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DAISY-HPDL\Private work\Uncle Arthur\"/>
    </mc:Choice>
  </mc:AlternateContent>
  <xr:revisionPtr revIDLastSave="0" documentId="13_ncr:1_{0621452D-8914-44E9-BCF1-597851D939F7}" xr6:coauthVersionLast="47" xr6:coauthVersionMax="47" xr10:uidLastSave="{00000000-0000-0000-0000-000000000000}"/>
  <bookViews>
    <workbookView xWindow="-120" yWindow="-120" windowWidth="20730" windowHeight="11040" tabRatio="843" firstSheet="1" activeTab="1" xr2:uid="{00000000-000D-0000-FFFF-FFFF00000000}"/>
  </bookViews>
  <sheets>
    <sheet name="Cover Page" sheetId="70" r:id="rId1"/>
    <sheet name="Main Summary" sheetId="99" r:id="rId2"/>
    <sheet name="Main Building Summary" sheetId="126" r:id="rId3"/>
    <sheet name="Main Building" sheetId="108" r:id="rId4"/>
    <sheet name="mid- upper " sheetId="98" state="hidden" r:id="rId5"/>
    <sheet name="Foundation " sheetId="102" state="hidden" r:id="rId6"/>
    <sheet name="Slab MS" sheetId="105" state="hidden" r:id="rId7"/>
    <sheet name="Tanks slab" sheetId="122" state="hidden" r:id="rId8"/>
    <sheet name="1BR MS" sheetId="101" state="hidden" r:id="rId9"/>
    <sheet name=" First Floor MS" sheetId="123" state="hidden" r:id="rId10"/>
    <sheet name="swimming pools" sheetId="107" state="hidden" r:id="rId11"/>
    <sheet name="2 BR Foundation " sheetId="130" state="hidden" r:id="rId12"/>
    <sheet name="2BR slab MS " sheetId="129" state="hidden" r:id="rId13"/>
    <sheet name="Stair case" sheetId="137" state="hidden" r:id="rId14"/>
    <sheet name="Ground floor" sheetId="131" state="hidden" r:id="rId15"/>
    <sheet name="First floor" sheetId="136" state="hidden" r:id="rId16"/>
    <sheet name="Summary- M&amp;E" sheetId="125" r:id="rId17"/>
    <sheet name="Bill No. 3 M&amp;E" sheetId="124" r:id="rId18"/>
    <sheet name="Summary- External works " sheetId="134" r:id="rId19"/>
    <sheet name="Bill No. 4 External works " sheetId="135" r:id="rId20"/>
    <sheet name="Sheet6" sheetId="128" r:id="rId21"/>
    <sheet name="RETAINING WALL" sheetId="104" state="hidden" r:id="rId22"/>
    <sheet name="STEEL BEAMS MG" sheetId="118" state="hidden" r:id="rId23"/>
    <sheet name="Gen steel" sheetId="103" state="hidden" r:id="rId24"/>
    <sheet name="MLG)" sheetId="106" state="hidden" r:id="rId25"/>
    <sheet name="STEEL BEAMS LG" sheetId="116" state="hidden" r:id="rId26"/>
    <sheet name="SLAB STEEL LG" sheetId="117" state="hidden" r:id="rId27"/>
    <sheet name="SLAB STEEL MG)" sheetId="119" state="hidden" r:id="rId28"/>
    <sheet name="Sheet1" sheetId="114" state="hidden"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0">#REF!</definedName>
    <definedName name="\a">#N/A</definedName>
    <definedName name="\AF64">#N/A</definedName>
    <definedName name="\B">#REF!</definedName>
    <definedName name="\C">#REF!</definedName>
    <definedName name="\E">#REF!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S">#REF!</definedName>
    <definedName name="\T">#REF!</definedName>
    <definedName name="\U">#REF!</definedName>
    <definedName name="\V">#REF!</definedName>
    <definedName name="\W">#REF!</definedName>
    <definedName name="\x">#REF!</definedName>
    <definedName name="__________ph1">[1]NPV!$B$40</definedName>
    <definedName name="_________ph1">[1]NPV!$B$40</definedName>
    <definedName name="________ph1">[1]NPV!$B$40</definedName>
    <definedName name="_______ph1">[1]NPV!$B$40</definedName>
    <definedName name="______ph1">[2]NPV!$B$40</definedName>
    <definedName name="_____ph1">[3]NPV!$B$40</definedName>
    <definedName name="____BdW01">#REF!</definedName>
    <definedName name="____BdW02">#REF!</definedName>
    <definedName name="____BdW03">#REF!</definedName>
    <definedName name="____BdW04">#REF!</definedName>
    <definedName name="____BdW05">#REF!</definedName>
    <definedName name="____BdW06">#REF!</definedName>
    <definedName name="____BdW07">#REF!</definedName>
    <definedName name="____BdW08">#REF!</definedName>
    <definedName name="____BdW09">#REF!</definedName>
    <definedName name="____BdW10">#REF!</definedName>
    <definedName name="____BdW11">#REF!</definedName>
    <definedName name="____BdW12">#REF!</definedName>
    <definedName name="____BdW13">#REF!</definedName>
    <definedName name="____BdW14">#REF!</definedName>
    <definedName name="____BdW15">#REF!</definedName>
    <definedName name="____BdW16">#REF!</definedName>
    <definedName name="____BdW17">#REF!</definedName>
    <definedName name="____BdW18">#REF!</definedName>
    <definedName name="____BdW19">#REF!</definedName>
    <definedName name="____BdW20">#REF!</definedName>
    <definedName name="____BdW21">#REF!</definedName>
    <definedName name="____BdW22">#REF!</definedName>
    <definedName name="____BdW23">#REF!</definedName>
    <definedName name="____BdW24">#REF!</definedName>
    <definedName name="____BdW25">#REF!</definedName>
    <definedName name="____BdW26">#REF!</definedName>
    <definedName name="____BdW27">#REF!</definedName>
    <definedName name="____BdW28">#REF!</definedName>
    <definedName name="____BdW29">#REF!</definedName>
    <definedName name="____BdW30">#REF!</definedName>
    <definedName name="____BdW31">#REF!</definedName>
    <definedName name="____BdW32">#REF!</definedName>
    <definedName name="____BdW33">#REF!</definedName>
    <definedName name="____BdW34">#REF!</definedName>
    <definedName name="____BdW35">#REF!</definedName>
    <definedName name="____BdW36">#REF!</definedName>
    <definedName name="____BdW37">#REF!</definedName>
    <definedName name="____BdW38">#REF!</definedName>
    <definedName name="____BdW39">#REF!</definedName>
    <definedName name="____BdW40">#REF!</definedName>
    <definedName name="____BdW41">#REF!</definedName>
    <definedName name="____BdW42">#REF!</definedName>
    <definedName name="____BdW43">#REF!</definedName>
    <definedName name="____BdW44">#REF!</definedName>
    <definedName name="____BdW45">#REF!</definedName>
    <definedName name="____BdW46">#REF!</definedName>
    <definedName name="____BdW47">#REF!</definedName>
    <definedName name="____BdW48">#REF!</definedName>
    <definedName name="____BdW49">#REF!</definedName>
    <definedName name="____BdW50">#REF!</definedName>
    <definedName name="____BdW51">#REF!</definedName>
    <definedName name="____BdW52">#REF!</definedName>
    <definedName name="____BdW53">#REF!</definedName>
    <definedName name="____BdW54">#REF!</definedName>
    <definedName name="____BdW55">#REF!</definedName>
    <definedName name="____BdW56">#REF!</definedName>
    <definedName name="____BdW57">#REF!</definedName>
    <definedName name="____BdW58">#REF!</definedName>
    <definedName name="____BdW59">#REF!</definedName>
    <definedName name="____BdW60">#REF!</definedName>
    <definedName name="____BdW61">#REF!</definedName>
    <definedName name="____BdW62">#REF!</definedName>
    <definedName name="____BdW63">#REF!</definedName>
    <definedName name="____BdW64">#REF!</definedName>
    <definedName name="____BdW65">#REF!</definedName>
    <definedName name="____BdW66">#REF!</definedName>
    <definedName name="____BdW68">#REF!</definedName>
    <definedName name="____BdW69">#REF!</definedName>
    <definedName name="____BdW70">#REF!</definedName>
    <definedName name="____BdW71">#REF!</definedName>
    <definedName name="____BdW72">#REF!</definedName>
    <definedName name="____BdW73">#REF!</definedName>
    <definedName name="____BdW74">#REF!</definedName>
    <definedName name="____BdW75">#REF!</definedName>
    <definedName name="____BdW76">#REF!</definedName>
    <definedName name="____BdW77">#REF!</definedName>
    <definedName name="____BdW78">#REF!</definedName>
    <definedName name="____BdW79">#REF!</definedName>
    <definedName name="____BDW80">#REF!</definedName>
    <definedName name="____BDW81">#REF!</definedName>
    <definedName name="____BDW82">#REF!</definedName>
    <definedName name="____BDW83">#REF!</definedName>
    <definedName name="____ph1">[1]NPV!$B$40</definedName>
    <definedName name="____st12">#REF!</definedName>
    <definedName name="___BdW01">#REF!</definedName>
    <definedName name="___BdW02">#REF!</definedName>
    <definedName name="___BdW03">#REF!</definedName>
    <definedName name="___BdW04">#REF!</definedName>
    <definedName name="___BdW05">#REF!</definedName>
    <definedName name="___BdW06">#REF!</definedName>
    <definedName name="___BdW07">#REF!</definedName>
    <definedName name="___BdW08">#REF!</definedName>
    <definedName name="___BdW09">#REF!</definedName>
    <definedName name="___BdW10">#REF!</definedName>
    <definedName name="___BdW11">#REF!</definedName>
    <definedName name="___BdW12">#REF!</definedName>
    <definedName name="___BdW13">#REF!</definedName>
    <definedName name="___BdW14">#REF!</definedName>
    <definedName name="___BdW15">#REF!</definedName>
    <definedName name="___BdW16">#REF!</definedName>
    <definedName name="___BdW17">#REF!</definedName>
    <definedName name="___BdW18">#REF!</definedName>
    <definedName name="___BdW19">#REF!</definedName>
    <definedName name="___BdW20">#REF!</definedName>
    <definedName name="___BdW21">#REF!</definedName>
    <definedName name="___BdW22">#REF!</definedName>
    <definedName name="___BdW23">#REF!</definedName>
    <definedName name="___BdW24">#REF!</definedName>
    <definedName name="___BdW25">#REF!</definedName>
    <definedName name="___BdW26">#REF!</definedName>
    <definedName name="___BdW27">#REF!</definedName>
    <definedName name="___BdW28">#REF!</definedName>
    <definedName name="___BdW29">#REF!</definedName>
    <definedName name="___BdW30">#REF!</definedName>
    <definedName name="___BdW31">#REF!</definedName>
    <definedName name="___BdW32">#REF!</definedName>
    <definedName name="___BdW33">#REF!</definedName>
    <definedName name="___BdW34">#REF!</definedName>
    <definedName name="___BdW35">#REF!</definedName>
    <definedName name="___BdW36">#REF!</definedName>
    <definedName name="___BdW37">#REF!</definedName>
    <definedName name="___BdW38">#REF!</definedName>
    <definedName name="___BdW39">#REF!</definedName>
    <definedName name="___BdW40">#REF!</definedName>
    <definedName name="___BdW41">#REF!</definedName>
    <definedName name="___BdW42">#REF!</definedName>
    <definedName name="___BdW43">#REF!</definedName>
    <definedName name="___BdW44">#REF!</definedName>
    <definedName name="___BdW45">#REF!</definedName>
    <definedName name="___BdW46">#REF!</definedName>
    <definedName name="___BdW47">#REF!</definedName>
    <definedName name="___BdW48">#REF!</definedName>
    <definedName name="___BdW49">#REF!</definedName>
    <definedName name="___BdW50">#REF!</definedName>
    <definedName name="___BdW51">#REF!</definedName>
    <definedName name="___BdW52">#REF!</definedName>
    <definedName name="___BdW53">#REF!</definedName>
    <definedName name="___BdW54">#REF!</definedName>
    <definedName name="___BdW55">#REF!</definedName>
    <definedName name="___BdW56">#REF!</definedName>
    <definedName name="___BdW57">#REF!</definedName>
    <definedName name="___BdW58">#REF!</definedName>
    <definedName name="___BdW59">#REF!</definedName>
    <definedName name="___BdW60">#REF!</definedName>
    <definedName name="___BdW61">#REF!</definedName>
    <definedName name="___BdW62">#REF!</definedName>
    <definedName name="___BdW63">#REF!</definedName>
    <definedName name="___BdW64">#REF!</definedName>
    <definedName name="___BdW65">#REF!</definedName>
    <definedName name="___BdW66">#REF!</definedName>
    <definedName name="___BdW68">#REF!</definedName>
    <definedName name="___BdW69">#REF!</definedName>
    <definedName name="___BdW70">#REF!</definedName>
    <definedName name="___BdW71">#REF!</definedName>
    <definedName name="___BdW72">#REF!</definedName>
    <definedName name="___BdW73">#REF!</definedName>
    <definedName name="___BdW74">#REF!</definedName>
    <definedName name="___BdW75">#REF!</definedName>
    <definedName name="___BdW76">#REF!</definedName>
    <definedName name="___BdW77">#REF!</definedName>
    <definedName name="___BdW78">#REF!</definedName>
    <definedName name="___BdW79">#REF!</definedName>
    <definedName name="___BDW80">#REF!</definedName>
    <definedName name="___BDW81">#REF!</definedName>
    <definedName name="___BDW82">#REF!</definedName>
    <definedName name="___BDW83">#REF!</definedName>
    <definedName name="___ph1">[1]NPV!$B$40</definedName>
    <definedName name="___st12">#REF!</definedName>
    <definedName name="__123Graph_A" hidden="1">'[4]PHASE ONE'!#REF!</definedName>
    <definedName name="__123Graph_ACURRENT" hidden="1">#REF!</definedName>
    <definedName name="__123Graph_B" hidden="1">'[4]PHASE ONE'!$D$71:$D$80</definedName>
    <definedName name="__123Graph_BCURRENT" hidden="1">#REF!</definedName>
    <definedName name="__123Graph_C" hidden="1">'[4]PHASE ONE'!#REF!</definedName>
    <definedName name="__123Graph_D" hidden="1">'[4]PHASE ONE'!$E$71:$E$80</definedName>
    <definedName name="__123Graph_E" hidden="1">'[4]PHASE ONE'!#REF!</definedName>
    <definedName name="__123Graph_F" hidden="1">'[4]PHASE ONE'!$F$71:$F$80</definedName>
    <definedName name="__123Graph_X" hidden="1">'[4]PHASE ONE'!$C$71:$C$80</definedName>
    <definedName name="__A655600">"#REF!"</definedName>
    <definedName name="__b111121">"#REF!"</definedName>
    <definedName name="__BdW01">#REF!</definedName>
    <definedName name="__BdW02">#REF!</definedName>
    <definedName name="__BdW03">#REF!</definedName>
    <definedName name="__BdW04">#REF!</definedName>
    <definedName name="__BdW05">#REF!</definedName>
    <definedName name="__BdW06">#REF!</definedName>
    <definedName name="__BdW07">#REF!</definedName>
    <definedName name="__BdW08">#REF!</definedName>
    <definedName name="__BdW09">#REF!</definedName>
    <definedName name="__BdW10">#REF!</definedName>
    <definedName name="__BdW11">#REF!</definedName>
    <definedName name="__BdW12">#REF!</definedName>
    <definedName name="__BdW13">#REF!</definedName>
    <definedName name="__BdW14">#REF!</definedName>
    <definedName name="__BdW15">#REF!</definedName>
    <definedName name="__BdW16">#REF!</definedName>
    <definedName name="__BdW17">#REF!</definedName>
    <definedName name="__BdW18">#REF!</definedName>
    <definedName name="__BdW19">#REF!</definedName>
    <definedName name="__BdW20">#REF!</definedName>
    <definedName name="__BdW21">#REF!</definedName>
    <definedName name="__BdW22">#REF!</definedName>
    <definedName name="__BdW23">#REF!</definedName>
    <definedName name="__BdW24">#REF!</definedName>
    <definedName name="__BdW25">#REF!</definedName>
    <definedName name="__BdW26">#REF!</definedName>
    <definedName name="__BdW27">#REF!</definedName>
    <definedName name="__BdW28">#REF!</definedName>
    <definedName name="__BdW29">#REF!</definedName>
    <definedName name="__BdW30">#REF!</definedName>
    <definedName name="__BdW31">#REF!</definedName>
    <definedName name="__BdW32">#REF!</definedName>
    <definedName name="__BdW33">#REF!</definedName>
    <definedName name="__BdW34">#REF!</definedName>
    <definedName name="__BdW35">#REF!</definedName>
    <definedName name="__BdW36">#REF!</definedName>
    <definedName name="__BdW37">#REF!</definedName>
    <definedName name="__BdW38">#REF!</definedName>
    <definedName name="__BdW39">#REF!</definedName>
    <definedName name="__BdW40">#REF!</definedName>
    <definedName name="__BdW41">#REF!</definedName>
    <definedName name="__BdW42">#REF!</definedName>
    <definedName name="__BdW43">#REF!</definedName>
    <definedName name="__BdW44">#REF!</definedName>
    <definedName name="__BdW45">#REF!</definedName>
    <definedName name="__BdW46">#REF!</definedName>
    <definedName name="__BdW47">#REF!</definedName>
    <definedName name="__BdW48">#REF!</definedName>
    <definedName name="__BdW49">#REF!</definedName>
    <definedName name="__BdW50">#REF!</definedName>
    <definedName name="__BdW51">#REF!</definedName>
    <definedName name="__BdW52">#REF!</definedName>
    <definedName name="__BdW53">#REF!</definedName>
    <definedName name="__BdW54">#REF!</definedName>
    <definedName name="__BdW55">#REF!</definedName>
    <definedName name="__BdW56">#REF!</definedName>
    <definedName name="__BdW57">#REF!</definedName>
    <definedName name="__BdW58">#REF!</definedName>
    <definedName name="__BdW59">#REF!</definedName>
    <definedName name="__BdW60">#REF!</definedName>
    <definedName name="__BdW61">#REF!</definedName>
    <definedName name="__BdW62">#REF!</definedName>
    <definedName name="__BdW63">#REF!</definedName>
    <definedName name="__BdW64">#REF!</definedName>
    <definedName name="__BdW65">#REF!</definedName>
    <definedName name="__BdW66">#REF!</definedName>
    <definedName name="__BdW68">#REF!</definedName>
    <definedName name="__BdW69">#REF!</definedName>
    <definedName name="__BdW70">#REF!</definedName>
    <definedName name="__BdW71">#REF!</definedName>
    <definedName name="__BdW72">#REF!</definedName>
    <definedName name="__BdW73">#REF!</definedName>
    <definedName name="__BdW74">#REF!</definedName>
    <definedName name="__BdW75">#REF!</definedName>
    <definedName name="__BdW76">#REF!</definedName>
    <definedName name="__BdW77">#REF!</definedName>
    <definedName name="__BdW78">#REF!</definedName>
    <definedName name="__BdW79">#REF!</definedName>
    <definedName name="__BDW80">#REF!</definedName>
    <definedName name="__BDW81">#REF!</definedName>
    <definedName name="__BDW82">#REF!</definedName>
    <definedName name="__BDW83">#REF!</definedName>
    <definedName name="__can430">40.73</definedName>
    <definedName name="__can435">43.3</definedName>
    <definedName name="__dim4">"#REF!"</definedName>
    <definedName name="__exc1">"#REF!"</definedName>
    <definedName name="__exc11">"#REF!"</definedName>
    <definedName name="__exc2">"#REF!"</definedName>
    <definedName name="__EXC3">"#REF!"</definedName>
    <definedName name="__EXC4">"#REF!"</definedName>
    <definedName name="__foo1">"#REF!"</definedName>
    <definedName name="__foo2">"#REF!"</definedName>
    <definedName name="__foo3">"#REF!"</definedName>
    <definedName name="__FOO4">"#REF!"</definedName>
    <definedName name="__hp10">NA()</definedName>
    <definedName name="__IntlFixup">1</definedName>
    <definedName name="__Ki1">"#REF!"</definedName>
    <definedName name="__Ki2">"#REF!"</definedName>
    <definedName name="__MAN1">"#REF!"</definedName>
    <definedName name="__PB1">"#REF!"</definedName>
    <definedName name="__pcc1">"#REF!"</definedName>
    <definedName name="__pcc2">"#REF!"</definedName>
    <definedName name="__pcc3">"#REF!"</definedName>
    <definedName name="__PCC4">"#REF!"</definedName>
    <definedName name="__plb1">"#REF!"</definedName>
    <definedName name="__plb2">"#REF!"</definedName>
    <definedName name="__plb3">"#REF!"</definedName>
    <definedName name="__plb4">"#REF!"</definedName>
    <definedName name="__Ra2">'[5]R.A.'!$D$161</definedName>
    <definedName name="__Ra3">'[5]R.A.'!$D$200</definedName>
    <definedName name="__ra4">'[5]R.A.'!$I$237</definedName>
    <definedName name="__rim4">"#REF!"</definedName>
    <definedName name="__rm4">"#REF!"</definedName>
    <definedName name="__st12">#REF!</definedName>
    <definedName name="__TB2">"#REF!"</definedName>
    <definedName name="__xlnm.Print_Area">"#REF!"</definedName>
    <definedName name="__xlnm.Print_Titles">"#N/A"</definedName>
    <definedName name="_0">#REF!</definedName>
    <definedName name="_0___0">#N/A</definedName>
    <definedName name="_0___0_2">#N/A</definedName>
    <definedName name="_0___0_6">#N/A</definedName>
    <definedName name="_0_1">#N/A</definedName>
    <definedName name="_0_2">#N/A</definedName>
    <definedName name="_0_2_1">#N/A</definedName>
    <definedName name="_0_6">#N/A</definedName>
    <definedName name="_0_6_1">#N/A</definedName>
    <definedName name="_1" hidden="1">#REF!</definedName>
    <definedName name="_1000A01">#N/A</definedName>
    <definedName name="_1Excel_BuiltIn_Print_Titles_2_1_1">#N/A</definedName>
    <definedName name="_2.1Boholes_and_pump_Stations2">#REF!</definedName>
    <definedName name="_233">#REF!</definedName>
    <definedName name="_2akc">#REF!</definedName>
    <definedName name="_34kf">#REF!</definedName>
    <definedName name="_73463">#REF!</definedName>
    <definedName name="_8000">#REF!</definedName>
    <definedName name="_8001">#REF!</definedName>
    <definedName name="_8002">#REF!</definedName>
    <definedName name="_8003">#REF!</definedName>
    <definedName name="_8010">#REF!</definedName>
    <definedName name="_8011">#REF!</definedName>
    <definedName name="_8012">#REF!</definedName>
    <definedName name="_8014">#REF!</definedName>
    <definedName name="_8030">#REF!</definedName>
    <definedName name="_8041">#REF!</definedName>
    <definedName name="_8042">#REF!</definedName>
    <definedName name="_8050">#REF!</definedName>
    <definedName name="_8051">#REF!</definedName>
    <definedName name="_8062">#REF!</definedName>
    <definedName name="_8063">#REF!</definedName>
    <definedName name="_8064">#REF!</definedName>
    <definedName name="_8065">#REF!</definedName>
    <definedName name="_8081">#REF!</definedName>
    <definedName name="_8082">#REF!</definedName>
    <definedName name="_8099">#REF!</definedName>
    <definedName name="_8110">#REF!</definedName>
    <definedName name="_8111">#REF!</definedName>
    <definedName name="_8112">#REF!</definedName>
    <definedName name="_8113">#REF!</definedName>
    <definedName name="_8114">#REF!</definedName>
    <definedName name="_8115">#REF!</definedName>
    <definedName name="_8120">#REF!</definedName>
    <definedName name="_8121">#REF!</definedName>
    <definedName name="_8140">#REF!</definedName>
    <definedName name="_8142">#REF!</definedName>
    <definedName name="_8143">#REF!</definedName>
    <definedName name="_8151">#REF!</definedName>
    <definedName name="_8152">#REF!</definedName>
    <definedName name="_8153">#REF!</definedName>
    <definedName name="_8160">#REF!</definedName>
    <definedName name="_8161">#REF!</definedName>
    <definedName name="_8162">#REF!</definedName>
    <definedName name="_8181">#REF!</definedName>
    <definedName name="_8192">#REF!</definedName>
    <definedName name="_8196">#REF!</definedName>
    <definedName name="_8200">#REF!</definedName>
    <definedName name="_8201">#REF!</definedName>
    <definedName name="_8203">#REF!</definedName>
    <definedName name="_8204">#REF!</definedName>
    <definedName name="_8205">#REF!</definedName>
    <definedName name="_8221">#REF!</definedName>
    <definedName name="_8240">#REF!</definedName>
    <definedName name="_82401">#REF!</definedName>
    <definedName name="_8241">#REF!</definedName>
    <definedName name="_8250">#REF!</definedName>
    <definedName name="_82501">#REF!</definedName>
    <definedName name="_8270">#REF!</definedName>
    <definedName name="_8280">#REF!</definedName>
    <definedName name="_8281">#REF!</definedName>
    <definedName name="_8290">#REF!</definedName>
    <definedName name="_8295">#REF!</definedName>
    <definedName name="_8300">#REF!</definedName>
    <definedName name="_8332">#REF!</definedName>
    <definedName name="_8335">#REF!</definedName>
    <definedName name="_8340">#REF!</definedName>
    <definedName name="_8341">#REF!</definedName>
    <definedName name="_8350">#REF!</definedName>
    <definedName name="_8380">#REF!</definedName>
    <definedName name="_8381">#REF!</definedName>
    <definedName name="_8382">#REF!</definedName>
    <definedName name="_8383">#REF!</definedName>
    <definedName name="_8384">#REF!</definedName>
    <definedName name="_8394">#REF!</definedName>
    <definedName name="_8396">#REF!</definedName>
    <definedName name="_8400">#REF!</definedName>
    <definedName name="_8402">#REF!</definedName>
    <definedName name="_8404">#REF!</definedName>
    <definedName name="_8411">#REF!</definedName>
    <definedName name="_8412">#REF!</definedName>
    <definedName name="_8413">#REF!</definedName>
    <definedName name="_8421">#REF!</definedName>
    <definedName name="_8423">#REF!</definedName>
    <definedName name="_8440">#REF!</definedName>
    <definedName name="_8442">#REF!</definedName>
    <definedName name="_8454">#REF!</definedName>
    <definedName name="_8476">#REF!</definedName>
    <definedName name="_8490">#REF!</definedName>
    <definedName name="_8500">#REF!</definedName>
    <definedName name="_8520">#REF!</definedName>
    <definedName name="_8521">#REF!</definedName>
    <definedName name="_8522">#REF!</definedName>
    <definedName name="_8530">#REF!</definedName>
    <definedName name="_8531">#REF!</definedName>
    <definedName name="_8552">#REF!</definedName>
    <definedName name="_8554">#REF!</definedName>
    <definedName name="_8562">#REF!</definedName>
    <definedName name="_8563">#REF!</definedName>
    <definedName name="_8566">#REF!</definedName>
    <definedName name="_8567">#REF!</definedName>
    <definedName name="_8572">#REF!</definedName>
    <definedName name="_8582">#REF!</definedName>
    <definedName name="_8600">#REF!</definedName>
    <definedName name="_8602">#REF!</definedName>
    <definedName name="_8606">#REF!</definedName>
    <definedName name="_8610">#REF!</definedName>
    <definedName name="_8612">#REF!</definedName>
    <definedName name="_8613">#REF!</definedName>
    <definedName name="_8633">#REF!</definedName>
    <definedName name="_8635">#REF!</definedName>
    <definedName name="_8637">#REF!</definedName>
    <definedName name="_8638">#REF!</definedName>
    <definedName name="_8650">#REF!</definedName>
    <definedName name="_8661">#REF!</definedName>
    <definedName name="_8670">#REF!</definedName>
    <definedName name="_8671">#REF!</definedName>
    <definedName name="_8673">#REF!</definedName>
    <definedName name="_8680">#REF!</definedName>
    <definedName name="_8690">#REF!</definedName>
    <definedName name="_8751">#REF!</definedName>
    <definedName name="_8757">#REF!</definedName>
    <definedName name="_8759">#REF!</definedName>
    <definedName name="_8772">#REF!</definedName>
    <definedName name="_8802">#REF!</definedName>
    <definedName name="_8810">#REF!</definedName>
    <definedName name="_8840">#REF!</definedName>
    <definedName name="_8841">#REF!</definedName>
    <definedName name="_8850">#REF!</definedName>
    <definedName name="_8851">#REF!</definedName>
    <definedName name="_8852">#REF!</definedName>
    <definedName name="_8871">#REF!</definedName>
    <definedName name="_8872">#REF!</definedName>
    <definedName name="_8873">#REF!</definedName>
    <definedName name="_A655600">#N/A</definedName>
    <definedName name="_A655600_2">#N/A</definedName>
    <definedName name="_A655600_6">#N/A</definedName>
    <definedName name="_B1">#REF!</definedName>
    <definedName name="_B100">#REF!</definedName>
    <definedName name="_B100000" localSheetId="17">#REF!</definedName>
    <definedName name="_B100000" localSheetId="19">#REF!</definedName>
    <definedName name="_B100000" localSheetId="0">#REF!</definedName>
    <definedName name="_B100000" localSheetId="3">#REF!</definedName>
    <definedName name="_B100000" localSheetId="2">#REF!</definedName>
    <definedName name="_B100000" localSheetId="1">#REF!</definedName>
    <definedName name="_B100000" localSheetId="27">#REF!</definedName>
    <definedName name="_B100000" localSheetId="22">#REF!</definedName>
    <definedName name="_B100000" localSheetId="18">#REF!</definedName>
    <definedName name="_B100000" localSheetId="16">#REF!</definedName>
    <definedName name="_B100000">#REF!</definedName>
    <definedName name="_B1000000" localSheetId="17">#REF!</definedName>
    <definedName name="_B1000000" localSheetId="19">#REF!</definedName>
    <definedName name="_B1000000" localSheetId="0">#REF!</definedName>
    <definedName name="_B1000000" localSheetId="3">#REF!</definedName>
    <definedName name="_B1000000" localSheetId="2">#REF!</definedName>
    <definedName name="_B1000000" localSheetId="1">#REF!</definedName>
    <definedName name="_B1000000" localSheetId="27">#REF!</definedName>
    <definedName name="_B1000000" localSheetId="22">#REF!</definedName>
    <definedName name="_B1000000" localSheetId="18">#REF!</definedName>
    <definedName name="_B1000000" localSheetId="16">#REF!</definedName>
    <definedName name="_B1000000">#REF!</definedName>
    <definedName name="_B100001">#REF!</definedName>
    <definedName name="_b111121">#N/A</definedName>
    <definedName name="_b111121_2">#N/A</definedName>
    <definedName name="_b111121_6">#N/A</definedName>
    <definedName name="_B2">#REF!</definedName>
    <definedName name="_B990000" localSheetId="17">#REF!</definedName>
    <definedName name="_B990000" localSheetId="19">#REF!</definedName>
    <definedName name="_B990000" localSheetId="0">#REF!</definedName>
    <definedName name="_B990000" localSheetId="3">#REF!</definedName>
    <definedName name="_B990000" localSheetId="2">#REF!</definedName>
    <definedName name="_B990000" localSheetId="1">#REF!</definedName>
    <definedName name="_B990000" localSheetId="27">#REF!</definedName>
    <definedName name="_B990000" localSheetId="22">#REF!</definedName>
    <definedName name="_B990000" localSheetId="18">#REF!</definedName>
    <definedName name="_B990000" localSheetId="16">#REF!</definedName>
    <definedName name="_B990000">#REF!</definedName>
    <definedName name="_BdW01">#REF!</definedName>
    <definedName name="_BdW02">#REF!</definedName>
    <definedName name="_BdW03">#REF!</definedName>
    <definedName name="_BdW04">#REF!</definedName>
    <definedName name="_BdW05">#REF!</definedName>
    <definedName name="_BdW06">#REF!</definedName>
    <definedName name="_BdW07">#REF!</definedName>
    <definedName name="_BdW08">#REF!</definedName>
    <definedName name="_BdW09">#REF!</definedName>
    <definedName name="_BdW10">#REF!</definedName>
    <definedName name="_BdW11">#REF!</definedName>
    <definedName name="_BdW12">#REF!</definedName>
    <definedName name="_BdW13">#REF!</definedName>
    <definedName name="_BdW14">#REF!</definedName>
    <definedName name="_BdW15">#REF!</definedName>
    <definedName name="_BdW16">#REF!</definedName>
    <definedName name="_BdW17">#REF!</definedName>
    <definedName name="_BdW18">#REF!</definedName>
    <definedName name="_BdW19">#REF!</definedName>
    <definedName name="_BdW20">#REF!</definedName>
    <definedName name="_BdW21">#REF!</definedName>
    <definedName name="_BdW22">#REF!</definedName>
    <definedName name="_Bdw2222">#REF!</definedName>
    <definedName name="_BdW23">#REF!</definedName>
    <definedName name="_BdW24">#REF!</definedName>
    <definedName name="_BdW25">#REF!</definedName>
    <definedName name="_BdW26">#REF!</definedName>
    <definedName name="_BdW27">#REF!</definedName>
    <definedName name="_BdW28">#REF!</definedName>
    <definedName name="_BdW29">#REF!</definedName>
    <definedName name="_BdW30">#REF!</definedName>
    <definedName name="_BdW31">#REF!</definedName>
    <definedName name="_BdW32">#REF!</definedName>
    <definedName name="_BdW33">#REF!</definedName>
    <definedName name="_BdW34">#REF!</definedName>
    <definedName name="_BdW35">#REF!</definedName>
    <definedName name="_BdW36">#REF!</definedName>
    <definedName name="_BdW37">#REF!</definedName>
    <definedName name="_BdW38">#REF!</definedName>
    <definedName name="_BdW39">#REF!</definedName>
    <definedName name="_BdW40">#REF!</definedName>
    <definedName name="_BdW41">#REF!</definedName>
    <definedName name="_BdW42">#REF!</definedName>
    <definedName name="_BdW43">#REF!</definedName>
    <definedName name="_BdW44">#REF!</definedName>
    <definedName name="_BdW45">#REF!</definedName>
    <definedName name="_BdW46">#REF!</definedName>
    <definedName name="_BdW47">#REF!</definedName>
    <definedName name="_BdW48">#REF!</definedName>
    <definedName name="_BdW49">#REF!</definedName>
    <definedName name="_BdW50">#REF!</definedName>
    <definedName name="_BdW51">#REF!</definedName>
    <definedName name="_BdW52">#REF!</definedName>
    <definedName name="_BdW53">#REF!</definedName>
    <definedName name="_BdW54">#REF!</definedName>
    <definedName name="_BdW55">#REF!</definedName>
    <definedName name="_BdW56">#REF!</definedName>
    <definedName name="_BdW57">#REF!</definedName>
    <definedName name="_BdW58">#REF!</definedName>
    <definedName name="_BdW59">#REF!</definedName>
    <definedName name="_BdW60">#REF!</definedName>
    <definedName name="_BdW61">#REF!</definedName>
    <definedName name="_BdW62">#REF!</definedName>
    <definedName name="_BdW63">#REF!</definedName>
    <definedName name="_BdW64">#REF!</definedName>
    <definedName name="_BdW65">#REF!</definedName>
    <definedName name="_BdW66">#REF!</definedName>
    <definedName name="_BdW68">#REF!</definedName>
    <definedName name="_BdW69">#REF!</definedName>
    <definedName name="_BdW70">#REF!</definedName>
    <definedName name="_BdW71">#REF!</definedName>
    <definedName name="_BdW72">#REF!</definedName>
    <definedName name="_BdW73">#REF!</definedName>
    <definedName name="_BdW74">#REF!</definedName>
    <definedName name="_BdW75">#REF!</definedName>
    <definedName name="_BdW76">#REF!</definedName>
    <definedName name="_BdW77">#REF!</definedName>
    <definedName name="_BdW78">#REF!</definedName>
    <definedName name="_BdW79">#REF!</definedName>
    <definedName name="_BDW80">#REF!</definedName>
    <definedName name="_BDW81">#REF!</definedName>
    <definedName name="_BDW82">#REF!</definedName>
    <definedName name="_BDW83">#REF!</definedName>
    <definedName name="_C">#N/A</definedName>
    <definedName name="_C___0">#N/A</definedName>
    <definedName name="_C___0_2">#N/A</definedName>
    <definedName name="_C___0_6">#N/A</definedName>
    <definedName name="_C___13">#N/A</definedName>
    <definedName name="_C___13_2">#N/A</definedName>
    <definedName name="_C___13_6">#N/A</definedName>
    <definedName name="_C_1">#N/A</definedName>
    <definedName name="_C_2">#N/A</definedName>
    <definedName name="_C_2_1">#N/A</definedName>
    <definedName name="_C_6">#N/A</definedName>
    <definedName name="_C_6_1">#N/A</definedName>
    <definedName name="_can430">40.73</definedName>
    <definedName name="_can435">43.3</definedName>
    <definedName name="_dim4">#N/A</definedName>
    <definedName name="_dim4_2">#N/A</definedName>
    <definedName name="_dim4_6">#N/A</definedName>
    <definedName name="_exc1">#N/A</definedName>
    <definedName name="_exc1_2">#N/A</definedName>
    <definedName name="_exc1_6">#N/A</definedName>
    <definedName name="_exc11">#N/A</definedName>
    <definedName name="_exc11_2">#N/A</definedName>
    <definedName name="_exc11_6">#N/A</definedName>
    <definedName name="_exc2">#N/A</definedName>
    <definedName name="_exc2_2">#N/A</definedName>
    <definedName name="_exc2_6">#N/A</definedName>
    <definedName name="_EXC3">#N/A</definedName>
    <definedName name="_EXC3_2">#N/A</definedName>
    <definedName name="_EXC3_6">#N/A</definedName>
    <definedName name="_EXC4">#N/A</definedName>
    <definedName name="_EXC4_2">#N/A</definedName>
    <definedName name="_EXC4_6">#N/A</definedName>
    <definedName name="_Fil" hidden="1">[6]PRELIMIN!#REF!</definedName>
    <definedName name="_Fill" hidden="1">#REF!</definedName>
    <definedName name="_filll" hidden="1">[6]PRELIMIN!#REF!</definedName>
    <definedName name="_xlnm._FilterDatabase" hidden="1">#REF!</definedName>
    <definedName name="_foo1">#N/A</definedName>
    <definedName name="_foo1_2">#N/A</definedName>
    <definedName name="_foo1_6">#N/A</definedName>
    <definedName name="_foo2">#N/A</definedName>
    <definedName name="_foo2_2">#N/A</definedName>
    <definedName name="_foo2_6">#N/A</definedName>
    <definedName name="_foo3">#N/A</definedName>
    <definedName name="_foo3_2">#N/A</definedName>
    <definedName name="_foo3_6">#N/A</definedName>
    <definedName name="_FOO4">#N/A</definedName>
    <definedName name="_FOO4_2">#N/A</definedName>
    <definedName name="_FOO4_6">#N/A</definedName>
    <definedName name="_hp10" localSheetId="13" hidden="1">{#N/A,#N/A,TRUE,"Front";#N/A,#N/A,TRUE,"Simple Letter";#N/A,#N/A,TRUE,"Inside";#N/A,#N/A,TRUE,"Contents";#N/A,#N/A,TRUE,"Basis";#N/A,#N/A,TRUE,"Inclusions";#N/A,#N/A,TRUE,"Exclusions";#N/A,#N/A,TRUE,"Areas";#N/A,#N/A,TRUE,"Summary";#N/A,#N/A,TRUE,"Detail"}</definedName>
    <definedName name="_hp10" hidden="1">{#N/A,#N/A,TRUE,"Front";#N/A,#N/A,TRUE,"Simple Letter";#N/A,#N/A,TRUE,"Inside";#N/A,#N/A,TRUE,"Contents";#N/A,#N/A,TRUE,"Basis";#N/A,#N/A,TRUE,"Inclusions";#N/A,#N/A,TRUE,"Exclusions";#N/A,#N/A,TRUE,"Areas";#N/A,#N/A,TRUE,"Summary";#N/A,#N/A,TRUE,"Detail"}</definedName>
    <definedName name="_jju837">#REF!</definedName>
    <definedName name="_Key1" hidden="1">#REF!</definedName>
    <definedName name="_Key2" hidden="1">#REF!</definedName>
    <definedName name="_Ki1">#N/A</definedName>
    <definedName name="_Ki1_2">#N/A</definedName>
    <definedName name="_Ki1_6">#N/A</definedName>
    <definedName name="_Ki2">#N/A</definedName>
    <definedName name="_Ki2_2">#N/A</definedName>
    <definedName name="_Ki2_6">#N/A</definedName>
    <definedName name="_l">#N/A</definedName>
    <definedName name="_l_2">#N/A</definedName>
    <definedName name="_l_6">#N/A</definedName>
    <definedName name="_MAN1">#N/A</definedName>
    <definedName name="_MAN1_2">#N/A</definedName>
    <definedName name="_MAN1_6">#N/A</definedName>
    <definedName name="_MatInverse_In">#REF!</definedName>
    <definedName name="_Order1" hidden="1">255</definedName>
    <definedName name="_Order2" hidden="1">0</definedName>
    <definedName name="_p">#REF!</definedName>
    <definedName name="_p_2">#N/A</definedName>
    <definedName name="_p_6">#N/A</definedName>
    <definedName name="_Parse_In" hidden="1">#REF!</definedName>
    <definedName name="_Parse_Out" hidden="1">#REF!</definedName>
    <definedName name="_PB1">#N/A</definedName>
    <definedName name="_PB1_2">#N/A</definedName>
    <definedName name="_PB1_6">#N/A</definedName>
    <definedName name="_pcc1">#N/A</definedName>
    <definedName name="_pcc1_2">#N/A</definedName>
    <definedName name="_pcc1_6">#N/A</definedName>
    <definedName name="_pcc2">#N/A</definedName>
    <definedName name="_pcc2_2">#N/A</definedName>
    <definedName name="_pcc2_6">#N/A</definedName>
    <definedName name="_pcc3">#N/A</definedName>
    <definedName name="_pcc3_2">#N/A</definedName>
    <definedName name="_pcc3_6">#N/A</definedName>
    <definedName name="_PCC4">#N/A</definedName>
    <definedName name="_PCC4_2">#N/A</definedName>
    <definedName name="_PCC4_6">#N/A</definedName>
    <definedName name="_plb1">#N/A</definedName>
    <definedName name="_plb1_2">#N/A</definedName>
    <definedName name="_plb1_6">#N/A</definedName>
    <definedName name="_plb2">#N/A</definedName>
    <definedName name="_plb2_2">#N/A</definedName>
    <definedName name="_plb2_6">#N/A</definedName>
    <definedName name="_plb3">#N/A</definedName>
    <definedName name="_plb3_2">#N/A</definedName>
    <definedName name="_plb3_6">#N/A</definedName>
    <definedName name="_plb4">#N/A</definedName>
    <definedName name="_plb4_2">#N/A</definedName>
    <definedName name="_plb4_6">#N/A</definedName>
    <definedName name="_rim4">#N/A</definedName>
    <definedName name="_rim4_2">#N/A</definedName>
    <definedName name="_rim4_6">#N/A</definedName>
    <definedName name="_rm4">#N/A</definedName>
    <definedName name="_rm4_2">#N/A</definedName>
    <definedName name="_rm4_6">#N/A</definedName>
    <definedName name="_st12">#REF!</definedName>
    <definedName name="_TB2">#N/A</definedName>
    <definedName name="_TB2_2">#N/A</definedName>
    <definedName name="_TB2_6">#N/A</definedName>
    <definedName name="_x">#REF!</definedName>
    <definedName name="_Z">#REF!</definedName>
    <definedName name="_Z100000">#REF!</definedName>
    <definedName name="A" localSheetId="17">#REF!</definedName>
    <definedName name="A" localSheetId="19">#REF!</definedName>
    <definedName name="A" localSheetId="3">#REF!</definedName>
    <definedName name="A" localSheetId="2">#REF!</definedName>
    <definedName name="A" localSheetId="1">#REF!</definedName>
    <definedName name="A" localSheetId="27">#REF!</definedName>
    <definedName name="A" localSheetId="22">#REF!</definedName>
    <definedName name="A" localSheetId="18">#REF!</definedName>
    <definedName name="A" localSheetId="16">#REF!</definedName>
    <definedName name="A">#REF!</definedName>
    <definedName name="a___0">#N/A</definedName>
    <definedName name="a___0_2">#N/A</definedName>
    <definedName name="a___0_6">#N/A</definedName>
    <definedName name="a___13">#N/A</definedName>
    <definedName name="a___13_2">#N/A</definedName>
    <definedName name="a___13_6">#N/A</definedName>
    <definedName name="a_2">#N/A</definedName>
    <definedName name="a_6">#N/A</definedName>
    <definedName name="A0">#N/A</definedName>
    <definedName name="A0_2">#N/A</definedName>
    <definedName name="A0_6">#N/A</definedName>
    <definedName name="A01_">#N/A</definedName>
    <definedName name="A01AC">#N/A</definedName>
    <definedName name="A01CAT">#N/A</definedName>
    <definedName name="A01CODE">#N/A</definedName>
    <definedName name="A01DATA">#N/A</definedName>
    <definedName name="A01MI">#N/A</definedName>
    <definedName name="A01TO">#N/A</definedName>
    <definedName name="A1_">#N/A</definedName>
    <definedName name="A1____0">#N/A</definedName>
    <definedName name="A1____0_2">#N/A</definedName>
    <definedName name="A1____0_6">#N/A</definedName>
    <definedName name="A1____13">#N/A</definedName>
    <definedName name="A1____13_2">#N/A</definedName>
    <definedName name="A1____13_6">#N/A</definedName>
    <definedName name="A1__2">#N/A</definedName>
    <definedName name="A1__6">#N/A</definedName>
    <definedName name="A10_">#N/A</definedName>
    <definedName name="A10____0">#N/A</definedName>
    <definedName name="A10____0_2">#N/A</definedName>
    <definedName name="A10____0_6">#N/A</definedName>
    <definedName name="A10____13">#N/A</definedName>
    <definedName name="A10____13_2">#N/A</definedName>
    <definedName name="A10____13_6">#N/A</definedName>
    <definedName name="A10__2">#N/A</definedName>
    <definedName name="A10__6">#N/A</definedName>
    <definedName name="A13_">#N/A</definedName>
    <definedName name="A13____0">#N/A</definedName>
    <definedName name="A13____0_2">#N/A</definedName>
    <definedName name="A13____0_6">#N/A</definedName>
    <definedName name="A13____13">#N/A</definedName>
    <definedName name="A13____13_2">#N/A</definedName>
    <definedName name="A13____13_6">#N/A</definedName>
    <definedName name="A13__2">#N/A</definedName>
    <definedName name="A13__6">#N/A</definedName>
    <definedName name="A1B1">#REF!</definedName>
    <definedName name="A2_">#N/A</definedName>
    <definedName name="A2____0">#N/A</definedName>
    <definedName name="A2____0_2">#N/A</definedName>
    <definedName name="A2____0_6">#N/A</definedName>
    <definedName name="A2____13">#N/A</definedName>
    <definedName name="A2____13_2">#N/A</definedName>
    <definedName name="A2____13_6">#N/A</definedName>
    <definedName name="A2__2">#N/A</definedName>
    <definedName name="A2__6">#N/A</definedName>
    <definedName name="A3_">#N/A</definedName>
    <definedName name="A3____0">#N/A</definedName>
    <definedName name="A3____0_2">#N/A</definedName>
    <definedName name="A3____0_6">#N/A</definedName>
    <definedName name="A3____13">#N/A</definedName>
    <definedName name="A3____13_2">#N/A</definedName>
    <definedName name="A3____13_6">#N/A</definedName>
    <definedName name="A3__2">#N/A</definedName>
    <definedName name="A3__6">#N/A</definedName>
    <definedName name="A4_">#N/A</definedName>
    <definedName name="A4____0">#N/A</definedName>
    <definedName name="A4____0_2">#N/A</definedName>
    <definedName name="A4____0_6">#N/A</definedName>
    <definedName name="A4____13">#N/A</definedName>
    <definedName name="A4____13_2">#N/A</definedName>
    <definedName name="A4____13_6">#N/A</definedName>
    <definedName name="A4__2">#N/A</definedName>
    <definedName name="A4__6">#N/A</definedName>
    <definedName name="A5_">#N/A</definedName>
    <definedName name="A5____0">#N/A</definedName>
    <definedName name="A5____0_2">#N/A</definedName>
    <definedName name="A5____0_6">#N/A</definedName>
    <definedName name="A5____13">#N/A</definedName>
    <definedName name="A5____13_2">#N/A</definedName>
    <definedName name="A5____13_6">#N/A</definedName>
    <definedName name="A5__2">#N/A</definedName>
    <definedName name="A5__6">#N/A</definedName>
    <definedName name="A6_">#N/A</definedName>
    <definedName name="A6____0">#N/A</definedName>
    <definedName name="A6____0_2">#N/A</definedName>
    <definedName name="A6____0_6">#N/A</definedName>
    <definedName name="A6____13">#N/A</definedName>
    <definedName name="A6____13_2">#N/A</definedName>
    <definedName name="A6____13_6">#N/A</definedName>
    <definedName name="A6__2">#N/A</definedName>
    <definedName name="A6__6">#N/A</definedName>
    <definedName name="A7_">#N/A</definedName>
    <definedName name="A7____0">#N/A</definedName>
    <definedName name="A7____0_2">#N/A</definedName>
    <definedName name="A7____0_6">#N/A</definedName>
    <definedName name="A7____13">#N/A</definedName>
    <definedName name="A7____13_2">#N/A</definedName>
    <definedName name="A7____13_6">#N/A</definedName>
    <definedName name="A7__2">#N/A</definedName>
    <definedName name="A7__6">#N/A</definedName>
    <definedName name="A8_">#N/A</definedName>
    <definedName name="A8____0">#N/A</definedName>
    <definedName name="A8____0_2">#N/A</definedName>
    <definedName name="A8____0_6">#N/A</definedName>
    <definedName name="A8____13">#N/A</definedName>
    <definedName name="A8____13_2">#N/A</definedName>
    <definedName name="A8____13_6">#N/A</definedName>
    <definedName name="A8__2">#N/A</definedName>
    <definedName name="A8__6">#N/A</definedName>
    <definedName name="A9_">#N/A</definedName>
    <definedName name="A9____0">#N/A</definedName>
    <definedName name="A9____0_2">#N/A</definedName>
    <definedName name="A9____0_6">#N/A</definedName>
    <definedName name="A9____13">#N/A</definedName>
    <definedName name="A9____13_2">#N/A</definedName>
    <definedName name="A9____13_6">#N/A</definedName>
    <definedName name="A9__2">#N/A</definedName>
    <definedName name="A9__6">#N/A</definedName>
    <definedName name="aa" localSheetId="17">#REF!</definedName>
    <definedName name="aa" localSheetId="19">#REF!</definedName>
    <definedName name="aa" localSheetId="0">#REF!</definedName>
    <definedName name="aa" localSheetId="3">#REF!</definedName>
    <definedName name="aa" localSheetId="2">#REF!</definedName>
    <definedName name="aa" localSheetId="1">#REF!</definedName>
    <definedName name="aa" localSheetId="27">#REF!</definedName>
    <definedName name="aa" localSheetId="22">#REF!</definedName>
    <definedName name="aa" localSheetId="18">#REF!</definedName>
    <definedName name="aa" localSheetId="16">#REF!</definedName>
    <definedName name="aa">#REF!</definedName>
    <definedName name="aaa">#REF!</definedName>
    <definedName name="aaaa">#REF!</definedName>
    <definedName name="aaaaa">#REF!</definedName>
    <definedName name="aaaaaa">#REF!</definedName>
    <definedName name="aaaaaaaaaa">#REF!</definedName>
    <definedName name="AB">#REF!</definedName>
    <definedName name="abc">#REF!</definedName>
    <definedName name="abcd">#N/A</definedName>
    <definedName name="abcd_2">#N/A</definedName>
    <definedName name="abcd_6">#N/A</definedName>
    <definedName name="ablution">#REF!</definedName>
    <definedName name="abstract">#REF!</definedName>
    <definedName name="abutment">#REF!</definedName>
    <definedName name="abutmentdesign">#REF!</definedName>
    <definedName name="ABUUU">#REF!</definedName>
    <definedName name="AC">#REF!</definedName>
    <definedName name="Ac_2">#N/A</definedName>
    <definedName name="Ac_6">#N/A</definedName>
    <definedName name="ACACIA">#REF!</definedName>
    <definedName name="ACACIAA">#REF!</definedName>
    <definedName name="Accessory">'[7]Accessories 2006'!$A$5:$E$789</definedName>
    <definedName name="acv">#N/A</definedName>
    <definedName name="acv_2">#N/A</definedName>
    <definedName name="acv_6">#N/A</definedName>
    <definedName name="adaptors">#REF!</definedName>
    <definedName name="adg">#REF!</definedName>
    <definedName name="Advance">#REF!</definedName>
    <definedName name="Ag">#N/A</definedName>
    <definedName name="Ag___0">#N/A</definedName>
    <definedName name="Ag___0_2">#N/A</definedName>
    <definedName name="Ag___0_6">#N/A</definedName>
    <definedName name="Ag___13">#N/A</definedName>
    <definedName name="Ag___13_2">#N/A</definedName>
    <definedName name="Ag___13_6">#N/A</definedName>
    <definedName name="Ag_2">#N/A</definedName>
    <definedName name="Ag_6">#N/A</definedName>
    <definedName name="AHR">#REF!</definedName>
    <definedName name="airvalves">#REF!</definedName>
    <definedName name="akc">#REF!</definedName>
    <definedName name="All_Item">#REF!</definedName>
    <definedName name="ALLDIMS">#REF!</definedName>
    <definedName name="alpha">#N/A</definedName>
    <definedName name="alpha_2">#N/A</definedName>
    <definedName name="alpha_6">#N/A</definedName>
    <definedName name="ALPIN">#N/A</definedName>
    <definedName name="ALPJYOU">#N/A</definedName>
    <definedName name="ALPTOI">#N/A</definedName>
    <definedName name="Alw">#N/A</definedName>
    <definedName name="Alw_2">#N/A</definedName>
    <definedName name="Alw_6">#N/A</definedName>
    <definedName name="ANALYSIS" localSheetId="13" hidden="1">{"'List1'!$A$1:$J$73"}</definedName>
    <definedName name="ANALYSIS" hidden="1">{"'List1'!$A$1:$J$73"}</definedName>
    <definedName name="ANIVELSTORE">#REF!</definedName>
    <definedName name="anjbshqwjs">#REF!</definedName>
    <definedName name="anscount" hidden="1">1</definedName>
    <definedName name="approach">#REF!</definedName>
    <definedName name="april_qty">#N/A</definedName>
    <definedName name="april_qty_2">#N/A</definedName>
    <definedName name="april_qty_6">#N/A</definedName>
    <definedName name="aqsww">#REF!</definedName>
    <definedName name="AQWE" localSheetId="13">{#N/A,#N/A,FALSE,"mpph1";#N/A,#N/A,FALSE,"mpmseb";#N/A,#N/A,FALSE,"mpph2"}</definedName>
    <definedName name="AQWE">{#N/A,#N/A,FALSE,"mpph1";#N/A,#N/A,FALSE,"mpmseb";#N/A,#N/A,FALSE,"mpph2"}</definedName>
    <definedName name="ARC">#REF!</definedName>
    <definedName name="asd">#REF!</definedName>
    <definedName name="ase">#REF!</definedName>
    <definedName name="aserr">#REF!</definedName>
    <definedName name="asfd">#REF!</definedName>
    <definedName name="ASHOKA">#N/A</definedName>
    <definedName name="ASHOKA_2">#N/A</definedName>
    <definedName name="ASHOKA_6">#N/A</definedName>
    <definedName name="asiiimwe">#REF!</definedName>
    <definedName name="asiimwa">#REF!</definedName>
    <definedName name="asiimwe">#REF!</definedName>
    <definedName name="ASIIMWEKCAHARLES">#REF!</definedName>
    <definedName name="ASRHB">#REF!</definedName>
    <definedName name="assss" localSheetId="13" hidden="1">{"'List1'!$A$1:$J$73"}</definedName>
    <definedName name="assss" hidden="1">{"'List1'!$A$1:$J$73"}</definedName>
    <definedName name="Assumed_Yard_Connection_Growth_Rate">#REF!</definedName>
    <definedName name="b">#REF!</definedName>
    <definedName name="B.T.Abstract">#REF!</definedName>
    <definedName name="B___0">#N/A</definedName>
    <definedName name="B___0_2">#N/A</definedName>
    <definedName name="B___0_6">#N/A</definedName>
    <definedName name="B___13">#N/A</definedName>
    <definedName name="B___13_2">#N/A</definedName>
    <definedName name="B___13_6">#N/A</definedName>
    <definedName name="b6fv6fd">#N/A</definedName>
    <definedName name="b6fv6fd_2">#N/A</definedName>
    <definedName name="b6fv6fd_6">#N/A</definedName>
    <definedName name="BADWE" localSheetId="13">{#N/A,#N/A,FALSE,"mpph1";#N/A,#N/A,FALSE,"mpmseb";#N/A,#N/A,FALSE,"mpph2"}</definedName>
    <definedName name="BADWE">{#N/A,#N/A,FALSE,"mpph1";#N/A,#N/A,FALSE,"mpmseb";#N/A,#N/A,FALSE,"mpph2"}</definedName>
    <definedName name="baf">#REF!</definedName>
    <definedName name="BAK">#REF!</definedName>
    <definedName name="balton">#REF!</definedName>
    <definedName name="bargroup1" hidden="1">OR('[8]51'!$J1=20,'[8]51'!$J1=32,'[8]51'!$J1=33,'[8]51'!$J1=34,'[8]51'!$J1=35,'[8]51'!$J1=99)</definedName>
    <definedName name="bargroup2" hidden="1">OR('[8]51'!$J1=37,'[8]51'!$J1=61,'[8]51'!$J1=82,'[8]51'!$J1=77,'[8]51'!$J1=79)</definedName>
    <definedName name="bargroup3" hidden="1">OR('[8]51'!$J1=38,'[8]51'!$J1=62,'[8]51'!$J1=39,'[8]51'!$J1=54,'[8]51'!$J1=78,'[8]51'!$J1=87)</definedName>
    <definedName name="bargroup4" hidden="1">OR('[8]51'!$J1=41,'[8]51'!$J1=42,'[8]51'!$J1=45,'[8]51'!$J1=52,'[8]51'!$J1=85)</definedName>
    <definedName name="bargroup5" hidden="1">OR('[8]51'!$J1=43,'[8]51'!$J1=49,'[8]51'!$J1=53,'[8]51'!$J1=55)</definedName>
    <definedName name="bargroup6" hidden="1">'[8]51'!$J1=65</definedName>
    <definedName name="bargroup7" hidden="1">'[8]51'!$J1=51</definedName>
    <definedName name="Basis">#REF!</definedName>
    <definedName name="BAT">#REF!</definedName>
    <definedName name="bb">#REF!</definedName>
    <definedName name="bbbr">#REF!</definedName>
    <definedName name="bbj">#REF!</definedName>
    <definedName name="BdW67i">#REF!</definedName>
    <definedName name="BdW67ii">#REF!</definedName>
    <definedName name="BdW67iii">#REF!</definedName>
    <definedName name="BDXX">#REF!</definedName>
    <definedName name="beatrice">#REF!</definedName>
    <definedName name="Beg_Bal">#REF!</definedName>
    <definedName name="bends">#REF!</definedName>
    <definedName name="benjie">#REF!</definedName>
    <definedName name="beta">#N/A</definedName>
    <definedName name="beta_2">#N/A</definedName>
    <definedName name="beta_6">#N/A</definedName>
    <definedName name="bewgfyugu">#REF!</definedName>
    <definedName name="bgfdddg">#REF!</definedName>
    <definedName name="bgt">#REF!</definedName>
    <definedName name="BHGHJU">#REF!</definedName>
    <definedName name="bhjklghhh">#REF!</definedName>
    <definedName name="bill22">#REF!</definedName>
    <definedName name="bill5">#REF!</definedName>
    <definedName name="BIOGAS">#REF!</definedName>
    <definedName name="bix">#REF!</definedName>
    <definedName name="BJEBJEK">#REF!</definedName>
    <definedName name="bjlc">#N/A</definedName>
    <definedName name="bjlc_2">#N/A</definedName>
    <definedName name="bjlc_6">#N/A</definedName>
    <definedName name="BJNBKGHJ" hidden="1">#REF!</definedName>
    <definedName name="BKLH">#REF!</definedName>
    <definedName name="Bl.">#REF!</definedName>
    <definedName name="blankflange">#REF!</definedName>
    <definedName name="BLESSED">#REF!</definedName>
    <definedName name="BLOC">#REF!</definedName>
    <definedName name="block">#REF!</definedName>
    <definedName name="BLOCKB">#REF!</definedName>
    <definedName name="bnn">#REF!</definedName>
    <definedName name="bnthjtiji">#REF!</definedName>
    <definedName name="bol">#N/A</definedName>
    <definedName name="bol_2">#N/A</definedName>
    <definedName name="bol_6">#N/A</definedName>
    <definedName name="boml">#N/A</definedName>
    <definedName name="boml_2">#N/A</definedName>
    <definedName name="boml_6">#N/A</definedName>
    <definedName name="boq">#N/A</definedName>
    <definedName name="botl">#N/A</definedName>
    <definedName name="botl_2">#N/A</definedName>
    <definedName name="botl_6">#N/A</definedName>
    <definedName name="botn">#N/A</definedName>
    <definedName name="botn_2">#N/A</definedName>
    <definedName name="botn_6">#N/A</definedName>
    <definedName name="Breaks">#N/A</definedName>
    <definedName name="Breaks_2">#N/A</definedName>
    <definedName name="Breaks_6">#N/A</definedName>
    <definedName name="bua">#N/A</definedName>
    <definedName name="bua_2">#N/A</definedName>
    <definedName name="bua_6">#N/A</definedName>
    <definedName name="BUDDHA">#N/A</definedName>
    <definedName name="BUDDHA_2">#N/A</definedName>
    <definedName name="BUDDHA_6">#N/A</definedName>
    <definedName name="BUDSALES">#REF!</definedName>
    <definedName name="Building">[9]Sheet3!$A$8:$A$17</definedName>
    <definedName name="building___0">#N/A</definedName>
    <definedName name="building___0_2">#N/A</definedName>
    <definedName name="building___0_6">#N/A</definedName>
    <definedName name="building___11">#N/A</definedName>
    <definedName name="building___11_2">#N/A</definedName>
    <definedName name="building___11_6">#N/A</definedName>
    <definedName name="building___12">#N/A</definedName>
    <definedName name="building___12_2">#N/A</definedName>
    <definedName name="building___12_6">#N/A</definedName>
    <definedName name="building_2">#N/A</definedName>
    <definedName name="building_6">#N/A</definedName>
    <definedName name="BuiltIn_Print_Area___0">#N/A</definedName>
    <definedName name="BuiltIn_Print_Area___0_2">#N/A</definedName>
    <definedName name="BuiltIn_Print_Area___0_6">#N/A</definedName>
    <definedName name="BuiltIn_Print_Titles___0">NA()</definedName>
    <definedName name="butterflyvalves">#REF!</definedName>
    <definedName name="buyothacc">#REF!</definedName>
    <definedName name="Bx">#N/A</definedName>
    <definedName name="Bx___0">#N/A</definedName>
    <definedName name="Bx___0_2">#N/A</definedName>
    <definedName name="Bx___0_6">#N/A</definedName>
    <definedName name="Bx___13">#N/A</definedName>
    <definedName name="Bx___13_2">#N/A</definedName>
    <definedName name="Bx___13_6">#N/A</definedName>
    <definedName name="Bx_2">#N/A</definedName>
    <definedName name="Bx_6">#N/A</definedName>
    <definedName name="bxevxed">#N/A</definedName>
    <definedName name="bxevxed_2">#N/A</definedName>
    <definedName name="bxevxed_6">#N/A</definedName>
    <definedName name="bxnvxnd">#N/A</definedName>
    <definedName name="bxnvxnd_2">#N/A</definedName>
    <definedName name="bxnvxnd_6">#N/A</definedName>
    <definedName name="cab21.5tp">#N/A</definedName>
    <definedName name="cab21.5tp_2">#N/A</definedName>
    <definedName name="cab21.5tp_6">#N/A</definedName>
    <definedName name="cab21s">#N/A</definedName>
    <definedName name="cab21s_2">#N/A</definedName>
    <definedName name="cab21s_6">#N/A</definedName>
    <definedName name="cab21us">#N/A</definedName>
    <definedName name="cab21us_2">#N/A</definedName>
    <definedName name="cab21us_6">#N/A</definedName>
    <definedName name="cab31s">#N/A</definedName>
    <definedName name="cab31s_2">#N/A</definedName>
    <definedName name="cab31s_6">#N/A</definedName>
    <definedName name="cab31us">#N/A</definedName>
    <definedName name="cab31us_2">#N/A</definedName>
    <definedName name="cab31us_6">#N/A</definedName>
    <definedName name="cab41s">#N/A</definedName>
    <definedName name="cab41s_2">#N/A</definedName>
    <definedName name="cab41s_6">#N/A</definedName>
    <definedName name="cab41us">#N/A</definedName>
    <definedName name="cab41us_2">#N/A</definedName>
    <definedName name="cab41us_6">#N/A</definedName>
    <definedName name="cabf">#N/A</definedName>
    <definedName name="cabf_2">#N/A</definedName>
    <definedName name="cabf_6">#N/A</definedName>
    <definedName name="CAF">#REF!</definedName>
    <definedName name="cafetaria" localSheetId="17">#REF!</definedName>
    <definedName name="cafetaria" localSheetId="19">#REF!</definedName>
    <definedName name="cafetaria" localSheetId="0">#REF!</definedName>
    <definedName name="cafetaria" localSheetId="3">#REF!</definedName>
    <definedName name="cafetaria" localSheetId="2">#REF!</definedName>
    <definedName name="cafetaria" localSheetId="1">#REF!</definedName>
    <definedName name="cafetaria" localSheetId="27">#REF!</definedName>
    <definedName name="cafetaria" localSheetId="22">#REF!</definedName>
    <definedName name="cafetaria" localSheetId="18">#REF!</definedName>
    <definedName name="cafetaria" localSheetId="16">#REF!</definedName>
    <definedName name="cafetaria">#REF!</definedName>
    <definedName name="cafetaria1">#REF!</definedName>
    <definedName name="CalcAgencyPrice">#REF!</definedName>
    <definedName name="CALf">#N/A</definedName>
    <definedName name="CALf_2">#N/A</definedName>
    <definedName name="CALf_6">#N/A</definedName>
    <definedName name="cant">#N/A</definedName>
    <definedName name="cant_2">#N/A</definedName>
    <definedName name="cant_6">#N/A</definedName>
    <definedName name="Carp">#REF!</definedName>
    <definedName name="carpet">#N/A</definedName>
    <definedName name="carpet___0">#N/A</definedName>
    <definedName name="carpet___0_2">#N/A</definedName>
    <definedName name="carpet___0_6">#N/A</definedName>
    <definedName name="carpet___11">#N/A</definedName>
    <definedName name="carpet___11_2">#N/A</definedName>
    <definedName name="carpet___11_6">#N/A</definedName>
    <definedName name="carpet___12">#N/A</definedName>
    <definedName name="carpet___12_2">#N/A</definedName>
    <definedName name="carpet___12_6">#N/A</definedName>
    <definedName name="carpet_2">#N/A</definedName>
    <definedName name="carpet_6">#N/A</definedName>
    <definedName name="catacc">#REF!</definedName>
    <definedName name="Category_All">#REF!</definedName>
    <definedName name="CATIN">#N/A</definedName>
    <definedName name="CATJYOU">#N/A</definedName>
    <definedName name="CATREC">#N/A</definedName>
    <definedName name="CATSYU">#N/A</definedName>
    <definedName name="cbgl1">#N/A</definedName>
    <definedName name="cbgl1_2">#N/A</definedName>
    <definedName name="cbgl1_6">#N/A</definedName>
    <definedName name="cbgl2">#N/A</definedName>
    <definedName name="cbgl2_2">#N/A</definedName>
    <definedName name="cbgl2_6">#N/A</definedName>
    <definedName name="cbgl3">#N/A</definedName>
    <definedName name="cbgl3_2">#N/A</definedName>
    <definedName name="cbgl3_6">#N/A</definedName>
    <definedName name="cbgl4">#N/A</definedName>
    <definedName name="cbgl4_2">#N/A</definedName>
    <definedName name="cbgl4_6">#N/A</definedName>
    <definedName name="cc">#REF!</definedName>
    <definedName name="CCC">#REF!</definedName>
    <definedName name="ccolagl">#N/A</definedName>
    <definedName name="ccolagl_2">#N/A</definedName>
    <definedName name="ccolagl_6">#N/A</definedName>
    <definedName name="ccv">#N/A</definedName>
    <definedName name="ccv_2">#N/A</definedName>
    <definedName name="ccv_6">#N/A</definedName>
    <definedName name="cd">#REF!</definedName>
    <definedName name="cert">#REF!</definedName>
    <definedName name="cfb">#N/A</definedName>
    <definedName name="cfb_2">#N/A</definedName>
    <definedName name="cfb_6">#N/A</definedName>
    <definedName name="cfbeams">#N/A</definedName>
    <definedName name="cfbeams_2">#N/A</definedName>
    <definedName name="cfbeams_6">#N/A</definedName>
    <definedName name="cfsalb">#N/A</definedName>
    <definedName name="cfsalb_2">#N/A</definedName>
    <definedName name="cfsalb_6">#N/A</definedName>
    <definedName name="cfslab">#N/A</definedName>
    <definedName name="cfslab_2">#N/A</definedName>
    <definedName name="cfslab_6">#N/A</definedName>
    <definedName name="charles">#REF!</definedName>
    <definedName name="CHARLESKULE">#REF!</definedName>
    <definedName name="checked">#N/A</definedName>
    <definedName name="checked_2">#N/A</definedName>
    <definedName name="checked_6">#N/A</definedName>
    <definedName name="CHILLS">#REF!</definedName>
    <definedName name="CHS">#REF!</definedName>
    <definedName name="church">#REF!</definedName>
    <definedName name="Clearance">#REF!</definedName>
    <definedName name="ClientAddress1">#N/A</definedName>
    <definedName name="ClientAddress1_2">#N/A</definedName>
    <definedName name="ClientAddress1_6">#N/A</definedName>
    <definedName name="ClientAddress2">#N/A</definedName>
    <definedName name="ClientAddress2_2">#N/A</definedName>
    <definedName name="ClientAddress2_6">#N/A</definedName>
    <definedName name="ClientCity">#N/A</definedName>
    <definedName name="ClientCity_2">#N/A</definedName>
    <definedName name="ClientCity_6">#N/A</definedName>
    <definedName name="ClientCountry">#N/A</definedName>
    <definedName name="ClientCountry_2">#N/A</definedName>
    <definedName name="ClientCountry_6">#N/A</definedName>
    <definedName name="ClientEmail">#N/A</definedName>
    <definedName name="ClientEmail_2">#N/A</definedName>
    <definedName name="ClientEmail_6">#N/A</definedName>
    <definedName name="ClientFax">#N/A</definedName>
    <definedName name="ClientFax_2">#N/A</definedName>
    <definedName name="ClientFax_6">#N/A</definedName>
    <definedName name="ClientPhone">#N/A</definedName>
    <definedName name="ClientPhone_2">#N/A</definedName>
    <definedName name="ClientPhone_6">#N/A</definedName>
    <definedName name="ClientState">#N/A</definedName>
    <definedName name="ClientState_2">#N/A</definedName>
    <definedName name="ClientState_6">#N/A</definedName>
    <definedName name="ClientZip">#N/A</definedName>
    <definedName name="ClientZip_2">#N/A</definedName>
    <definedName name="ClientZip_6">#N/A</definedName>
    <definedName name="clintels">#N/A</definedName>
    <definedName name="clintels_2">#N/A</definedName>
    <definedName name="clintels_6">#N/A</definedName>
    <definedName name="COAD">'[10]Civil Works'!$K$7</definedName>
    <definedName name="Code">'[11]CASHFLOW CODES'!$A$11</definedName>
    <definedName name="coeff_1">#REF!</definedName>
    <definedName name="coeff_sur_SINCOR">#REF!</definedName>
    <definedName name="Cofferdam">#REF!</definedName>
    <definedName name="cofother">#REF!,#REF!,#REF!,#REF!,#REF!,#REF!,#REF!,#REF!</definedName>
    <definedName name="col">#N/A</definedName>
    <definedName name="col___0">#N/A</definedName>
    <definedName name="col___0_2">#N/A</definedName>
    <definedName name="col___0_6">#N/A</definedName>
    <definedName name="col___11">#N/A</definedName>
    <definedName name="col___11_2">#N/A</definedName>
    <definedName name="col___11_6">#N/A</definedName>
    <definedName name="col___12">#N/A</definedName>
    <definedName name="col___12_2">#N/A</definedName>
    <definedName name="col___12_6">#N/A</definedName>
    <definedName name="col_2">#N/A</definedName>
    <definedName name="col_6">#N/A</definedName>
    <definedName name="Colbgl">#N/A</definedName>
    <definedName name="Colbgl_2">#N/A</definedName>
    <definedName name="Colbgl_6">#N/A</definedName>
    <definedName name="colbgl2">#N/A</definedName>
    <definedName name="colbgl2_2">#N/A</definedName>
    <definedName name="colbgl2_6">#N/A</definedName>
    <definedName name="Columns">[12]Schedules!$A$5:$E$25</definedName>
    <definedName name="Columns_2">#N/A</definedName>
    <definedName name="Columns_6">#N/A</definedName>
    <definedName name="Commencement">[13]Data!$C$6</definedName>
    <definedName name="Commission">#REF!</definedName>
    <definedName name="Company">#N/A</definedName>
    <definedName name="Company_2">#N/A</definedName>
    <definedName name="Company_6">#N/A</definedName>
    <definedName name="COMPARISON" localSheetId="13">{#N/A,#N/A,FALSE,"mpph1";#N/A,#N/A,FALSE,"mpmseb";#N/A,#N/A,FALSE,"mpph2"}</definedName>
    <definedName name="COMPARISON">{#N/A,#N/A,FALSE,"mpph1";#N/A,#N/A,FALSE,"mpmseb";#N/A,#N/A,FALSE,"mpph2"}</definedName>
    <definedName name="complet2f">#REF!</definedName>
    <definedName name="complet2f1">#REF!</definedName>
    <definedName name="Concepts" localSheetId="13">[14]Input!$A$3:$A$19</definedName>
    <definedName name="Concepts">[15]Input!$A$3:$A$19</definedName>
    <definedName name="CONCRETEDIMS">#REF!</definedName>
    <definedName name="condf">#N/A</definedName>
    <definedName name="condf_2">#N/A</definedName>
    <definedName name="condf_6">#N/A</definedName>
    <definedName name="conf">#N/A</definedName>
    <definedName name="conf_2">#N/A</definedName>
    <definedName name="conf_6">#N/A</definedName>
    <definedName name="config">#N/A</definedName>
    <definedName name="Const">#REF!</definedName>
    <definedName name="Construction_Period">#N/A</definedName>
    <definedName name="Construction_Period_2">#N/A</definedName>
    <definedName name="Construction_Period_6">#N/A</definedName>
    <definedName name="consumption">#REF!</definedName>
    <definedName name="Contact">#N/A</definedName>
    <definedName name="Contact_2">#N/A</definedName>
    <definedName name="Contact_6">#N/A</definedName>
    <definedName name="Contingency">'[16]Cat A Change Control'!$A$1:$Q$48</definedName>
    <definedName name="contract_factor" localSheetId="13">direct_labour</definedName>
    <definedName name="contract_factor">direct_labour</definedName>
    <definedName name="cool">#REF!</definedName>
    <definedName name="coolparty">#REF!</definedName>
    <definedName name="cooper">#REF!</definedName>
    <definedName name="cord">#N/A</definedName>
    <definedName name="cord_2">#N/A</definedName>
    <definedName name="cord_6">#N/A</definedName>
    <definedName name="COST">#REF!</definedName>
    <definedName name="CostReportNo">'[17]Financial Control'!$AF$3:$AF$33</definedName>
    <definedName name="COU">#N/A</definedName>
    <definedName name="COU___0">#N/A</definedName>
    <definedName name="COU___0_2">#N/A</definedName>
    <definedName name="COU___0_6">#N/A</definedName>
    <definedName name="COU___13">#N/A</definedName>
    <definedName name="COU___13_2">#N/A</definedName>
    <definedName name="COU___13_6">#N/A</definedName>
    <definedName name="COU_2">#N/A</definedName>
    <definedName name="COU_6">#N/A</definedName>
    <definedName name="count">#REF!</definedName>
    <definedName name="COVER">#REF!</definedName>
    <definedName name="COVERPAGE">#REF!</definedName>
    <definedName name="CP">#REF!</definedName>
    <definedName name="CPS" localSheetId="13">[14]Input!$C$3:$C$4</definedName>
    <definedName name="CPS">[15]Input!$C$3:$C$4</definedName>
    <definedName name="CRC">#REF!</definedName>
    <definedName name="_xlnm.Criteria">#REF!</definedName>
    <definedName name="crosssection">#REF!</definedName>
    <definedName name="Cs">#N/A</definedName>
    <definedName name="Cs___0">#N/A</definedName>
    <definedName name="Cs___0_2">#N/A</definedName>
    <definedName name="Cs___0_6">#N/A</definedName>
    <definedName name="Cs___13">#N/A</definedName>
    <definedName name="Cs___13_2">#N/A</definedName>
    <definedName name="Cs___13_6">#N/A</definedName>
    <definedName name="Cs_2">#N/A</definedName>
    <definedName name="Cs_6">#N/A</definedName>
    <definedName name="csshade">#N/A</definedName>
    <definedName name="csshade_2">#N/A</definedName>
    <definedName name="csshade_6">#N/A</definedName>
    <definedName name="cst">#N/A</definedName>
    <definedName name="cst_2">#N/A</definedName>
    <definedName name="cst_6">#N/A</definedName>
    <definedName name="Cum_Int">#REF!</definedName>
    <definedName name="cummeas_may1006">#N/A</definedName>
    <definedName name="cummeas_may1006_2">#N/A</definedName>
    <definedName name="cummeas_may1006_6">#N/A</definedName>
    <definedName name="cummeas_up_to_mar">#N/A</definedName>
    <definedName name="cummeas_up_to_mar_2">#N/A</definedName>
    <definedName name="cummeas_up_to_mar_6">#N/A</definedName>
    <definedName name="current1">#N/A</definedName>
    <definedName name="current1_2">#N/A</definedName>
    <definedName name="current1_6">#N/A</definedName>
    <definedName name="current2">#N/A</definedName>
    <definedName name="current2_2">#N/A</definedName>
    <definedName name="current2_6">#N/A</definedName>
    <definedName name="current3">#N/A</definedName>
    <definedName name="current3_2">#N/A</definedName>
    <definedName name="current3_6">#N/A</definedName>
    <definedName name="current4">#N/A</definedName>
    <definedName name="current4_2">#N/A</definedName>
    <definedName name="current4_6">#N/A</definedName>
    <definedName name="current5">#N/A</definedName>
    <definedName name="current5_2">#N/A</definedName>
    <definedName name="current5_6">#N/A</definedName>
    <definedName name="CV">#REF!</definedName>
    <definedName name="D">#REF!</definedName>
    <definedName name="d___0">#N/A</definedName>
    <definedName name="d___0_2">#N/A</definedName>
    <definedName name="d___0_6">#N/A</definedName>
    <definedName name="d___13">#N/A</definedName>
    <definedName name="d___13_2">#N/A</definedName>
    <definedName name="d___13_6">#N/A</definedName>
    <definedName name="dan">#REF!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fd">#REF!</definedName>
    <definedName name="Data">#REF!</definedName>
    <definedName name="_xlnm.Database">#REF!</definedName>
    <definedName name="Date">#N/A</definedName>
    <definedName name="Date_2">#N/A</definedName>
    <definedName name="Date_6">#N/A</definedName>
    <definedName name="DAV">#REF!</definedName>
    <definedName name="DAVID">[18]VIABILITY!#REF!</definedName>
    <definedName name="DaWk7">#REF!</definedName>
    <definedName name="DAYWORKS" localSheetId="13">{"cost",#N/A,FALSE,"B";"Sum",#N/A,FALSE,"C";"Sal1",#N/A,FALSE,"D";"Sal2",#N/A,FALSE,"D";"Mob",#N/A,FALSE,"E";"Eqpcst1",#N/A,FALSE,"F";"Eqpcst2",#N/A,FALSE,"F";"Eqpcst3",#N/A,FALSE,"F";"Est1",#N/A,FALSE,"G";"Est2",#N/A,FALSE,"G";"Fin",#N/A,FALSE,"H";"EqpCal",#N/A,FALSE,"I";"ManCal1",#N/A,FALSE,"J";"ManCal2",#N/A,FALSE,"J";"Consm",#N/A,FALSE,"L";"B O",#N/A,FALSE,"M";"S C",#N/A,FALSE,"N"}</definedName>
    <definedName name="DAYWORKS">{"cost",#N/A,FALSE,"B";"Sum",#N/A,FALSE,"C";"Sal1",#N/A,FALSE,"D";"Sal2",#N/A,FALSE,"D";"Mob",#N/A,FALSE,"E";"Eqpcst1",#N/A,FALSE,"F";"Eqpcst2",#N/A,FALSE,"F";"Eqpcst3",#N/A,FALSE,"F";"Est1",#N/A,FALSE,"G";"Est2",#N/A,FALSE,"G";"Fin",#N/A,FALSE,"H";"EqpCal",#N/A,FALSE,"I";"ManCal1",#N/A,FALSE,"J";"ManCal2",#N/A,FALSE,"J";"Consm",#N/A,FALSE,"L";"B O",#N/A,FALSE,"M";"S C",#N/A,FALSE,"N"}</definedName>
    <definedName name="db">#N/A</definedName>
    <definedName name="db___0">#N/A</definedName>
    <definedName name="db___0_2">#N/A</definedName>
    <definedName name="db___0_6">#N/A</definedName>
    <definedName name="db___13">#N/A</definedName>
    <definedName name="db___13_2">#N/A</definedName>
    <definedName name="db___13_6">#N/A</definedName>
    <definedName name="db_2">#N/A</definedName>
    <definedName name="db_6">#N/A</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#N/A</definedName>
    <definedName name="dc_2">#N/A</definedName>
    <definedName name="dc_6">#N/A</definedName>
    <definedName name="dce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#REF!</definedName>
    <definedName name="DDD">#REF!</definedName>
    <definedName name="DDDDD">#REF!</definedName>
    <definedName name="de">#REF!</definedName>
    <definedName name="DealData">#REF!</definedName>
    <definedName name="december">#REF!</definedName>
    <definedName name="ded">#REF!</definedName>
    <definedName name="dedr">#REF!</definedName>
    <definedName name="dee">#REF!</definedName>
    <definedName name="DEL_FR_PRELIMS_DETAIL">'[19]FR-PRLIMS-DETAIL'!$G$8,'[19]FR-PRLIMS-DETAIL'!$B$7:$I$71,'[19]FR-PRLIMS-DETAIL'!$M$7:$M$71</definedName>
    <definedName name="DEL_FR_SUMMERY">'[19]FR-SUMMERY'!$D$20,'[19]FR-SUMMERY'!$B$8:$H$8,'[19]FR-SUMMERY'!$L$8,'[19]FR-SUMMERY'!$B$21:$H$45,'[19]FR-SUMMERY'!$G$18:$H$21,'[19]FR-SUMMERY'!$L$18:$L$45,'[19]FR-SUMMERY'!$C$55:$H$70,'[19]FR-SUMMERY'!$L$54:$L$70</definedName>
    <definedName name="DelDC">#REF!</definedName>
    <definedName name="DelDm">#REF!</definedName>
    <definedName name="Delivery">#REF!</definedName>
    <definedName name="delkgjg">#REF!</definedName>
    <definedName name="DELL22">#REF!</definedName>
    <definedName name="DELTA20">#N/A</definedName>
    <definedName name="DELTA20___0">#N/A</definedName>
    <definedName name="DELTA20___0_2">#N/A</definedName>
    <definedName name="DELTA20___0_6">#N/A</definedName>
    <definedName name="DELTA20___13">#N/A</definedName>
    <definedName name="DELTA20___13_2">#N/A</definedName>
    <definedName name="DELTA20___13_6">#N/A</definedName>
    <definedName name="DELTA20_2">#N/A</definedName>
    <definedName name="DELTA20_6">#N/A</definedName>
    <definedName name="DelType">#REF!</definedName>
    <definedName name="deposit3m1">#REF!</definedName>
    <definedName name="deptLookup">#REF!</definedName>
    <definedName name="der">#REF!</definedName>
    <definedName name="descuento_philips">'[20]00_Main Prices List'!$I$82</definedName>
    <definedName name="DescuentoSneider">'[20]00_Main Prices List'!$I$107</definedName>
    <definedName name="Design">#REF!</definedName>
    <definedName name="designed">#N/A</definedName>
    <definedName name="designed_2">#N/A</definedName>
    <definedName name="designed_6">#N/A</definedName>
    <definedName name="DEVELOP">#REF!</definedName>
    <definedName name="dewd33e">#REF!</definedName>
    <definedName name="df">#REF!</definedName>
    <definedName name="df_2">#N/A</definedName>
    <definedName name="df_6">#N/A</definedName>
    <definedName name="DFDF">#REF!</definedName>
    <definedName name="dfg">#REF!</definedName>
    <definedName name="dfghgf">#REF!</definedName>
    <definedName name="DFlange">#REF!</definedName>
    <definedName name="dfr">#REF!</definedName>
    <definedName name="dfrffsg">#REF!</definedName>
    <definedName name="dfrggg">#REF!</definedName>
    <definedName name="dg">#N/A</definedName>
    <definedName name="dg_2">#N/A</definedName>
    <definedName name="dg_6">#N/A</definedName>
    <definedName name="dgr">#REF!</definedName>
    <definedName name="dhfkjjk">#REF!</definedName>
    <definedName name="dhh">#REF!</definedName>
    <definedName name="dhhfdugui">#REF!</definedName>
    <definedName name="Di">#N/A</definedName>
    <definedName name="Di_2">#N/A</definedName>
    <definedName name="Di_6">#N/A</definedName>
    <definedName name="DIns">#N/A</definedName>
    <definedName name="DIns_2">#N/A</definedName>
    <definedName name="DIns_6">#N/A</definedName>
    <definedName name="direct_labour">1</definedName>
    <definedName name="Disaster">#REF!</definedName>
    <definedName name="Discount_Rate">[21]Model!$C$3</definedName>
    <definedName name="ditinvacc">#REF!</definedName>
    <definedName name="dl">#N/A</definedName>
    <definedName name="dl___0">#N/A</definedName>
    <definedName name="dl___0_2">#N/A</definedName>
    <definedName name="dl___0_6">#N/A</definedName>
    <definedName name="dl___13">#N/A</definedName>
    <definedName name="dl___13_2">#N/A</definedName>
    <definedName name="dl___13_6">#N/A</definedName>
    <definedName name="dl_2">#N/A</definedName>
    <definedName name="dl_6">#N/A</definedName>
    <definedName name="Do">#N/A</definedName>
    <definedName name="Do_2">#N/A</definedName>
    <definedName name="Do_6">#N/A</definedName>
    <definedName name="docu">#N/A</definedName>
    <definedName name="docu_2">#N/A</definedName>
    <definedName name="docu_6">#N/A</definedName>
    <definedName name="dollar_rate">1800</definedName>
    <definedName name="dooodkmkfm">#REF!</definedName>
    <definedName name="DoorWindow">#REF!</definedName>
    <definedName name="DOVEACC">#REF!</definedName>
    <definedName name="DP">#N/A</definedName>
    <definedName name="DP_2">#N/A</definedName>
    <definedName name="DP_6">#N/A</definedName>
    <definedName name="dq">#N/A</definedName>
    <definedName name="dq_2">#N/A</definedName>
    <definedName name="dq_6">#N/A</definedName>
    <definedName name="dr">#N/A</definedName>
    <definedName name="drawing">#REF!</definedName>
    <definedName name="DRGTRGH">#REF!</definedName>
    <definedName name="drs">#REF!</definedName>
    <definedName name="DS">#REF!</definedName>
    <definedName name="Ds___0">#N/A</definedName>
    <definedName name="Ds___0_2">#N/A</definedName>
    <definedName name="Ds___0_6">#N/A</definedName>
    <definedName name="Ds___13">#N/A</definedName>
    <definedName name="Ds___13_2">#N/A</definedName>
    <definedName name="Ds___13_6">#N/A</definedName>
    <definedName name="Ds_2">#N/A</definedName>
    <definedName name="Ds_6">#N/A</definedName>
    <definedName name="dsbgsrfgsg" localSheetId="13" hidden="1">{"A.I.s",#N/A,TRUE,"Architects Instructions"}</definedName>
    <definedName name="dsbgsrfgsg" hidden="1">{"A.I.s",#N/A,TRUE,"Architects Instructions"}</definedName>
    <definedName name="dsdud">#N/A</definedName>
    <definedName name="dsdud_2">#N/A</definedName>
    <definedName name="dsdud_6">#N/A</definedName>
    <definedName name="DSFDG">#REF!</definedName>
    <definedName name="dsfhdsfjhsdf">#REF!</definedName>
    <definedName name="dsteel">#REF!</definedName>
    <definedName name="dumppr">#REF!</definedName>
    <definedName name="dutyacc">#REF!</definedName>
    <definedName name="DUTYACCCALC">#REF!</definedName>
    <definedName name="DWDUH">#REF!</definedName>
    <definedName name="e">#REF!</definedName>
    <definedName name="E.W.Abstract">#REF!</definedName>
    <definedName name="E.W.Mts.">#REF!</definedName>
    <definedName name="E.W.Perce">#REF!</definedName>
    <definedName name="E.W.State">#REF!</definedName>
    <definedName name="e3jirjh">#REF!</definedName>
    <definedName name="EAHFHDKHFKL">#REF!</definedName>
    <definedName name="ed">#REF!</definedName>
    <definedName name="edcwfr">#REF!</definedName>
    <definedName name="edewetgg">#REF!</definedName>
    <definedName name="EDEWRGF">#REF!</definedName>
    <definedName name="edfr">#REF!</definedName>
    <definedName name="EDGAR">#REF!</definedName>
    <definedName name="edrff">#REF!</definedName>
    <definedName name="eds">#REF!</definedName>
    <definedName name="EE" localSheetId="17">#REF!</definedName>
    <definedName name="EE" localSheetId="19">#REF!</definedName>
    <definedName name="EE" localSheetId="0">#REF!</definedName>
    <definedName name="EE" localSheetId="3">#REF!</definedName>
    <definedName name="EE" localSheetId="2">#REF!</definedName>
    <definedName name="EE" localSheetId="1">#REF!</definedName>
    <definedName name="EE" localSheetId="27">#REF!</definedName>
    <definedName name="EE" localSheetId="22">#REF!</definedName>
    <definedName name="EE" localSheetId="18">#REF!</definedName>
    <definedName name="EE" localSheetId="16">#REF!</definedName>
    <definedName name="EE">#REF!</definedName>
    <definedName name="EEE" localSheetId="17">#REF!</definedName>
    <definedName name="EEE" localSheetId="19">#REF!</definedName>
    <definedName name="EEE" localSheetId="0">#REF!</definedName>
    <definedName name="EEE" localSheetId="3">#REF!</definedName>
    <definedName name="EEE" localSheetId="2">#REF!</definedName>
    <definedName name="EEE" localSheetId="1">#REF!</definedName>
    <definedName name="EEE" localSheetId="27">#REF!</definedName>
    <definedName name="EEE" localSheetId="22">#REF!</definedName>
    <definedName name="EEE" localSheetId="18">#REF!</definedName>
    <definedName name="EEE" localSheetId="16">#REF!</definedName>
    <definedName name="EEE">#REF!</definedName>
    <definedName name="EEEE" localSheetId="13" hidden="1">{"'List1'!$A$1:$J$73"}</definedName>
    <definedName name="EEEE" hidden="1">{"'List1'!$A$1:$J$73"}</definedName>
    <definedName name="eefrffr">#REF!</definedName>
    <definedName name="eew">#REF!</definedName>
    <definedName name="EFLRKGGIGJ">#REF!</definedName>
    <definedName name="EFNF">#REF!</definedName>
    <definedName name="EGETGRG">#REF!</definedName>
    <definedName name="eggeyue">#REF!</definedName>
    <definedName name="egt301d">#N/A</definedName>
    <definedName name="egt301d_2">#N/A</definedName>
    <definedName name="egt301d_6">#N/A</definedName>
    <definedName name="egt330d">#N/A</definedName>
    <definedName name="egt330d_2">#N/A</definedName>
    <definedName name="egt330d_6">#N/A</definedName>
    <definedName name="EIOGRYRHU">#REF!</definedName>
    <definedName name="eiuueyf">#REF!</definedName>
    <definedName name="ejduehf">#REF!</definedName>
    <definedName name="EJEJRH">#REF!</definedName>
    <definedName name="ejekflrjg">#REF!</definedName>
    <definedName name="ejfefh">#REF!</definedName>
    <definedName name="ekghgbhj">#REF!</definedName>
    <definedName name="EKMFJFHJL">#REF!</definedName>
    <definedName name="ekonoma">#REF!</definedName>
    <definedName name="ekork3orjo">#REF!</definedName>
    <definedName name="Electrical">#REF!</definedName>
    <definedName name="Electrical2">#REF!</definedName>
    <definedName name="Element_Title">#REF!</definedName>
    <definedName name="Element_Total">#REF!</definedName>
    <definedName name="elpde2d">#REF!</definedName>
    <definedName name="EM">#REF!</definedName>
    <definedName name="Em___0">#N/A</definedName>
    <definedName name="Em___0_2">#N/A</definedName>
    <definedName name="Em___0_6">#N/A</definedName>
    <definedName name="Em___13">#N/A</definedName>
    <definedName name="Em___13_2">#N/A</definedName>
    <definedName name="Em___13_6">#N/A</definedName>
    <definedName name="Em_2">#N/A</definedName>
    <definedName name="Em_6">#N/A</definedName>
    <definedName name="EMAX">#REF!</definedName>
    <definedName name="Embassy">[22]feasibility!#REF!</definedName>
    <definedName name="End_Bal">#REF!</definedName>
    <definedName name="eprml">#REF!</definedName>
    <definedName name="eqjwd">#N/A</definedName>
    <definedName name="eqjwd_2">#N/A</definedName>
    <definedName name="eqjwd_6">#N/A</definedName>
    <definedName name="Equity" localSheetId="13">[23]feasibility!#REF!</definedName>
    <definedName name="Equity">[24]feasibility!#REF!</definedName>
    <definedName name="ER">#REF!</definedName>
    <definedName name="erdal">#REF!</definedName>
    <definedName name="ergerwg" localSheetId="13" hidden="1">{"'List1'!$A$1:$J$73"}</definedName>
    <definedName name="ergerwg" hidden="1">{"'List1'!$A$1:$J$73"}</definedName>
    <definedName name="erwe">#REF!</definedName>
    <definedName name="Es">#N/A</definedName>
    <definedName name="Es___0">#N/A</definedName>
    <definedName name="Es___0_2">#N/A</definedName>
    <definedName name="Es___0_6">#N/A</definedName>
    <definedName name="Es___13">#N/A</definedName>
    <definedName name="Es___13_2">#N/A</definedName>
    <definedName name="Es___13_6">#N/A</definedName>
    <definedName name="Es_2">#N/A</definedName>
    <definedName name="Es_6">#N/A</definedName>
    <definedName name="ESTHERJONA">#REF!</definedName>
    <definedName name="Et">#N/A</definedName>
    <definedName name="Et___0">#N/A</definedName>
    <definedName name="Et___0_2">#N/A</definedName>
    <definedName name="Et___0_6">#N/A</definedName>
    <definedName name="Et___13">#N/A</definedName>
    <definedName name="Et___13_2">#N/A</definedName>
    <definedName name="Et___13_6">#N/A</definedName>
    <definedName name="Et_2">#N/A</definedName>
    <definedName name="Et_6">#N/A</definedName>
    <definedName name="ETFTYGYH">#REF!</definedName>
    <definedName name="eu">#N/A</definedName>
    <definedName name="eu_2">#N/A</definedName>
    <definedName name="eu_6">#N/A</definedName>
    <definedName name="Eurodolar">'[20]00_Main Prices List'!$K$2</definedName>
    <definedName name="EWFFBGR">#REF!</definedName>
    <definedName name="ewfrggrg">#REF!</definedName>
    <definedName name="ewkoop">#REF!</definedName>
    <definedName name="ewrw">#REF!</definedName>
    <definedName name="ex">#REF!</definedName>
    <definedName name="excava">#REF!</definedName>
    <definedName name="excavate">'[25]price list'!$D$15</definedName>
    <definedName name="excavate1" localSheetId="13">'[26]price list'!$D$15</definedName>
    <definedName name="excavate1">'[27]price list'!$D$15</definedName>
    <definedName name="Excavation">#N/A</definedName>
    <definedName name="Excavation_2">#N/A</definedName>
    <definedName name="Excavation_6">#N/A</definedName>
    <definedName name="Excel_BuiltIn__FilterDatabase_15">"$'ESTIMATE SUMMARY'.$#REF!$#REF!:$#REF!$#REF!"</definedName>
    <definedName name="Excel_BuiltIn__FilterDatabase_5">#REF!</definedName>
    <definedName name="Excel_BuiltIn_Print_Area">#REF!</definedName>
    <definedName name="Excel_BuiltIn_Print_Area_1">"$#REF!.$B$2:$P$37"</definedName>
    <definedName name="Excel_BuiltIn_Print_Area_1_1">#REF!</definedName>
    <definedName name="Excel_BuiltIn_Print_Area_1_1_1">#N/A</definedName>
    <definedName name="Excel_BuiltIn_Print_Area_1_1_1_2">#N/A</definedName>
    <definedName name="Excel_BuiltIn_Print_Area_1_1_1_6">#N/A</definedName>
    <definedName name="Excel_BuiltIn_Print_Area_1_1_2">#N/A</definedName>
    <definedName name="Excel_BuiltIn_Print_Area_1_1_6">#N/A</definedName>
    <definedName name="Excel_BuiltIn_Print_Area_10">#N/A</definedName>
    <definedName name="Excel_BuiltIn_Print_Area_10_2">#N/A</definedName>
    <definedName name="Excel_BuiltIn_Print_Area_10_6">#N/A</definedName>
    <definedName name="Excel_BuiltIn_Print_Area_3_1">(#REF!,#REF!)</definedName>
    <definedName name="Excel_BuiltIn_Print_Area_4">#N/A</definedName>
    <definedName name="Excel_BuiltIn_Print_Area_4_1">#REF!</definedName>
    <definedName name="Excel_BuiltIn_Print_Area_4_2">#N/A</definedName>
    <definedName name="Excel_BuiltIn_Print_Area_4_6">#N/A</definedName>
    <definedName name="Excel_BuiltIn_Print_Area_6">#N/A</definedName>
    <definedName name="Excel_BuiltIn_Print_Area_7_1">#N/A</definedName>
    <definedName name="Excel_BuiltIn_Print_Area_7_1_2">#N/A</definedName>
    <definedName name="Excel_BuiltIn_Print_Area_7_1_6">#N/A</definedName>
    <definedName name="Excel_BuiltIn_Print_Titles">#REF!</definedName>
    <definedName name="Excel_BuiltIn_Print_Titles_1">NA()</definedName>
    <definedName name="Excel_BuiltIn_Print_Titles_1_1">#N/A</definedName>
    <definedName name="Excel_BuiltIn_Print_Titles_1_1_2">#N/A</definedName>
    <definedName name="Excel_BuiltIn_Print_Titles_1_1_6">#N/A</definedName>
    <definedName name="Excel_BuiltIn_Print_Titles_10">#N/A</definedName>
    <definedName name="Excel_BuiltIn_Print_Titles_10_2">#N/A</definedName>
    <definedName name="Excel_BuiltIn_Print_Titles_10_6">#N/A</definedName>
    <definedName name="Excel_BuiltIn_Print_Titles_2_1">#N/A</definedName>
    <definedName name="Excel_BuiltIn_Print_Titles_2_1_2">#N/A</definedName>
    <definedName name="Excel_BuiltIn_Print_Titles_2_1_6">#N/A</definedName>
    <definedName name="Excel_BuiltIn_Print_Titles_2_2">#N/A</definedName>
    <definedName name="Excel_BuiltIn_Print_Titles_2_6">#N/A</definedName>
    <definedName name="Excel_BuiltIn_Print_Titles_3">#N/A</definedName>
    <definedName name="Excel_BuiltIn_Print_Titles_3_1">#N/A</definedName>
    <definedName name="Excel_BuiltIn_Print_Titles_3_1_2">#N/A</definedName>
    <definedName name="Excel_BuiltIn_Print_Titles_3_1_6">#N/A</definedName>
    <definedName name="Excel_BuiltIn_Print_Titles_6">#N/A</definedName>
    <definedName name="Excel_BuiltIn_Print_Titles_6_1">#N/A</definedName>
    <definedName name="Excel_BuiltIn_Print_Titles_6_2">#N/A</definedName>
    <definedName name="Excel_BuiltIn_Print_Titles_6_6">#N/A</definedName>
    <definedName name="Excel_BuiltIn_Print_Titles_7">#N/A</definedName>
    <definedName name="Excel_BuiltIn_Print_Titles_7_1">#N/A</definedName>
    <definedName name="Excel_BuiltIn_Print_Titles_7_1_1">#N/A</definedName>
    <definedName name="Excel_BuiltIn_Print_Titles_7_1_1_2">#N/A</definedName>
    <definedName name="Excel_BuiltIn_Print_Titles_7_1_1_6">#N/A</definedName>
    <definedName name="Excel_BuiltIn_Print_Titles_7_1_2">#N/A</definedName>
    <definedName name="Excel_BuiltIn_Print_Titles_7_1_6">#N/A</definedName>
    <definedName name="Excel_BuiltIn_Print_Titles_7_2">#N/A</definedName>
    <definedName name="Excel_BuiltIn_Print_Titles_7_6">#N/A</definedName>
    <definedName name="Excel_BuiltIn_Print_Titles_8">#N/A</definedName>
    <definedName name="Excel_BuiltIn_Print_Titles_8_1">#N/A</definedName>
    <definedName name="Excel_BuiltIn_Print_Titles_8_1_1">#N/A</definedName>
    <definedName name="Excel_BuiltIn_Print_Titles_8_1_1_2">#N/A</definedName>
    <definedName name="Excel_BuiltIn_Print_Titles_8_1_1_6">#N/A</definedName>
    <definedName name="Excel_BuiltIn_Print_Titles_8_1_2">#N/A</definedName>
    <definedName name="Excel_BuiltIn_Print_Titles_8_1_6">#N/A</definedName>
    <definedName name="Excel_BuiltIn_Print_Titles_8_2">#N/A</definedName>
    <definedName name="Excel_BuiltIn_Print_Titles_8_6">#N/A</definedName>
    <definedName name="Excel_BuiltIn_Print_Titles_9">#N/A</definedName>
    <definedName name="Excel_BuiltIn_Print_Titles_9_2">#N/A</definedName>
    <definedName name="Excel_BuiltIn_Print_Titles_9_6">#N/A</definedName>
    <definedName name="excelle">#REF!</definedName>
    <definedName name="excf">#N/A</definedName>
    <definedName name="excf_2">#N/A</definedName>
    <definedName name="excf_6">#N/A</definedName>
    <definedName name="EXELL">#REF!</definedName>
    <definedName name="exist">#REF!</definedName>
    <definedName name="expense" localSheetId="13">[23]feasibility!#REF!</definedName>
    <definedName name="expense">[24]feasibility!#REF!</definedName>
    <definedName name="ext">#REF!</definedName>
    <definedName name="Extra_Pay">#REF!</definedName>
    <definedName name="_xlnm.Extract">#REF!</definedName>
    <definedName name="eyrhg">#REF!</definedName>
    <definedName name="eyrlp">#N/A</definedName>
    <definedName name="eyrlp_2">#N/A</definedName>
    <definedName name="eyrlp_6">#N/A</definedName>
    <definedName name="f" localSheetId="13">[28]Input!$A$3:$A$6</definedName>
    <definedName name="f">[29]Input!$A$3:$A$6</definedName>
    <definedName name="f_2">#N/A</definedName>
    <definedName name="f_6">#N/A</definedName>
    <definedName name="fac">#REF!</definedName>
    <definedName name="fac_2">#N/A</definedName>
    <definedName name="fac_6">#N/A</definedName>
    <definedName name="FACE">#REF!</definedName>
    <definedName name="fact">#REF!</definedName>
    <definedName name="facto">#REF!</definedName>
    <definedName name="factor">#REF!</definedName>
    <definedName name="factors">#REF!</definedName>
    <definedName name="FACTORY">#REF!</definedName>
    <definedName name="FB" localSheetId="13">[14]Input!$C$5:$C$7</definedName>
    <definedName name="FB">[15]Input!$C$5:$C$7</definedName>
    <definedName name="Fb_2">#N/A</definedName>
    <definedName name="Fb_6">#N/A</definedName>
    <definedName name="fcde">#REF!</definedName>
    <definedName name="fde">#REF!</definedName>
    <definedName name="fdfdf">#REF!</definedName>
    <definedName name="fdfgd" localSheetId="13" hidden="1">{"'List1'!$A$1:$J$73"}</definedName>
    <definedName name="fdfgd" hidden="1">{"'List1'!$A$1:$J$73"}</definedName>
    <definedName name="feb_qty_rev_3">#N/A</definedName>
    <definedName name="feb_qty_rev_3_2">#N/A</definedName>
    <definedName name="feb_qty_rev_3_6">#N/A</definedName>
    <definedName name="feb_rev4_qty">#N/A</definedName>
    <definedName name="feb_rev4_qty_2">#N/A</definedName>
    <definedName name="feb_rev4_qty_6">#N/A</definedName>
    <definedName name="FEF">IF('[30]BOM 1'!Loan_Amount*'[30]BOM 1'!Interest_Rate*'[30]BOM 1'!Loan_Years*'[30]BOM 1'!Loan_Start&gt;0,1,0)</definedName>
    <definedName name="FEG">IF('[30]BOM 1'!Loan_Amount*'[30]BOM 1'!Interest_Rate*'[30]BOM 1'!Loan_Years*'[30]BOM 1'!Loan_Start&gt;0,1,0)</definedName>
    <definedName name="FF">#REF!</definedName>
    <definedName name="ffdfgvfg">#REF!</definedName>
    <definedName name="FFF" localSheetId="13" hidden="1">{"'List1'!$A$1:$J$73"}</definedName>
    <definedName name="FFF" hidden="1">{"'List1'!$A$1:$J$73"}</definedName>
    <definedName name="ffff">#REF!</definedName>
    <definedName name="ffggg">#REF!</definedName>
    <definedName name="fgfgffg">#REF!</definedName>
    <definedName name="fgfh" localSheetId="13" hidden="1">{"'List1'!$A$1:$J$73"}</definedName>
    <definedName name="fgfh" hidden="1">{"'List1'!$A$1:$J$73"}</definedName>
    <definedName name="FGFJHKR">#REF!</definedName>
    <definedName name="FGGF">#REF!</definedName>
    <definedName name="FGGHKU">#REF!</definedName>
    <definedName name="FGGJHHYDFT">#REF!</definedName>
    <definedName name="fghhk">#REF!</definedName>
    <definedName name="FGHRFYEHF">#REF!</definedName>
    <definedName name="FGIJUPIPHGH">#REF!</definedName>
    <definedName name="fgjkjjoiytgtstyu">#REF!</definedName>
    <definedName name="Fh">#N/A</definedName>
    <definedName name="Fh_2">#N/A</definedName>
    <definedName name="Fh_6">#N/A</definedName>
    <definedName name="fhd">#REF!</definedName>
    <definedName name="fhdgfjhf">#REF!</definedName>
    <definedName name="fhguyi">#REF!</definedName>
    <definedName name="FHJHHRK">#REF!</definedName>
    <definedName name="fhjoeirui">#REF!</definedName>
    <definedName name="fhvhfjhv">#REF!</definedName>
    <definedName name="Fhwl">#N/A</definedName>
    <definedName name="Fhwl_2">#N/A</definedName>
    <definedName name="Fhwl_6">#N/A</definedName>
    <definedName name="FIT">#N/A</definedName>
    <definedName name="FIT___0">#N/A</definedName>
    <definedName name="FIT___0_2">#N/A</definedName>
    <definedName name="FIT___0_6">#N/A</definedName>
    <definedName name="FIT___13">#N/A</definedName>
    <definedName name="FIT___13_2">#N/A</definedName>
    <definedName name="FIT___13_6">#N/A</definedName>
    <definedName name="FIT_2">#N/A</definedName>
    <definedName name="FIT_6">#N/A</definedName>
    <definedName name="fjjfuhu">#REF!</definedName>
    <definedName name="Flangespig">#REF!</definedName>
    <definedName name="flgrp">#REF!</definedName>
    <definedName name="Floor">#N/A</definedName>
    <definedName name="Floor_2">#N/A</definedName>
    <definedName name="Floor_6">#N/A</definedName>
    <definedName name="Fly" localSheetId="17">#REF!</definedName>
    <definedName name="Fly" localSheetId="19">#REF!</definedName>
    <definedName name="Fly" localSheetId="0">#REF!</definedName>
    <definedName name="Fly" localSheetId="3">#REF!</definedName>
    <definedName name="Fly" localSheetId="2">#REF!</definedName>
    <definedName name="Fly" localSheetId="1">#REF!</definedName>
    <definedName name="Fly" localSheetId="27">#REF!</definedName>
    <definedName name="Fly" localSheetId="22">#REF!</definedName>
    <definedName name="Fly" localSheetId="18">#REF!</definedName>
    <definedName name="Fly" localSheetId="16">#REF!</definedName>
    <definedName name="Fly">#REF!</definedName>
    <definedName name="FLYSHEETS" hidden="1">#REF!</definedName>
    <definedName name="fo">#N/A</definedName>
    <definedName name="fo_2">#N/A</definedName>
    <definedName name="fo_6">#N/A</definedName>
    <definedName name="Footings">#N/A</definedName>
    <definedName name="Footings_2">#N/A</definedName>
    <definedName name="Footings_6">#N/A</definedName>
    <definedName name="Formula">#REF!</definedName>
    <definedName name="fp">#N/A</definedName>
    <definedName name="fp_2">#N/A</definedName>
    <definedName name="fp_6">#N/A</definedName>
    <definedName name="frbr">#REF!</definedName>
    <definedName name="frgd">#REF!</definedName>
    <definedName name="frr">#REF!</definedName>
    <definedName name="fryuyupi">#REF!</definedName>
    <definedName name="Fs">#N/A</definedName>
    <definedName name="Fs_2">#N/A</definedName>
    <definedName name="Fs_6">#N/A</definedName>
    <definedName name="ft">#REF!</definedName>
    <definedName name="FTHFHTYUT">#REF!</definedName>
    <definedName name="Full_Model_Name">[21]Model!$C$6</definedName>
    <definedName name="Full_Print">#REF!</definedName>
    <definedName name="Fv">#N/A</definedName>
    <definedName name="Fv_2">#N/A</definedName>
    <definedName name="Fv_6">#N/A</definedName>
    <definedName name="FVVGFHN">#REF!</definedName>
    <definedName name="G">#REF!</definedName>
    <definedName name="g_2">#N/A</definedName>
    <definedName name="g_6">#N/A</definedName>
    <definedName name="gad">#REF!</definedName>
    <definedName name="gama">#N/A</definedName>
    <definedName name="gama_2">#N/A</definedName>
    <definedName name="gama_6">#N/A</definedName>
    <definedName name="gamah">#N/A</definedName>
    <definedName name="gamah_2">#N/A</definedName>
    <definedName name="gamah_6">#N/A</definedName>
    <definedName name="GATE">#REF!</definedName>
    <definedName name="gatevalves">#REF!</definedName>
    <definedName name="gbnyhgf">#REF!</definedName>
    <definedName name="gcgdhe">#REF!</definedName>
    <definedName name="GCGGKHI">#REF!</definedName>
    <definedName name="gdgeyt">#REF!</definedName>
    <definedName name="GE">#REF!</definedName>
    <definedName name="GEN_1Week_WS">[31]GenDataPh4!$AM$1:$AT$85</definedName>
    <definedName name="GEN_Acrylics">[31]GenDataPh4!$AM$148:$AT$179</definedName>
    <definedName name="GEN_BasketStackers">[31]GenDataPh4!$U$12:$AB$14</definedName>
    <definedName name="GEN_Gen_WS">[31]GenDataPh4!$AM$87:$AT$146</definedName>
    <definedName name="GEN_GeneralItems">[31]GenDataPh4!$U$1:$AB$10</definedName>
    <definedName name="GEN_LEC">[31]GenDataPh4!$O$2:$O$9</definedName>
    <definedName name="GEN_MainContractors">[31]GenDataPh4!$M$2:$M$24</definedName>
    <definedName name="GEN_Peak">[31]GenDataPh4!$AM$181:$AT$201</definedName>
    <definedName name="GEN_Rev">[31]GenDataPh4!$Q$2:$Q$27</definedName>
    <definedName name="GEN_Seating">[31]GenDataPh4!$AD$1:$AK$11</definedName>
    <definedName name="GEN_ShapeOfChain">[31]GenDataPh4!$S$2:$S$8</definedName>
    <definedName name="GEN_Shopfitters">[31]GenDataPh4!$J$2:$J$18</definedName>
    <definedName name="GEN_ShopfittersFull">[31]GenDataPh4!$J$2:$K$18</definedName>
    <definedName name="GEN_Stores">[31]GenDataPh4!$A$2:$A$570</definedName>
    <definedName name="GEN_StoresFull">[31]GenDataPh4!$A$2:$B$570</definedName>
    <definedName name="GEN_StoreType">[31]GenDataPh4!$S$12:$S$13</definedName>
    <definedName name="generalcnd">#REF!</definedName>
    <definedName name="GENETA">#REF!</definedName>
    <definedName name="gerhgfyugf">#REF!</definedName>
    <definedName name="gero">#REF!</definedName>
    <definedName name="gfd">#REF!</definedName>
    <definedName name="gfffffjfhyyg">#REF!</definedName>
    <definedName name="gfghui">#REF!</definedName>
    <definedName name="gfhgjkg">#REF!</definedName>
    <definedName name="gfre">[32]ESTIMATE!$M$7:$IV$7623</definedName>
    <definedName name="gfrf">#REF!</definedName>
    <definedName name="gfrtyryu">#REF!</definedName>
    <definedName name="gg">#REF!</definedName>
    <definedName name="GGEGHJGF">#REF!</definedName>
    <definedName name="ggfghgh">#REF!</definedName>
    <definedName name="ggg">#REF!</definedName>
    <definedName name="gggg" localSheetId="13" hidden="1">{"'List1'!$A$1:$J$73"}</definedName>
    <definedName name="gggg" hidden="1">{"'List1'!$A$1:$J$73"}</definedName>
    <definedName name="GGGGGGG">#REF!</definedName>
    <definedName name="gghjrehgruy">#REF!</definedName>
    <definedName name="ggr">#REF!</definedName>
    <definedName name="ggygh">#REF!</definedName>
    <definedName name="gh">#REF!</definedName>
    <definedName name="GHANA34">#REF!</definedName>
    <definedName name="ghgfghgdj">#REF!</definedName>
    <definedName name="GHGJHK">#REF!</definedName>
    <definedName name="ghh">#REF!</definedName>
    <definedName name="ghhbhgygbh">#REF!</definedName>
    <definedName name="GHJKHIUG">#REF!</definedName>
    <definedName name="GHJKLDR77">#REF!</definedName>
    <definedName name="GHJKOITH">#REF!</definedName>
    <definedName name="ghkdfhl">#REF!</definedName>
    <definedName name="ghnbchrj">#REF!</definedName>
    <definedName name="ght">#REF!</definedName>
    <definedName name="ghuhjoi">#REF!</definedName>
    <definedName name="GIA">#REF!</definedName>
    <definedName name="GIASQFT">#REF!</definedName>
    <definedName name="gjh">"#REF!"</definedName>
    <definedName name="GKJJKJJK">[33]Ragama!#REF!</definedName>
    <definedName name="gklkgjfkjgf">#REF!</definedName>
    <definedName name="god">#REF!</definedName>
    <definedName name="goodmaama">#REF!</definedName>
    <definedName name="GOOOOOOOOOOD">#REF!</definedName>
    <definedName name="GRD">#REF!</definedName>
    <definedName name="grfdd">#REF!</definedName>
    <definedName name="Gross_Floor_Area">'[21]CONSTRUCTION COMPONENT'!$G$53</definedName>
    <definedName name="Gross_Margin">[21]Model!$C$7</definedName>
    <definedName name="Group1">#N/A</definedName>
    <definedName name="Group1_2">#N/A</definedName>
    <definedName name="Group1_6">#N/A</definedName>
    <definedName name="Group2">#N/A</definedName>
    <definedName name="Group2_2">#N/A</definedName>
    <definedName name="Group2_6">#N/A</definedName>
    <definedName name="GrphActSales">#REF!</definedName>
    <definedName name="GrphActStk">#REF!</definedName>
    <definedName name="GrphPlanSales">#REF!</definedName>
    <definedName name="GrphTgtStk">#REF!</definedName>
    <definedName name="gs">#N/A</definedName>
    <definedName name="gs_2">#N/A</definedName>
    <definedName name="gs_6">#N/A</definedName>
    <definedName name="gsg" localSheetId="13" hidden="1">{"'List1'!$A$1:$J$73"}</definedName>
    <definedName name="gsg" hidden="1">{"'List1'!$A$1:$J$73"}</definedName>
    <definedName name="gt">#REF!</definedName>
    <definedName name="GTHJTIYHIJHT">#REF!</definedName>
    <definedName name="gttftufy">#REF!</definedName>
    <definedName name="GTU">#REF!</definedName>
    <definedName name="GTY">#REF!</definedName>
    <definedName name="gurygyghui">#REF!</definedName>
    <definedName name="guy">#REF!</definedName>
    <definedName name="gvbjjk">#REF!</definedName>
    <definedName name="gy">#REF!</definedName>
    <definedName name="gyuegfrfy">[22]feasibility!#REF!</definedName>
    <definedName name="gyy">#REF!</definedName>
    <definedName name="H">#REF!</definedName>
    <definedName name="H___0">#N/A</definedName>
    <definedName name="H___0_2">#N/A</definedName>
    <definedName name="H___0_6">#N/A</definedName>
    <definedName name="H___13">#N/A</definedName>
    <definedName name="H___13_2">#N/A</definedName>
    <definedName name="H___13_6">#N/A</definedName>
    <definedName name="H_2">#N/A</definedName>
    <definedName name="H_6">#N/A</definedName>
    <definedName name="H0">#N/A</definedName>
    <definedName name="H0___0">#N/A</definedName>
    <definedName name="H0___0_2">#N/A</definedName>
    <definedName name="H0___0_6">#N/A</definedName>
    <definedName name="H0___13">#N/A</definedName>
    <definedName name="H0___13_2">#N/A</definedName>
    <definedName name="H0___13_6">#N/A</definedName>
    <definedName name="H0_2">#N/A</definedName>
    <definedName name="H0_6">#N/A</definedName>
    <definedName name="h2hxh90nuy">#REF!</definedName>
    <definedName name="hardsinglelane">#REF!</definedName>
    <definedName name="hardtwolaneFS">#REF!</definedName>
    <definedName name="hardtwolaneNT">#REF!</definedName>
    <definedName name="hardtwolaneSE">#REF!</definedName>
    <definedName name="hardtwolaneTF">#REF!</definedName>
    <definedName name="HARI">#N/A</definedName>
    <definedName name="HARI_2">#N/A</definedName>
    <definedName name="HARI_6">#N/A</definedName>
    <definedName name="harun">#REF!</definedName>
    <definedName name="hc">#REF!</definedName>
    <definedName name="Header_Row">ROW(#REF!)</definedName>
    <definedName name="HEGRLOIDO">#REF!</definedName>
    <definedName name="heiudheu">#REF!</definedName>
    <definedName name="heiwoqi">#REF!</definedName>
    <definedName name="heuehgf">#REF!</definedName>
    <definedName name="HF">#REF!</definedName>
    <definedName name="hf_2">#N/A</definedName>
    <definedName name="hf_6">#N/A</definedName>
    <definedName name="HFFOKJH">#REF!</definedName>
    <definedName name="HFJRJHG">#REF!</definedName>
    <definedName name="hg">[34]Construction!$S$36:$S$74</definedName>
    <definedName name="hgbdbfbfh">#REF!</definedName>
    <definedName name="hgfjgk">#REF!</definedName>
    <definedName name="hggghmtj">#REF!</definedName>
    <definedName name="HGGGTK">#REF!</definedName>
    <definedName name="hgghdhjfdfj">#REF!</definedName>
    <definedName name="hghggyg">#REF!</definedName>
    <definedName name="hghgh">#REF!</definedName>
    <definedName name="hghgjhjk">#REF!</definedName>
    <definedName name="hghjgh">#REF!</definedName>
    <definedName name="hgjkhgkeh">[22]feasibility!#REF!</definedName>
    <definedName name="hgu">#REF!</definedName>
    <definedName name="HGYUGYEG">#REF!</definedName>
    <definedName name="HH">#REF!</definedName>
    <definedName name="hh___0">#N/A</definedName>
    <definedName name="hh___0_2">#N/A</definedName>
    <definedName name="hh___0_6">#N/A</definedName>
    <definedName name="hh___13">#N/A</definedName>
    <definedName name="hh___13_2">#N/A</definedName>
    <definedName name="hh___13_6">#N/A</definedName>
    <definedName name="hh_2">#N/A</definedName>
    <definedName name="hh_6">#N/A</definedName>
    <definedName name="HHGF">#REF!</definedName>
    <definedName name="HHH">#REF!</definedName>
    <definedName name="HHKJIOP">#REF!</definedName>
    <definedName name="hi">#N/A</definedName>
    <definedName name="hi_2">#N/A</definedName>
    <definedName name="hi_6">#N/A</definedName>
    <definedName name="High_Income_estimated_l_c_d">[35]Assumptions!$B$52:$S$52</definedName>
    <definedName name="High_Income_p_h">[35]Assumptions!$B$60:$IV$60</definedName>
    <definedName name="High_Income_tariff">[35]Assumptions!$B$39:$S$39</definedName>
    <definedName name="HINDHUSTAN">#N/A</definedName>
    <definedName name="HINDHUSTAN_2">#N/A</definedName>
    <definedName name="HINDHUSTAN_6">#N/A</definedName>
    <definedName name="HIns">#N/A</definedName>
    <definedName name="HIns_2">#N/A</definedName>
    <definedName name="HIns_6">#N/A</definedName>
    <definedName name="hj">#REF!</definedName>
    <definedName name="hjfhdhjfgh">#REF!</definedName>
    <definedName name="hjfhfgyugffn">#REF!</definedName>
    <definedName name="HJG">#REF!</definedName>
    <definedName name="HJGFGYYII">#REF!</definedName>
    <definedName name="hjgyjg">#REF!</definedName>
    <definedName name="HJHJHG">#REF!</definedName>
    <definedName name="hjhjhjgkfjhggh">#REF!</definedName>
    <definedName name="HJHJHU89">#REF!</definedName>
    <definedName name="hjjhfgjhfjkghjkfg">#REF!</definedName>
    <definedName name="hjkl">#REF!</definedName>
    <definedName name="hju">#REF!</definedName>
    <definedName name="hkjg">#REF!</definedName>
    <definedName name="ho">#N/A</definedName>
    <definedName name="ho___0">#N/A</definedName>
    <definedName name="ho___0_2">#N/A</definedName>
    <definedName name="ho___0_6">#N/A</definedName>
    <definedName name="ho___13">#N/A</definedName>
    <definedName name="ho___13_2">#N/A</definedName>
    <definedName name="ho___13_6">#N/A</definedName>
    <definedName name="ho_2">#N/A</definedName>
    <definedName name="ho_6">#N/A</definedName>
    <definedName name="hoi">#N/A</definedName>
    <definedName name="hoi_2">#N/A</definedName>
    <definedName name="hoi_6">#N/A</definedName>
    <definedName name="HQSDHED">#REF!</definedName>
    <definedName name="hS">#N/A</definedName>
    <definedName name="hS___0">#N/A</definedName>
    <definedName name="hS___0_2">#N/A</definedName>
    <definedName name="hS___0_6">#N/A</definedName>
    <definedName name="hS___13">#N/A</definedName>
    <definedName name="hS___13_2">#N/A</definedName>
    <definedName name="hS___13_6">#N/A</definedName>
    <definedName name="hS_2">#N/A</definedName>
    <definedName name="hS_6">#N/A</definedName>
    <definedName name="hse">#REF!</definedName>
    <definedName name="HSHSHSHS">#REF!</definedName>
    <definedName name="htgy">#REF!</definedName>
    <definedName name="HTML_CodePage" hidden="1">1250</definedName>
    <definedName name="HTML_Control" localSheetId="13" hidden="1">{"'List1'!$A$1:$J$73"}</definedName>
    <definedName name="HTML_Control" hidden="1">{"'List1'!$A$1:$J$73"}</definedName>
    <definedName name="HTML_Description" hidden="1">""</definedName>
    <definedName name="HTML_Email" hidden="1">""</definedName>
    <definedName name="HTML_Header" hidden="1">"List1"</definedName>
    <definedName name="HTML_LastUpdate" hidden="1">"20.2.1998"</definedName>
    <definedName name="HTML_LineAfter" hidden="1">FALSE</definedName>
    <definedName name="HTML_LineBefore" hidden="1">FALSE</definedName>
    <definedName name="HTML_Name" hidden="1">"Otakar KOUDELKA"</definedName>
    <definedName name="HTML_OBDlg2" hidden="1">TRUE</definedName>
    <definedName name="HTML_OBDlg4" hidden="1">TRUE</definedName>
    <definedName name="HTML_OS" hidden="1">0</definedName>
    <definedName name="HTML_PathFile" hidden="1">"C:\WINNT40\Profiles\Koudelka.000\Dokumenty\HTML.htm"</definedName>
    <definedName name="HTML_Title" hidden="1">"Sešit2"</definedName>
    <definedName name="htrh">#REF!</definedName>
    <definedName name="Hu">#N/A</definedName>
    <definedName name="Hu___0">#N/A</definedName>
    <definedName name="Hu___0_2">#N/A</definedName>
    <definedName name="Hu___0_6">#N/A</definedName>
    <definedName name="Hu___13">#N/A</definedName>
    <definedName name="Hu___13_2">#N/A</definedName>
    <definedName name="Hu___13_6">#N/A</definedName>
    <definedName name="Hu_2">#N/A</definedName>
    <definedName name="Hu_6">#N/A</definedName>
    <definedName name="hufurfyo">#REF!</definedName>
    <definedName name="HURHFLO">#REF!</definedName>
    <definedName name="hurjr44u">#REF!</definedName>
    <definedName name="hutfgh">#REF!</definedName>
    <definedName name="hvghd">#REF!</definedName>
    <definedName name="hxb">#N/A</definedName>
    <definedName name="hxb_2">#N/A</definedName>
    <definedName name="hxb_6">#N/A</definedName>
    <definedName name="hxi">#N/A</definedName>
    <definedName name="hxi_2">#N/A</definedName>
    <definedName name="hxi_6">#N/A</definedName>
    <definedName name="I">#REF!</definedName>
    <definedName name="I___0">#N/A</definedName>
    <definedName name="I___0_2">#N/A</definedName>
    <definedName name="I___0_6">#N/A</definedName>
    <definedName name="I___13">#N/A</definedName>
    <definedName name="I___13_2">#N/A</definedName>
    <definedName name="I___13_6">#N/A</definedName>
    <definedName name="I_2">#N/A</definedName>
    <definedName name="I_6">#N/A</definedName>
    <definedName name="i274ry">#REF!</definedName>
    <definedName name="i9i947">#REF!</definedName>
    <definedName name="i9u34ry47">#REF!</definedName>
    <definedName name="idcprov">#REF!</definedName>
    <definedName name="IELWSALES">#REF!</definedName>
    <definedName name="IELYSALES">#REF!</definedName>
    <definedName name="IEPLANSALES">#REF!</definedName>
    <definedName name="IESP">#REF!</definedName>
    <definedName name="If">#N/A</definedName>
    <definedName name="If_2">#N/A</definedName>
    <definedName name="If_6">#N/A</definedName>
    <definedName name="Ig">#N/A</definedName>
    <definedName name="Ig___0">#N/A</definedName>
    <definedName name="Ig___0_2">#N/A</definedName>
    <definedName name="Ig___0_6">#N/A</definedName>
    <definedName name="Ig___13">#N/A</definedName>
    <definedName name="Ig___13_2">#N/A</definedName>
    <definedName name="Ig___13_6">#N/A</definedName>
    <definedName name="Ig_2">#N/A</definedName>
    <definedName name="Ig_6">#N/A</definedName>
    <definedName name="iiojewhje">#REF!</definedName>
    <definedName name="ij">#REF!</definedName>
    <definedName name="IJDEIJ">#REF!</definedName>
    <definedName name="ijiurigtrugritgr">#REF!</definedName>
    <definedName name="ijojieijfiewoj">#REF!</definedName>
    <definedName name="IMPORTS">#REF!</definedName>
    <definedName name="Incinerator_Entebbe">#REF!</definedName>
    <definedName name="Income2">[32]ESTIMATE!$A$1:$M$615</definedName>
    <definedName name="indf">#N/A</definedName>
    <definedName name="indf_2">#N/A</definedName>
    <definedName name="indf_6">#N/A</definedName>
    <definedName name="Indices">#REF!</definedName>
    <definedName name="inflation">[36]NPV!$B$40</definedName>
    <definedName name="insert_rows_1">#N/A</definedName>
    <definedName name="insert_rows_1_2">#N/A</definedName>
    <definedName name="insert_rows_1_6">#N/A</definedName>
    <definedName name="insertplate_and_exp_joint">#N/A</definedName>
    <definedName name="insertplate_and_exp_joint_2">#N/A</definedName>
    <definedName name="insertplate_and_exp_joint_6">#N/A</definedName>
    <definedName name="INSERTROW">#REF!</definedName>
    <definedName name="inserts">#REF!</definedName>
    <definedName name="instf">#N/A</definedName>
    <definedName name="instf_2">#N/A</definedName>
    <definedName name="instf_6">#N/A</definedName>
    <definedName name="Int">#REF!</definedName>
    <definedName name="Interest_Rate">#REF!</definedName>
    <definedName name="IntFreeCred">#REF!</definedName>
    <definedName name="intr" localSheetId="13">[23]feasibility!#REF!</definedName>
    <definedName name="intr">[24]feasibility!#REF!</definedName>
    <definedName name="io2irygt">#REF!</definedName>
    <definedName name="iogdsttf">#REF!</definedName>
    <definedName name="IOP2H">#REF!</definedName>
    <definedName name="iou">#REF!</definedName>
    <definedName name="ipu">#N/A</definedName>
    <definedName name="ipu___0">#N/A</definedName>
    <definedName name="ipu___0_2">#N/A</definedName>
    <definedName name="ipu___0_6">#N/A</definedName>
    <definedName name="ipu___13">#N/A</definedName>
    <definedName name="ipu___13_2">#N/A</definedName>
    <definedName name="ipu___13_6">#N/A</definedName>
    <definedName name="ipu_2">#N/A</definedName>
    <definedName name="ipu_6">#N/A</definedName>
    <definedName name="iru8ry">#REF!</definedName>
    <definedName name="Is">#N/A</definedName>
    <definedName name="Is_2">#N/A</definedName>
    <definedName name="Is_6">#N/A</definedName>
    <definedName name="ITEM_NOI2____DETAILS_OF_SAVINGS">'[37]FR-PROVSNL-SUM-DETAIL'!#REF!</definedName>
    <definedName name="iu2gyu3i99">#REF!</definedName>
    <definedName name="iuhyrg4y">#REF!</definedName>
    <definedName name="iur8ry">#REF!</definedName>
    <definedName name="iuuuygfhkuig">#REF!</definedName>
    <definedName name="iuythkgh">#REF!</definedName>
    <definedName name="IVA">'[20]00_Main Prices List'!$K$3</definedName>
    <definedName name="J">#N/A</definedName>
    <definedName name="J_2">#N/A</definedName>
    <definedName name="J_6">#N/A</definedName>
    <definedName name="J3ERBHOGFB">#REF!</definedName>
    <definedName name="j3ieu38">#REF!</definedName>
    <definedName name="january">#REF!</definedName>
    <definedName name="jdfjjhjh">#REF!</definedName>
    <definedName name="JDGEGEF">#REF!</definedName>
    <definedName name="JDJHFBRH">#REF!</definedName>
    <definedName name="JDJWID">#REF!</definedName>
    <definedName name="jdryuyi">#REF!</definedName>
    <definedName name="je3eh3eyg">#REF!</definedName>
    <definedName name="jedhfguyghg">#REF!</definedName>
    <definedName name="jeehrfggk">#REF!</definedName>
    <definedName name="jefhuef">#REF!</definedName>
    <definedName name="jehdu">#REF!</definedName>
    <definedName name="JEJ3HFJU">#REF!</definedName>
    <definedName name="jejfeh">#REF!</definedName>
    <definedName name="JEJFRFHUHF">#REF!</definedName>
    <definedName name="JEJIEWODJ">#REF!</definedName>
    <definedName name="JEJS">#N/A</definedName>
    <definedName name="JEJS___0">#N/A</definedName>
    <definedName name="JEJS___0_2">#N/A</definedName>
    <definedName name="JEJS___0_6">#N/A</definedName>
    <definedName name="JEJS___11">#N/A</definedName>
    <definedName name="JEJS___11_2">#N/A</definedName>
    <definedName name="JEJS___11_6">#N/A</definedName>
    <definedName name="JEJS___12">#N/A</definedName>
    <definedName name="JEJS___12_2">#N/A</definedName>
    <definedName name="JEJS___12_6">#N/A</definedName>
    <definedName name="JEJS___13">#N/A</definedName>
    <definedName name="JEJS___13_2">#N/A</definedName>
    <definedName name="JEJS___13_6">#N/A</definedName>
    <definedName name="JEJS___4">#N/A</definedName>
    <definedName name="JEJS___4_2">#N/A</definedName>
    <definedName name="JEJS___4_6">#N/A</definedName>
    <definedName name="JEJS_2">#N/A</definedName>
    <definedName name="JEJS_6">#N/A</definedName>
    <definedName name="JFFJGJI">#REF!</definedName>
    <definedName name="JFRHJFKF">#REF!</definedName>
    <definedName name="jfrhuruy">#REF!</definedName>
    <definedName name="jgjnjjug">#REF!</definedName>
    <definedName name="jhduf">#REF!</definedName>
    <definedName name="jhfjjdkk">#REF!</definedName>
    <definedName name="JHGGGU">#REF!</definedName>
    <definedName name="jhjjhjkil">#REF!</definedName>
    <definedName name="jhrhfgvr">#REF!</definedName>
    <definedName name="JHVJK">#REF!</definedName>
    <definedName name="JHVKHJK">#REF!</definedName>
    <definedName name="JI3EJHUH3">#REF!</definedName>
    <definedName name="jiceyge">#REF!</definedName>
    <definedName name="jiejehf">#REF!</definedName>
    <definedName name="JIJEFHJ">#REF!</definedName>
    <definedName name="JIJEMC">#REF!</definedName>
    <definedName name="jijih">#REF!</definedName>
    <definedName name="jiouhwuh">#REF!</definedName>
    <definedName name="jjefj">#REF!</definedName>
    <definedName name="jjgho">#REF!</definedName>
    <definedName name="JJGHRGTJG">#REF!</definedName>
    <definedName name="JJGNHNFD">#REF!</definedName>
    <definedName name="jjhgghkgh">#REF!</definedName>
    <definedName name="jji3uey">#REF!</definedName>
    <definedName name="JJJJ">#REF!</definedName>
    <definedName name="JJJJJJJ">#REF!</definedName>
    <definedName name="jjodondho">#REF!</definedName>
    <definedName name="JJRFRKFOO">#REF!</definedName>
    <definedName name="JKEJFF">#REF!</definedName>
    <definedName name="jkejfkljef">#REF!</definedName>
    <definedName name="jkerkr">#REF!</definedName>
    <definedName name="JKHFHB">#REF!</definedName>
    <definedName name="jkieugbc">#REF!</definedName>
    <definedName name="jkjelprt">#REF!</definedName>
    <definedName name="jkkew">#REF!</definedName>
    <definedName name="jnfjhf">#REF!</definedName>
    <definedName name="jnjwhuhd">#REF!</definedName>
    <definedName name="job">#N/A</definedName>
    <definedName name="job.no" hidden="1">[38]Database!$C$6:$C$26</definedName>
    <definedName name="job___0">#N/A</definedName>
    <definedName name="job___0_2">#N/A</definedName>
    <definedName name="job___0_6">#N/A</definedName>
    <definedName name="job___11">#N/A</definedName>
    <definedName name="job___11_2">#N/A</definedName>
    <definedName name="job___11_6">#N/A</definedName>
    <definedName name="job___12">#N/A</definedName>
    <definedName name="job___12_2">#N/A</definedName>
    <definedName name="job___12_6">#N/A</definedName>
    <definedName name="job_2">#N/A</definedName>
    <definedName name="job_6">#N/A</definedName>
    <definedName name="JobID">#N/A</definedName>
    <definedName name="JobID_2">#N/A</definedName>
    <definedName name="JobID_6">#N/A</definedName>
    <definedName name="Jobtypes">#N/A</definedName>
    <definedName name="Jobtypes_3">#N/A</definedName>
    <definedName name="JRHFBHRF">#REF!</definedName>
    <definedName name="JRHJKEJR">#REF!</definedName>
    <definedName name="JRIOGJHB">#REF!</definedName>
    <definedName name="jriuryr">#REF!</definedName>
    <definedName name="JRJFBRHF">#REF!</definedName>
    <definedName name="jsnwjnshwd">[22]feasibility!#REF!</definedName>
    <definedName name="jtijgtihju">#REF!</definedName>
    <definedName name="jtrhrht">#REF!</definedName>
    <definedName name="JU">#REF!</definedName>
    <definedName name="jud">#REF!</definedName>
    <definedName name="juht">#REF!</definedName>
    <definedName name="juhyy">#REF!</definedName>
    <definedName name="july">[22]feasibility!#REF!</definedName>
    <definedName name="junctions">#REF!</definedName>
    <definedName name="june">#N/A</definedName>
    <definedName name="june_2">#N/A</definedName>
    <definedName name="june_6">#N/A</definedName>
    <definedName name="jwihdhu">#REF!</definedName>
    <definedName name="jwkjugdh">#REF!</definedName>
    <definedName name="jwkkjsiwh">#REF!</definedName>
    <definedName name="jyyh">#REF!</definedName>
    <definedName name="K">#REF!</definedName>
    <definedName name="K___0">#N/A</definedName>
    <definedName name="K___0_2">#N/A</definedName>
    <definedName name="K___0_6">#N/A</definedName>
    <definedName name="K___13">#N/A</definedName>
    <definedName name="K___13_2">#N/A</definedName>
    <definedName name="K___13_6">#N/A</definedName>
    <definedName name="K_2">#N/A</definedName>
    <definedName name="K_6">#N/A</definedName>
    <definedName name="ka">#N/A</definedName>
    <definedName name="ka_2">#N/A</definedName>
    <definedName name="ka_6">#N/A</definedName>
    <definedName name="KABODE">#REF!</definedName>
    <definedName name="kakande">#REF!</definedName>
    <definedName name="kampalaug">#REF!</definedName>
    <definedName name="KARNA">#N/A</definedName>
    <definedName name="KARNA_2">#N/A</definedName>
    <definedName name="KARNA_6">#N/A</definedName>
    <definedName name="kasese">#REF!</definedName>
    <definedName name="kb">#N/A</definedName>
    <definedName name="kb_2">#N/A</definedName>
    <definedName name="kb_6">#N/A</definedName>
    <definedName name="kc">#N/A</definedName>
    <definedName name="kc_2">#N/A</definedName>
    <definedName name="kc_6">#N/A</definedName>
    <definedName name="KCMNJJHCNJBH">#REF!</definedName>
    <definedName name="kdedkje">#REF!</definedName>
    <definedName name="ke2ejio2">#REF!</definedName>
    <definedName name="KE3E2KEJI">#REF!</definedName>
    <definedName name="KEFNBHGH">#REF!</definedName>
    <definedName name="KEIPOJI3HH">#REF!</definedName>
    <definedName name="KEJ2FG">#REF!</definedName>
    <definedName name="KEJUH3GF">#REF!</definedName>
    <definedName name="KEKJJEH">#REF!</definedName>
    <definedName name="kenya">#REF!</definedName>
    <definedName name="keojfe">#REF!</definedName>
    <definedName name="kerhuu4">#REF!</definedName>
    <definedName name="keyerracc">#REF!</definedName>
    <definedName name="KFKRJFNJB">#REF!</definedName>
    <definedName name="KFRGKREJL">#REF!</definedName>
    <definedName name="KGDGHDGH">#REF!</definedName>
    <definedName name="kgjityjioi">#REF!</definedName>
    <definedName name="KGJJRTJUTI">#REF!</definedName>
    <definedName name="kgkkjkh">#REF!</definedName>
    <definedName name="kgktogk">#REF!</definedName>
    <definedName name="Kh">#N/A</definedName>
    <definedName name="Kh___0">#N/A</definedName>
    <definedName name="Kh___0_2">#N/A</definedName>
    <definedName name="Kh___0_6">#N/A</definedName>
    <definedName name="Kh___13">#N/A</definedName>
    <definedName name="Kh___13_2">#N/A</definedName>
    <definedName name="Kh___13_6">#N/A</definedName>
    <definedName name="Kh_2">#N/A</definedName>
    <definedName name="Kh_6">#N/A</definedName>
    <definedName name="khfyrgfyg">#REF!</definedName>
    <definedName name="Ki">#N/A</definedName>
    <definedName name="Ki___0">#N/A</definedName>
    <definedName name="Ki___0_2">#N/A</definedName>
    <definedName name="Ki___0_6">#N/A</definedName>
    <definedName name="Ki___13">#N/A</definedName>
    <definedName name="Ki___13_2">#N/A</definedName>
    <definedName name="Ki___13_6">#N/A</definedName>
    <definedName name="Ki_2">#N/A</definedName>
    <definedName name="Ki_6">#N/A</definedName>
    <definedName name="Ki1___0">#N/A</definedName>
    <definedName name="Ki1___0_2">#N/A</definedName>
    <definedName name="Ki1___0_6">#N/A</definedName>
    <definedName name="Ki1___13">#N/A</definedName>
    <definedName name="Ki1___13_2">#N/A</definedName>
    <definedName name="Ki1___13_6">#N/A</definedName>
    <definedName name="Ki2___0">#N/A</definedName>
    <definedName name="Ki2___0_2">#N/A</definedName>
    <definedName name="Ki2___0_6">#N/A</definedName>
    <definedName name="Ki2___13">#N/A</definedName>
    <definedName name="Ki2___13_2">#N/A</definedName>
    <definedName name="Ki2___13_6">#N/A</definedName>
    <definedName name="KIGANDO">#REF!</definedName>
    <definedName name="Kii">#N/A</definedName>
    <definedName name="Kii___0">#N/A</definedName>
    <definedName name="Kii___0_2">#N/A</definedName>
    <definedName name="Kii___0_6">#N/A</definedName>
    <definedName name="Kii___13">#N/A</definedName>
    <definedName name="Kii___13_2">#N/A</definedName>
    <definedName name="Kii___13_6">#N/A</definedName>
    <definedName name="Kii_2">#N/A</definedName>
    <definedName name="Kii_6">#N/A</definedName>
    <definedName name="kijeh">#REF!</definedName>
    <definedName name="kijswius">#REF!</definedName>
    <definedName name="KIO">#REF!</definedName>
    <definedName name="kisubaliro">#REF!</definedName>
    <definedName name="KIT">#REF!</definedName>
    <definedName name="KITCHEN">[39]Ragama!#REF!</definedName>
    <definedName name="KIU" localSheetId="17">#REF!</definedName>
    <definedName name="KIU" localSheetId="19">#REF!</definedName>
    <definedName name="KIU" localSheetId="0">#REF!</definedName>
    <definedName name="KIU" localSheetId="3">#REF!</definedName>
    <definedName name="KIU" localSheetId="2">#REF!</definedName>
    <definedName name="KIU" localSheetId="1">#REF!</definedName>
    <definedName name="KIU" localSheetId="27">#REF!</definedName>
    <definedName name="KIU" localSheetId="22">#REF!</definedName>
    <definedName name="KIU" localSheetId="18">#REF!</definedName>
    <definedName name="KIU" localSheetId="16">#REF!</definedName>
    <definedName name="KIU">#REF!</definedName>
    <definedName name="KJFREHK">#REF!</definedName>
    <definedName name="kjfrji">#REF!</definedName>
    <definedName name="kji2iuytggd">#REF!</definedName>
    <definedName name="kjjuu">#REF!</definedName>
    <definedName name="KJKJJHKJ">#REF!</definedName>
    <definedName name="kjuu">#REF!</definedName>
    <definedName name="KK">#REF!</definedName>
    <definedName name="kkeiouhfw">#REF!</definedName>
    <definedName name="kkernfkofk">#REF!</definedName>
    <definedName name="KKFJGG">#REF!</definedName>
    <definedName name="KKHFFJI">#REF!</definedName>
    <definedName name="kkjdkjd">#REF!</definedName>
    <definedName name="kkjdwjd">#REF!</definedName>
    <definedName name="KKJjflgkfklg">#REF!</definedName>
    <definedName name="kkjkf">#REF!</definedName>
    <definedName name="kkjoshua">#REF!</definedName>
    <definedName name="kkkk">#REF!</definedName>
    <definedName name="kkldkeij">#REF!</definedName>
    <definedName name="kkljkhy">#REF!</definedName>
    <definedName name="KKQWSJ">#REF!</definedName>
    <definedName name="kkwjdk">#REF!</definedName>
    <definedName name="kl">#REF!</definedName>
    <definedName name="kldewfj">#REF!</definedName>
    <definedName name="KLJBJNG">#REF!</definedName>
    <definedName name="klkllklklkl">#REF!</definedName>
    <definedName name="KLO">#REF!</definedName>
    <definedName name="Km">#N/A</definedName>
    <definedName name="Km___0">#N/A</definedName>
    <definedName name="Km___0_2">#N/A</definedName>
    <definedName name="Km___0_6">#N/A</definedName>
    <definedName name="Km___13">#N/A</definedName>
    <definedName name="Km___13_2">#N/A</definedName>
    <definedName name="Km___13_6">#N/A</definedName>
    <definedName name="Km_2">#N/A</definedName>
    <definedName name="Km_6">#N/A</definedName>
    <definedName name="kmkkkh">#REF!</definedName>
    <definedName name="KNKEJD">#REF!</definedName>
    <definedName name="KNWDH">#REF!</definedName>
    <definedName name="ko1ihfeg">#REF!</definedName>
    <definedName name="KOEJG">#REF!</definedName>
    <definedName name="KOFKFJFN">#REF!</definedName>
    <definedName name="kogkto">#REF!</definedName>
    <definedName name="KOIH">#REF!</definedName>
    <definedName name="kojqeh">#REF!</definedName>
    <definedName name="KOP">#REF!</definedName>
    <definedName name="kotpgj">#REF!</definedName>
    <definedName name="KOWFJB">#REF!</definedName>
    <definedName name="kowihb">#REF!</definedName>
    <definedName name="kowihxhh">#REF!</definedName>
    <definedName name="kporjv">#REF!</definedName>
    <definedName name="KRHEE">#REF!</definedName>
    <definedName name="Ks">#N/A</definedName>
    <definedName name="Ks___0">#N/A</definedName>
    <definedName name="Ks___0_2">#N/A</definedName>
    <definedName name="Ks___0_6">#N/A</definedName>
    <definedName name="Ks___13">#N/A</definedName>
    <definedName name="Ks___13_2">#N/A</definedName>
    <definedName name="Ks___13_6">#N/A</definedName>
    <definedName name="Ks_2">#N/A</definedName>
    <definedName name="Ks_6">#N/A</definedName>
    <definedName name="kule">#REF!</definedName>
    <definedName name="KULECHARLES">#REF!</definedName>
    <definedName name="kwejghrj">#REF!</definedName>
    <definedName name="kwgkgjkg">#REF!</definedName>
    <definedName name="kwhfr">#REF!</definedName>
    <definedName name="kwjiw">#REF!</definedName>
    <definedName name="kwjkijsd">#REF!</definedName>
    <definedName name="kwjsiwhu">#REF!</definedName>
    <definedName name="kwkdjefbjf">#REF!</definedName>
    <definedName name="kwkdn">#REF!</definedName>
    <definedName name="kwkjwfh">#REF!</definedName>
    <definedName name="KWODJ">#REF!</definedName>
    <definedName name="KWOIJQIO">#REF!</definedName>
    <definedName name="KWSJWD">#REF!</definedName>
    <definedName name="L">#REF!</definedName>
    <definedName name="L___0">#N/A</definedName>
    <definedName name="L___0_2">#N/A</definedName>
    <definedName name="L___0_6">#N/A</definedName>
    <definedName name="L___13">#N/A</definedName>
    <definedName name="L___13_2">#N/A</definedName>
    <definedName name="L___13_6">#N/A</definedName>
    <definedName name="L_2">#N/A</definedName>
    <definedName name="L_6">#N/A</definedName>
    <definedName name="l2pwo3he">#REF!</definedName>
    <definedName name="L3E3HEOIH">#REF!</definedName>
    <definedName name="L3E3HHHU">#REF!</definedName>
    <definedName name="L3EHUEH2O">#REF!</definedName>
    <definedName name="L3EK3EJI32EJI32">#REF!</definedName>
    <definedName name="L3KKERGRLK">#REF!</definedName>
    <definedName name="ladders">#REF!</definedName>
    <definedName name="LAMP">#N/A</definedName>
    <definedName name="LAMP___0">#N/A</definedName>
    <definedName name="LAMP___0_2">#N/A</definedName>
    <definedName name="LAMP___0_6">#N/A</definedName>
    <definedName name="LAMP___13">#N/A</definedName>
    <definedName name="LAMP___13_2">#N/A</definedName>
    <definedName name="LAMP___13_6">#N/A</definedName>
    <definedName name="LAMP_2">#N/A</definedName>
    <definedName name="LAMP_6">#N/A</definedName>
    <definedName name="lane">#REF!</definedName>
    <definedName name="Last_Row">#N/A</definedName>
    <definedName name="LBC">#REF!</definedName>
    <definedName name="Lc">#N/A</definedName>
    <definedName name="Lc___0">#N/A</definedName>
    <definedName name="Lc___0_2">#N/A</definedName>
    <definedName name="Lc___0_6">#N/A</definedName>
    <definedName name="Lc___13">#N/A</definedName>
    <definedName name="Lc___13_2">#N/A</definedName>
    <definedName name="Lc___13_6">#N/A</definedName>
    <definedName name="Lc_2">#N/A</definedName>
    <definedName name="Lc_6">#N/A</definedName>
    <definedName name="ldkkdjen">#REF!</definedName>
    <definedName name="LDSWKEDFL">#REF!</definedName>
    <definedName name="Lead">#N/A</definedName>
    <definedName name="Lead_2">#N/A</definedName>
    <definedName name="Lead_6">#N/A</definedName>
    <definedName name="lef">#N/A</definedName>
    <definedName name="lef_2">#N/A</definedName>
    <definedName name="lef_6">#N/A</definedName>
    <definedName name="lefjknjj">#REF!</definedName>
    <definedName name="lel">#N/A</definedName>
    <definedName name="lel_2">#N/A</definedName>
    <definedName name="lel_6">#N/A</definedName>
    <definedName name="len">#N/A</definedName>
    <definedName name="len_2">#N/A</definedName>
    <definedName name="len_6">#N/A</definedName>
    <definedName name="lepwqlepq">#REF!</definedName>
    <definedName name="LFKRJFJ">#REF!</definedName>
    <definedName name="li">#REF!</definedName>
    <definedName name="LIFT">#REF!</definedName>
    <definedName name="limcount" hidden="1">1</definedName>
    <definedName name="LinkRef">#REF!</definedName>
    <definedName name="lkgjhth">#REF!</definedName>
    <definedName name="lkgmk">#REF!</definedName>
    <definedName name="LKI">#REF!</definedName>
    <definedName name="LL">#REF!</definedName>
    <definedName name="lldkjff">#REF!</definedName>
    <definedName name="llfkof">#REF!</definedName>
    <definedName name="llkde">#REF!</definedName>
    <definedName name="llkqowp">#REF!</definedName>
    <definedName name="LLL">#REF!</definedName>
    <definedName name="lloyacc">#REF!</definedName>
    <definedName name="lo">#REF!</definedName>
    <definedName name="Loan_Amount">#REF!</definedName>
    <definedName name="Loan_Start">#REF!</definedName>
    <definedName name="Loan_Years">#REF!</definedName>
    <definedName name="LOCRTNPROV">#REF!</definedName>
    <definedName name="LOCSTKPROV">#REF!</definedName>
    <definedName name="look">#N/A</definedName>
    <definedName name="look_2">#N/A</definedName>
    <definedName name="look_6">#N/A</definedName>
    <definedName name="lop">#REF!</definedName>
    <definedName name="lotcprov">#REF!</definedName>
    <definedName name="lotprov">#REF!</definedName>
    <definedName name="Lounge">#REF!</definedName>
    <definedName name="lpelkeo">#REF!</definedName>
    <definedName name="LPKKJFJN">#REF!</definedName>
    <definedName name="lqlqow">#REF!</definedName>
    <definedName name="lqpsl">#REF!</definedName>
    <definedName name="lqpwlqa">#REF!</definedName>
    <definedName name="Lr">#N/A</definedName>
    <definedName name="Lr___0">#N/A</definedName>
    <definedName name="Lr___0_2">#N/A</definedName>
    <definedName name="Lr___0_6">#N/A</definedName>
    <definedName name="Lr___13">#N/A</definedName>
    <definedName name="Lr___13_2">#N/A</definedName>
    <definedName name="Lr___13_6">#N/A</definedName>
    <definedName name="Lr_2">#N/A</definedName>
    <definedName name="Lr_6">#N/A</definedName>
    <definedName name="lrpoty">#REF!</definedName>
    <definedName name="LUMEN">#N/A</definedName>
    <definedName name="LUMEN___0">#N/A</definedName>
    <definedName name="LUMEN___0_2">#N/A</definedName>
    <definedName name="LUMEN___0_6">#N/A</definedName>
    <definedName name="LUMEN___13">#N/A</definedName>
    <definedName name="LUMEN___13_2">#N/A</definedName>
    <definedName name="LUMEN___13_6">#N/A</definedName>
    <definedName name="LUMEN_2">#N/A</definedName>
    <definedName name="LUMEN_6">#N/A</definedName>
    <definedName name="LUX">#N/A</definedName>
    <definedName name="LUX___0">#N/A</definedName>
    <definedName name="LUX___0_2">#N/A</definedName>
    <definedName name="LUX___0_6">#N/A</definedName>
    <definedName name="LUX___13">#N/A</definedName>
    <definedName name="LUX___13_2">#N/A</definedName>
    <definedName name="LUX___13_6">#N/A</definedName>
    <definedName name="LUX_2">#N/A</definedName>
    <definedName name="LUX_6">#N/A</definedName>
    <definedName name="LVLJKLJK">#REF!</definedName>
    <definedName name="LWSALES">#REF!</definedName>
    <definedName name="Lx">#N/A</definedName>
    <definedName name="Lx___0">#N/A</definedName>
    <definedName name="Lx___0_2">#N/A</definedName>
    <definedName name="Lx___0_6">#N/A</definedName>
    <definedName name="Lx___13">#N/A</definedName>
    <definedName name="Lx___13_2">#N/A</definedName>
    <definedName name="Lx___13_6">#N/A</definedName>
    <definedName name="Lx_2">#N/A</definedName>
    <definedName name="Lx_6">#N/A</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#N/A</definedName>
    <definedName name="M.O.S">#REF!</definedName>
    <definedName name="m___0">#N/A</definedName>
    <definedName name="m___0_2">#N/A</definedName>
    <definedName name="m___0_6">#N/A</definedName>
    <definedName name="m___13">#N/A</definedName>
    <definedName name="m___13_2">#N/A</definedName>
    <definedName name="m___13_6">#N/A</definedName>
    <definedName name="m_2">#N/A</definedName>
    <definedName name="m_6">#N/A</definedName>
    <definedName name="MA">#REF!</definedName>
    <definedName name="MAAAMA">#REF!</definedName>
    <definedName name="mach">[40]Data!$D$15:$D$24</definedName>
    <definedName name="mahigh">#REF!</definedName>
    <definedName name="major">#REF!</definedName>
    <definedName name="MAKEBILLPAGE">#REF!</definedName>
    <definedName name="maliba">#REF!</definedName>
    <definedName name="malift">#REF!</definedName>
    <definedName name="MALINDO">#REF!</definedName>
    <definedName name="MALLLLL">#REF!</definedName>
    <definedName name="man">#N/A</definedName>
    <definedName name="man___0">#N/A</definedName>
    <definedName name="man___0_2">#N/A</definedName>
    <definedName name="man___0_6">#N/A</definedName>
    <definedName name="man___11">#N/A</definedName>
    <definedName name="man___11_2">#N/A</definedName>
    <definedName name="man___11_6">#N/A</definedName>
    <definedName name="man___12">#N/A</definedName>
    <definedName name="man___12_2">#N/A</definedName>
    <definedName name="man___12_6">#N/A</definedName>
    <definedName name="man_2">#N/A</definedName>
    <definedName name="man_6">#N/A</definedName>
    <definedName name="manday1">#N/A</definedName>
    <definedName name="manday1___0">#N/A</definedName>
    <definedName name="manday1___0_2">#N/A</definedName>
    <definedName name="manday1___0_6">#N/A</definedName>
    <definedName name="manday1___11">#N/A</definedName>
    <definedName name="manday1___11_2">#N/A</definedName>
    <definedName name="manday1___11_6">#N/A</definedName>
    <definedName name="manday1___12">#N/A</definedName>
    <definedName name="manday1___12_2">#N/A</definedName>
    <definedName name="manday1___12_6">#N/A</definedName>
    <definedName name="manday1_2">#N/A</definedName>
    <definedName name="manday1_6">#N/A</definedName>
    <definedName name="march_qty">#N/A</definedName>
    <definedName name="march_qty_2">#N/A</definedName>
    <definedName name="march_qty_6">#N/A</definedName>
    <definedName name="MARGINPLAN">#REF!</definedName>
    <definedName name="MARGINPROJ">#REF!</definedName>
    <definedName name="mark">#REF!</definedName>
    <definedName name="Masindi_conversion_rate">#REF!</definedName>
    <definedName name="MASONRYDIMS">#REF!</definedName>
    <definedName name="MATERIALS">#REF!</definedName>
    <definedName name="MATERIALS_ON_SITE">'[37]FR-SUMMERY'!#REF!</definedName>
    <definedName name="MBAMBU">#REF!</definedName>
    <definedName name="MCBDB" localSheetId="13">{#N/A,#N/A,FALSE,"mpph1";#N/A,#N/A,FALSE,"mpmseb";#N/A,#N/A,FALSE,"mpph2"}</definedName>
    <definedName name="MCBDB">{#N/A,#N/A,FALSE,"mpph1";#N/A,#N/A,FALSE,"mpmseb";#N/A,#N/A,FALSE,"mpph2"}</definedName>
    <definedName name="MCS">#REF!</definedName>
    <definedName name="MCtrades" localSheetId="13">[41]Trades!$A$9:$A$32</definedName>
    <definedName name="MCtrades">[42]Trades!$A$9:$A$32</definedName>
    <definedName name="mdownacc">#REF!</definedName>
    <definedName name="MEC">#REF!</definedName>
    <definedName name="membertypes2">[40]Data!$E$2:$E$16</definedName>
    <definedName name="men">#REF!</definedName>
    <definedName name="MF">#N/A</definedName>
    <definedName name="MF___0">#N/A</definedName>
    <definedName name="MF___0_2">#N/A</definedName>
    <definedName name="MF___0_6">#N/A</definedName>
    <definedName name="MF___13">#N/A</definedName>
    <definedName name="MF___13_2">#N/A</definedName>
    <definedName name="MF___13_6">#N/A</definedName>
    <definedName name="MF_2">#N/A</definedName>
    <definedName name="MF_6">#N/A</definedName>
    <definedName name="mjhhg">#REF!</definedName>
    <definedName name="MJJ">#REF!</definedName>
    <definedName name="mjkh">#REF!</definedName>
    <definedName name="MK" localSheetId="17">#REF!</definedName>
    <definedName name="MK" localSheetId="19">#REF!</definedName>
    <definedName name="MK" localSheetId="3">#REF!</definedName>
    <definedName name="MK" localSheetId="27">#REF!</definedName>
    <definedName name="MK" localSheetId="22">#REF!</definedName>
    <definedName name="MK">#REF!</definedName>
    <definedName name="mker">#REF!</definedName>
    <definedName name="MKJGGOKO">#REF!</definedName>
    <definedName name="mkjh">#REF!</definedName>
    <definedName name="Mkt_Vouch">#REF!,#REF!</definedName>
    <definedName name="mmm">#REF!</definedName>
    <definedName name="MN">#REF!</definedName>
    <definedName name="mnb">#REF!,#REF!,#REF!,#REF!,#REF!,#REF!,#REF!,#REF!,#REF!</definedName>
    <definedName name="Model_Name">[21]Model!$C$4</definedName>
    <definedName name="mombasa">#REF!</definedName>
    <definedName name="Month" localSheetId="13">[43]Table!$A$4:$F$15</definedName>
    <definedName name="Month">[44]Table!$A$4:$F$15</definedName>
    <definedName name="MOVETITLE">#REF!</definedName>
    <definedName name="MS">#REF!</definedName>
    <definedName name="MS200202rev2">#N/A</definedName>
    <definedName name="MS200202rev2_2">#N/A</definedName>
    <definedName name="MS200202rev2_6">#N/A</definedName>
    <definedName name="ms2002may1706">#N/A</definedName>
    <definedName name="ms2002may1706_2">#N/A</definedName>
    <definedName name="ms2002may1706_6">#N/A</definedName>
    <definedName name="msjune1807">#N/A</definedName>
    <definedName name="msjune1807_2">#N/A</definedName>
    <definedName name="msjune1807_6">#N/A</definedName>
    <definedName name="msk">#REF!</definedName>
    <definedName name="MSP">#REF!</definedName>
    <definedName name="mstable2">[40]Data!$A$1:$C$227</definedName>
    <definedName name="MT">#REF!</definedName>
    <definedName name="MUBUKU">#REF!</definedName>
    <definedName name="mubukukigando">#REF!</definedName>
    <definedName name="mukaka">#REF!</definedName>
    <definedName name="MURAL111">#REF!</definedName>
    <definedName name="murali">#REF!</definedName>
    <definedName name="must">#REF!</definedName>
    <definedName name="MXK">#REF!</definedName>
    <definedName name="N">#N/A</definedName>
    <definedName name="N___0">#N/A</definedName>
    <definedName name="N___0_2">#N/A</definedName>
    <definedName name="N___0_6">#N/A</definedName>
    <definedName name="N___13">#N/A</definedName>
    <definedName name="N___13_2">#N/A</definedName>
    <definedName name="N___13_6">#N/A</definedName>
    <definedName name="N_2">#N/A</definedName>
    <definedName name="N_6">#N/A</definedName>
    <definedName name="name">#REF!</definedName>
    <definedName name="ndjkfnwl">#REF!</definedName>
    <definedName name="ndnklld">#REF!</definedName>
    <definedName name="NESNACC">#REF!</definedName>
    <definedName name="new">#REF!</definedName>
    <definedName name="NEWBILLSHEET">#REF!</definedName>
    <definedName name="nfvefkhju">#REF!</definedName>
    <definedName name="nh">#REF!</definedName>
    <definedName name="nhbgg">#REF!</definedName>
    <definedName name="nhehuh">#REF!</definedName>
    <definedName name="nhlead">#REF!</definedName>
    <definedName name="Nicol">#REF!</definedName>
    <definedName name="nilacc">#REF!</definedName>
    <definedName name="niltrnacc">#REF!</definedName>
    <definedName name="njfnjgj">#REF!</definedName>
    <definedName name="njrjfuirhf">#REF!</definedName>
    <definedName name="nlead">#REF!</definedName>
    <definedName name="NM">#REF!</definedName>
    <definedName name="NN">#REF!</definedName>
    <definedName name="NN___0">#N/A</definedName>
    <definedName name="NN___0_2">#N/A</definedName>
    <definedName name="NN___0_6">#N/A</definedName>
    <definedName name="NN___13">#N/A</definedName>
    <definedName name="NN___13_2">#N/A</definedName>
    <definedName name="NN___13_6">#N/A</definedName>
    <definedName name="NN_2">#N/A</definedName>
    <definedName name="NN_6">#N/A</definedName>
    <definedName name="NNNNNN">#REF!</definedName>
    <definedName name="nonreturnvalves">#REF!</definedName>
    <definedName name="NOTE1">#REF!</definedName>
    <definedName name="NOTE2">#REF!</definedName>
    <definedName name="nue32e">#REF!</definedName>
    <definedName name="NUHNLKOP">#REF!</definedName>
    <definedName name="Num_Pmt_Per_Year">#REF!</definedName>
    <definedName name="number">[45]Summary!#REF!</definedName>
    <definedName name="Number_of_Payments" localSheetId="13">MATCH(0.01,End_Bal,-1)+1</definedName>
    <definedName name="Number_of_Payments">MATCH(0.01,End_Bal,-1)+1</definedName>
    <definedName name="nuy">#REF!</definedName>
    <definedName name="Nx">#N/A</definedName>
    <definedName name="Nx___0">#N/A</definedName>
    <definedName name="Nx___0_2">#N/A</definedName>
    <definedName name="Nx___0_6">#N/A</definedName>
    <definedName name="Nx___13">#N/A</definedName>
    <definedName name="Nx___13_2">#N/A</definedName>
    <definedName name="Nx___13_6">#N/A</definedName>
    <definedName name="Nx_2">#N/A</definedName>
    <definedName name="Nx_6">#N/A</definedName>
    <definedName name="Ny">#N/A</definedName>
    <definedName name="Ny___0">#N/A</definedName>
    <definedName name="Ny___0_2">#N/A</definedName>
    <definedName name="Ny___0_6">#N/A</definedName>
    <definedName name="Ny___13">#N/A</definedName>
    <definedName name="Ny___13_2">#N/A</definedName>
    <definedName name="Ny___13_6">#N/A</definedName>
    <definedName name="Ny_2">#N/A</definedName>
    <definedName name="Ny_6">#N/A</definedName>
    <definedName name="nyakasura">#REF!</definedName>
    <definedName name="O" localSheetId="13" hidden="1">{"'List1'!$A$1:$J$73"}</definedName>
    <definedName name="O" hidden="1">{"'List1'!$A$1:$J$73"}</definedName>
    <definedName name="o0ouu">#REF!</definedName>
    <definedName name="oeeoi">#REF!</definedName>
    <definedName name="offset">1</definedName>
    <definedName name="OH" localSheetId="13" hidden="1">{"'List1'!$A$1:$J$73"}</definedName>
    <definedName name="OH" hidden="1">{"'List1'!$A$1:$J$73"}</definedName>
    <definedName name="oiedhhv">#REF!</definedName>
    <definedName name="OIIEGF">#REF!</definedName>
    <definedName name="OIRIJGUH">#REF!</definedName>
    <definedName name="OK">#REF!</definedName>
    <definedName name="okdj3i">#REF!</definedName>
    <definedName name="okhjhju">#REF!</definedName>
    <definedName name="okitjgitp">[22]feasibility!#REF!</definedName>
    <definedName name="onetosix">#REF!</definedName>
    <definedName name="OOKQOIWQWO">#REF!</definedName>
    <definedName name="OOOO" localSheetId="13" hidden="1">{"'List1'!$A$1:$J$73"}</definedName>
    <definedName name="OOOO" hidden="1">{"'List1'!$A$1:$J$73"}</definedName>
    <definedName name="Option">'[46]Options - QM 2006'!$I$7:$K$4937</definedName>
    <definedName name="Outgoings">#REF!</definedName>
    <definedName name="Overall_Summary_Title">#N/A</definedName>
    <definedName name="Overall_Summary_Title_2">#N/A</definedName>
    <definedName name="Overall_Summary_Title_6">#N/A</definedName>
    <definedName name="ozke">#REF!</definedName>
    <definedName name="P">#REF!</definedName>
    <definedName name="p___0">#N/A</definedName>
    <definedName name="p___0_2">#N/A</definedName>
    <definedName name="p___0_6">#N/A</definedName>
    <definedName name="p___13">#N/A</definedName>
    <definedName name="p___13_2">#N/A</definedName>
    <definedName name="p___13_6">#N/A</definedName>
    <definedName name="p_2">#N/A</definedName>
    <definedName name="p_6">#N/A</definedName>
    <definedName name="p34uryru4">#REF!</definedName>
    <definedName name="p3tkkgj">#REF!</definedName>
    <definedName name="P4RIJGHIJ">#REF!</definedName>
    <definedName name="P4RJKJ">#REF!</definedName>
    <definedName name="pa">#N/A</definedName>
    <definedName name="pa___0">#N/A</definedName>
    <definedName name="pa___0_2">#N/A</definedName>
    <definedName name="pa___0_6">#N/A</definedName>
    <definedName name="pa___13">#N/A</definedName>
    <definedName name="pa___13_2">#N/A</definedName>
    <definedName name="pa___13_6">#N/A</definedName>
    <definedName name="pa_2">#N/A</definedName>
    <definedName name="pa_6">#N/A</definedName>
    <definedName name="Page_1">#REF!</definedName>
    <definedName name="Page_2">#REF!</definedName>
    <definedName name="Page_3">#REF!</definedName>
    <definedName name="Page_4">#REF!</definedName>
    <definedName name="Page_5">#REF!</definedName>
    <definedName name="Painting">#REF!</definedName>
    <definedName name="paiting">#REF!</definedName>
    <definedName name="PALE">#REF!</definedName>
    <definedName name="PAMI">#REF!</definedName>
    <definedName name="Pane2">#N/A</definedName>
    <definedName name="Pane2___0">#N/A</definedName>
    <definedName name="Pane2___0_2">#N/A</definedName>
    <definedName name="Pane2___0_6">#N/A</definedName>
    <definedName name="Pane2___13">#N/A</definedName>
    <definedName name="Pane2___13_2">#N/A</definedName>
    <definedName name="Pane2___13_6">#N/A</definedName>
    <definedName name="Pane2_2">#N/A</definedName>
    <definedName name="Pane2_6">#N/A</definedName>
    <definedName name="PASE">#REF!</definedName>
    <definedName name="PAUL">#REF!</definedName>
    <definedName name="Pay_Date">#REF!</definedName>
    <definedName name="Pay_Num">#REF!</definedName>
    <definedName name="Payment_Date" localSheetId="13">DATE(YEAR(Loan_Start),MONTH(Loan_Start)+Payment_Number,DAY(Loan_Start))</definedName>
    <definedName name="Payment_Date">DATE(YEAR(Loan_Start),MONTH(Loan_Start)+Payment_Number,DAY(Loan_Start))</definedName>
    <definedName name="pb">#N/A</definedName>
    <definedName name="pb___0">#N/A</definedName>
    <definedName name="pb___0_2">#N/A</definedName>
    <definedName name="pb___0_6">#N/A</definedName>
    <definedName name="pb___11">#N/A</definedName>
    <definedName name="pb___11_2">#N/A</definedName>
    <definedName name="pb___11_6">#N/A</definedName>
    <definedName name="pb___12">#N/A</definedName>
    <definedName name="pb___12_2">#N/A</definedName>
    <definedName name="pb___12_6">#N/A</definedName>
    <definedName name="pb_2">#N/A</definedName>
    <definedName name="pb_6">#N/A</definedName>
    <definedName name="pbi">'[47]MAT cost'!$G$28</definedName>
    <definedName name="PCC">#N/A</definedName>
    <definedName name="PCC_2">#N/A</definedName>
    <definedName name="PCC_6">#N/A</definedName>
    <definedName name="pccut">#N/A</definedName>
    <definedName name="pccut_2">#N/A</definedName>
    <definedName name="pccut_6">#N/A</definedName>
    <definedName name="PCHG">#REF!</definedName>
    <definedName name="PE3RJHRB">#REF!</definedName>
    <definedName name="per">#REF!</definedName>
    <definedName name="PER3DUTY">#REF!</definedName>
    <definedName name="Period">#REF!</definedName>
    <definedName name="PERNO">#REF!</definedName>
    <definedName name="PERSONAL">"Button 31"</definedName>
    <definedName name="pgone">#REF!</definedName>
    <definedName name="pgtwo">#REF!</definedName>
    <definedName name="pH">#N/A</definedName>
    <definedName name="pH___0">#N/A</definedName>
    <definedName name="pH___0_2">#N/A</definedName>
    <definedName name="pH___0_6">#N/A</definedName>
    <definedName name="pH___13">#N/A</definedName>
    <definedName name="pH___13_2">#N/A</definedName>
    <definedName name="pH___13_6">#N/A</definedName>
    <definedName name="pH_2">#N/A</definedName>
    <definedName name="pH_6">#N/A</definedName>
    <definedName name="PhaseCode">#N/A</definedName>
    <definedName name="PhaseCode_2">#N/A</definedName>
    <definedName name="PhaseCode_6">#N/A</definedName>
    <definedName name="pier">#REF!</definedName>
    <definedName name="Piling">#REF!</definedName>
    <definedName name="piperate">#REF!</definedName>
    <definedName name="pipes">#REF!</definedName>
    <definedName name="pirry">#REF!</definedName>
    <definedName name="piuuuy">#REF!</definedName>
    <definedName name="pkm">#REF!</definedName>
    <definedName name="PKORKIJ">#REF!</definedName>
    <definedName name="pl">#REF!</definedName>
    <definedName name="plan">#N/A</definedName>
    <definedName name="plan_2">#N/A</definedName>
    <definedName name="plan_6">#N/A</definedName>
    <definedName name="plbeams">#N/A</definedName>
    <definedName name="plbeams_2">#N/A</definedName>
    <definedName name="plbeams_6">#N/A</definedName>
    <definedName name="plumb">#REF!</definedName>
    <definedName name="PLUMBING">[39]Ragama!#REF!</definedName>
    <definedName name="Plumbing1">#REF!</definedName>
    <definedName name="Plumbing2">#REF!</definedName>
    <definedName name="PMTNO">[17]Valuation!$AW$2:$AW$32</definedName>
    <definedName name="pmtno1">[17]Valuation!$AW$1:$AW$32</definedName>
    <definedName name="po">#REF!</definedName>
    <definedName name="po_2">#N/A</definedName>
    <definedName name="po_6">#N/A</definedName>
    <definedName name="poeijrh">#REF!</definedName>
    <definedName name="poi">#REF!</definedName>
    <definedName name="poinvacc">#REF!</definedName>
    <definedName name="poiu">#REF!</definedName>
    <definedName name="POL">#REF!</definedName>
    <definedName name="police">#REF!</definedName>
    <definedName name="pouyuvagft">#REF!</definedName>
    <definedName name="power">#REF!</definedName>
    <definedName name="PP">#REF!</definedName>
    <definedName name="ppk">#REF!</definedName>
    <definedName name="ppo023u">#REF!</definedName>
    <definedName name="ppp">#REF!</definedName>
    <definedName name="PPPP">#REF!</definedName>
    <definedName name="PPSNo">[17]PPS!$AJ$1:$AJ$32</definedName>
    <definedName name="Pr">#REF!</definedName>
    <definedName name="PRDump">#REF!</definedName>
    <definedName name="pre">#REF!</definedName>
    <definedName name="preliminaries">#REF!</definedName>
    <definedName name="prepared.by" hidden="1">[38]Database!$D$6:$D$26</definedName>
    <definedName name="price">#REF!</definedName>
    <definedName name="Princ">#REF!</definedName>
    <definedName name="Principal">#N/A</definedName>
    <definedName name="Principal_2">#N/A</definedName>
    <definedName name="Principal_6">#N/A</definedName>
    <definedName name="Print_">#REF!</definedName>
    <definedName name="_xlnm.Print_Area" localSheetId="11">#REF!</definedName>
    <definedName name="_xlnm.Print_Area" localSheetId="12">#REF!</definedName>
    <definedName name="_xlnm.Print_Area" localSheetId="17">'Bill No. 3 M&amp;E'!$A$1:$K$67</definedName>
    <definedName name="_xlnm.Print_Area" localSheetId="19">'Bill No. 4 External works '!$A$1:$K$37</definedName>
    <definedName name="_xlnm.Print_Area" localSheetId="0">'Cover Page'!$A$1:$V$28</definedName>
    <definedName name="_xlnm.Print_Area" localSheetId="5">#REF!</definedName>
    <definedName name="_xlnm.Print_Area" localSheetId="23">#REF!</definedName>
    <definedName name="_xlnm.Print_Area" localSheetId="3">'Main Building'!$A$1:$K$751</definedName>
    <definedName name="_xlnm.Print_Area" localSheetId="2">'Main Building Summary'!$A$1:$G$22</definedName>
    <definedName name="_xlnm.Print_Area" localSheetId="1">'Main Summary'!$A$1:$G$27</definedName>
    <definedName name="_xlnm.Print_Area" localSheetId="24">#REF!</definedName>
    <definedName name="_xlnm.Print_Area" localSheetId="21">#REF!</definedName>
    <definedName name="_xlnm.Print_Area" localSheetId="6">#REF!</definedName>
    <definedName name="_xlnm.Print_Area" localSheetId="27">#REF!</definedName>
    <definedName name="_xlnm.Print_Area" localSheetId="13">'Stair case'!$A$1:$R$38</definedName>
    <definedName name="_xlnm.Print_Area" localSheetId="25">'STEEL BEAMS LG'!$A$1:$S$142</definedName>
    <definedName name="_xlnm.Print_Area" localSheetId="22">'STEEL BEAMS MG'!$A$1:$S$56</definedName>
    <definedName name="_xlnm.Print_Area" localSheetId="18">'Summary- External works '!$A$1:$G$24</definedName>
    <definedName name="_xlnm.Print_Area" localSheetId="16">'Summary- M&amp;E'!$A$1:$G$26</definedName>
    <definedName name="_xlnm.Print_Area" localSheetId="10">#REF!</definedName>
    <definedName name="_xlnm.Print_Area" localSheetId="7">#REF!</definedName>
    <definedName name="_xlnm.Print_Area">#REF!</definedName>
    <definedName name="Print_Area_MI">#REF!</definedName>
    <definedName name="PRINT_AREA_MI___0">#N/A</definedName>
    <definedName name="PRINT_AREA_MI___0_2">#N/A</definedName>
    <definedName name="PRINT_AREA_MI___0_6">#N/A</definedName>
    <definedName name="Print_Area_MI_1">#REF!</definedName>
    <definedName name="Print_Area_MI_12">"$#REF!.$A$2:$M$487"</definedName>
    <definedName name="Print_Area_MI_17">#N/A</definedName>
    <definedName name="Print_Area_MI_17_2">#N/A</definedName>
    <definedName name="Print_Area_MI_17_6">#N/A</definedName>
    <definedName name="Print_Area_MI_18">"$#REF!.$A$1:$N$465"</definedName>
    <definedName name="Print_Area_MI_2">"$#REF!.$A$2:$M$487"</definedName>
    <definedName name="Print_Area_MI_3">"$#REF!.$A$2:$M$487"</definedName>
    <definedName name="Print_Area_MI_38">"$#REF!.$A$2:$L$37"</definedName>
    <definedName name="Print_Area_MI_4">"$#REF!.$A$2:$M$487"</definedName>
    <definedName name="Print_Area_MI_5">"$#REF!.$A$2:$M$487"</definedName>
    <definedName name="Print_Area_MI_6">"$#REF!.$A$2:$M$487"</definedName>
    <definedName name="Print_Area_MI_7">"$#REF!.$A$2:$M$487"</definedName>
    <definedName name="Print_Area_MI_8">"$#REF!.$A$2:$M$487"</definedName>
    <definedName name="Print_Area_MI1">[48]ESTIMATE!$A$1:$M$613</definedName>
    <definedName name="Print_Area_Reset" localSheetId="13">OFFSET(Full_Print,0,0,Last_Row)</definedName>
    <definedName name="Print_Area_Reset">OFFSET(Full_Print,0,0,Last_Row)</definedName>
    <definedName name="Print_Area1">#REF!</definedName>
    <definedName name="Print_Area2">#REF!</definedName>
    <definedName name="Print_Area3">#REF!</definedName>
    <definedName name="Print_Area4">#REF!</definedName>
    <definedName name="Print_area5">#REF!</definedName>
    <definedName name="Print_Range">#N/A</definedName>
    <definedName name="Print_Range_2">#N/A</definedName>
    <definedName name="Print_Range_6">#N/A</definedName>
    <definedName name="_xlnm.Print_Titles" localSheetId="17">'Bill No. 3 M&amp;E'!$1:$2</definedName>
    <definedName name="_xlnm.Print_Titles" localSheetId="19">'Bill No. 4 External works '!$1:$2</definedName>
    <definedName name="_xlnm.Print_Titles" localSheetId="3">'Main Building'!$1:$2</definedName>
    <definedName name="_xlnm.Print_Titles" localSheetId="25">'STEEL BEAMS LG'!$1:$1</definedName>
    <definedName name="_xlnm.Print_Titles" localSheetId="22">'STEEL BEAMS MG'!$1:$1</definedName>
    <definedName name="_xlnm.Print_Titles">#REF!</definedName>
    <definedName name="Print_Titles_MI">#REF!</definedName>
    <definedName name="PRINTLOC">#N/A</definedName>
    <definedName name="Prof">#REF!</definedName>
    <definedName name="Prof_fees">#REF!</definedName>
    <definedName name="Prof_fees_12">"$#REF!.$F$31"</definedName>
    <definedName name="Prof_fees_18">"$#REF!.$F$36"</definedName>
    <definedName name="Prof_fees_2">"$#REF!.$F$31"</definedName>
    <definedName name="Prof_fees_38">"$#REF!.$F$34"</definedName>
    <definedName name="Prof_fees_4">"$#REF!.$F$31"</definedName>
    <definedName name="Prof_fees_5">"$#REF!.$F$31"</definedName>
    <definedName name="Prof_fees_6">"$#REF!.$F$31"</definedName>
    <definedName name="Prof_fees_7">"$#REF!.$F$31"</definedName>
    <definedName name="Prof_fees_8">"$#REF!.$F$31"</definedName>
    <definedName name="Prof_fees1">#REF!</definedName>
    <definedName name="Profees">'[49]Storage Units'!$F$48</definedName>
    <definedName name="Project">#REF!</definedName>
    <definedName name="project_2">#N/A</definedName>
    <definedName name="project_6">#N/A</definedName>
    <definedName name="Project_Term">[13]Data!$C$5</definedName>
    <definedName name="ProjectLocation">#N/A</definedName>
    <definedName name="ProjectLocation_2">#N/A</definedName>
    <definedName name="ProjectLocation_6">#N/A</definedName>
    <definedName name="ProjectNumber">#N/A</definedName>
    <definedName name="ProjectNumber_2">#N/A</definedName>
    <definedName name="ProjectNumber_6">#N/A</definedName>
    <definedName name="ProjectRef">#REF!</definedName>
    <definedName name="ProjectSubtitle">#N/A</definedName>
    <definedName name="ProjectSubtitle_2">#N/A</definedName>
    <definedName name="ProjectSubtitle_6">#N/A</definedName>
    <definedName name="ProjectTitle">#REF!</definedName>
    <definedName name="ProjectTitle_2">#N/A</definedName>
    <definedName name="ProjectTitle_6">#N/A</definedName>
    <definedName name="prophet">#REF!</definedName>
    <definedName name="protectivelayers">#REF!</definedName>
    <definedName name="PS">#N/A</definedName>
    <definedName name="PS___0">#N/A</definedName>
    <definedName name="PS___0_2">#N/A</definedName>
    <definedName name="PS___0_6">#N/A</definedName>
    <definedName name="PS___13">#N/A</definedName>
    <definedName name="PS___13_2">#N/A</definedName>
    <definedName name="PS___13_6">#N/A</definedName>
    <definedName name="PS_2">#N/A</definedName>
    <definedName name="PS_6">#N/A</definedName>
    <definedName name="psjwis">#REF!</definedName>
    <definedName name="QAFREVGJUYKIUN">#REF!</definedName>
    <definedName name="Qc">#N/A</definedName>
    <definedName name="Qc___0">#N/A</definedName>
    <definedName name="Qc___0_2">#N/A</definedName>
    <definedName name="Qc___0_6">#N/A</definedName>
    <definedName name="Qc___13">#N/A</definedName>
    <definedName name="Qc___13_2">#N/A</definedName>
    <definedName name="Qc___13_6">#N/A</definedName>
    <definedName name="Qc_2">#N/A</definedName>
    <definedName name="Qc_6">#N/A</definedName>
    <definedName name="qdasals">#REF!</definedName>
    <definedName name="qdwdjd">#REF!</definedName>
    <definedName name="Qf">#N/A</definedName>
    <definedName name="Qf___0">#N/A</definedName>
    <definedName name="Qf___0_2">#N/A</definedName>
    <definedName name="Qf___0_6">#N/A</definedName>
    <definedName name="Qf___13">#N/A</definedName>
    <definedName name="Qf___13_2">#N/A</definedName>
    <definedName name="Qf___13_6">#N/A</definedName>
    <definedName name="Qf_2">#N/A</definedName>
    <definedName name="Qf_6">#N/A</definedName>
    <definedName name="Qi">#N/A</definedName>
    <definedName name="Qi___0">#N/A</definedName>
    <definedName name="Qi___0_2">#N/A</definedName>
    <definedName name="Qi___0_6">#N/A</definedName>
    <definedName name="Qi___13">#N/A</definedName>
    <definedName name="Qi___13_2">#N/A</definedName>
    <definedName name="Qi___13_6">#N/A</definedName>
    <definedName name="Qi_2">#N/A</definedName>
    <definedName name="Qi_6">#N/A</definedName>
    <definedName name="QKKSJD">#REF!</definedName>
    <definedName name="Ql">#N/A</definedName>
    <definedName name="Ql___0">#N/A</definedName>
    <definedName name="Ql___0_2">#N/A</definedName>
    <definedName name="Ql___0_6">#N/A</definedName>
    <definedName name="Ql___13">#N/A</definedName>
    <definedName name="Ql___13_2">#N/A</definedName>
    <definedName name="Ql___13_6">#N/A</definedName>
    <definedName name="Ql_2">#N/A</definedName>
    <definedName name="Ql_6">#N/A</definedName>
    <definedName name="qplsqwpdsl">#REF!</definedName>
    <definedName name="qsa">#REF!</definedName>
    <definedName name="QSE">#REF!</definedName>
    <definedName name="Qspan">#N/A</definedName>
    <definedName name="Qspan_2">#N/A</definedName>
    <definedName name="Qspan_6">#N/A</definedName>
    <definedName name="QTY_1Week_WS">'[31]General Items'!$G$51:$G$188</definedName>
    <definedName name="QTY_Acrylics">'[31]General Items'!$G$262:$G$293</definedName>
    <definedName name="Qty_as_on_apr">#N/A</definedName>
    <definedName name="Qty_as_on_apr_2">#N/A</definedName>
    <definedName name="Qty_as_on_apr_6">#N/A</definedName>
    <definedName name="QTY_Beauty">[31]Beauty!$F$7:$F$135</definedName>
    <definedName name="QTY_Core_Beauty">'[31]Core Eqpt'!$J$7:$J$469</definedName>
    <definedName name="QTY_Core_Home">'[31]Core Eqpt'!$P$7:$P$469</definedName>
    <definedName name="QTY_Core_Kids">'[31]Core Eqpt'!$N$7:$N$469</definedName>
    <definedName name="QTY_Core_Lingerie">'[31]Core Eqpt'!$H$7:$H$469</definedName>
    <definedName name="QTY_Core_Mens">'[31]Core Eqpt'!$L$7:$L$469</definedName>
    <definedName name="QTY_Core_Womens">'[31]Core Eqpt'!$F$7:$F$469</definedName>
    <definedName name="QTY_Gen_WS">'[31]General Items'!$G$193:$G$258</definedName>
    <definedName name="QTY_GeneralItems">'[31]General Items'!$G$9:$G$46</definedName>
    <definedName name="QTY_Home">[31]Home!$F$7:$F$1446</definedName>
    <definedName name="QTY_Kids">[31]Kids!$F$7:$F$795</definedName>
    <definedName name="QTY_Lingerie">[31]Lingerie!$F$7:$F$616</definedName>
    <definedName name="QTY_Mens">[31]Mens!$F$7:$F$1120</definedName>
    <definedName name="QTY_NewHome">'[31]New Home'!$F$7:$F$1413</definedName>
    <definedName name="QTY_Peak">'[31]General Items'!$G$296:$G$315</definedName>
    <definedName name="QTY_Reusable">'[31]Re-Useable'!$G$6:$G$81</definedName>
    <definedName name="QTY_Womens">[31]Womens!$F$8:$F$1719</definedName>
    <definedName name="que">#REF!</definedName>
    <definedName name="Query1">#REF!</definedName>
    <definedName name="qw">#REF!</definedName>
    <definedName name="QWDSSDK">#REF!</definedName>
    <definedName name="qwe">#REF!</definedName>
    <definedName name="QWED2WDEKO">#REF!</definedName>
    <definedName name="qwlpqwe">#REF!</definedName>
    <definedName name="qwpsl">#REF!</definedName>
    <definedName name="qww" localSheetId="13">scheduled_payment+extra_payment</definedName>
    <definedName name="qww">scheduled_payment+extra_payment</definedName>
    <definedName name="qwww">#REF!</definedName>
    <definedName name="qwy" localSheetId="13">scheduled_payment+extra_payment</definedName>
    <definedName name="qwy">scheduled_payment+extra_payment</definedName>
    <definedName name="R.A.">#REF!</definedName>
    <definedName name="ra">#REF!</definedName>
    <definedName name="RaisedFl">#REF!</definedName>
    <definedName name="range" hidden="1">[38]SCHEDULE!$AJ$10:$AJ$32</definedName>
    <definedName name="rast">#REF!</definedName>
    <definedName name="rasttot">#REF!</definedName>
    <definedName name="rate">[50]Sheet2!$A$1:$B$35</definedName>
    <definedName name="Rate_ii">45%</definedName>
    <definedName name="Rateschedule">#REF!</definedName>
    <definedName name="RawAgencyPrice">#REF!</definedName>
    <definedName name="RBData">#REF!</definedName>
    <definedName name="rcwbgl">#N/A</definedName>
    <definedName name="rcwbgl_2">#N/A</definedName>
    <definedName name="rcwbgl_6">#N/A</definedName>
    <definedName name="rcwbgl2">#N/A</definedName>
    <definedName name="rcwbgl2_2">#N/A</definedName>
    <definedName name="rcwbgl2_6">#N/A</definedName>
    <definedName name="rdtd">#N/A</definedName>
    <definedName name="rdtd_2">#N/A</definedName>
    <definedName name="rdtd_6">#N/A</definedName>
    <definedName name="Re">#N/A</definedName>
    <definedName name="Re___0">#N/A</definedName>
    <definedName name="Re___0_2">#N/A</definedName>
    <definedName name="Re___0_6">#N/A</definedName>
    <definedName name="Re___13">#N/A</definedName>
    <definedName name="Re___13_2">#N/A</definedName>
    <definedName name="Re___13_6">#N/A</definedName>
    <definedName name="Re_2">#N/A</definedName>
    <definedName name="Re_6">#N/A</definedName>
    <definedName name="rea">#REF!</definedName>
    <definedName name="READY">#REF!</definedName>
    <definedName name="Recapitulation">#REF!</definedName>
    <definedName name="RECCANACC">#REF!</definedName>
    <definedName name="RECEXACC">#REF!</definedName>
    <definedName name="RECINACC">#REF!</definedName>
    <definedName name="_xlnm.Recorder">#REF!</definedName>
    <definedName name="RECOUT">#N/A</definedName>
    <definedName name="red">#REF!</definedName>
    <definedName name="REHRIOJI">#REF!</definedName>
    <definedName name="rel">#N/A</definedName>
    <definedName name="rel_2">#N/A</definedName>
    <definedName name="rel_6">#N/A</definedName>
    <definedName name="Rename" hidden="1">#REF!</definedName>
    <definedName name="Rename1" hidden="1">#REF!</definedName>
    <definedName name="Rename10">#REF!</definedName>
    <definedName name="Rename11">#REF!</definedName>
    <definedName name="Rename3">#REF!</definedName>
    <definedName name="Rename4">#REF!</definedName>
    <definedName name="Rename5">#REF!</definedName>
    <definedName name="Rename6">#REF!</definedName>
    <definedName name="Rename7">#REF!</definedName>
    <definedName name="Rename8">#REF!</definedName>
    <definedName name="Rename9">#REF!</definedName>
    <definedName name="rendering">#REF!</definedName>
    <definedName name="RENE">#REF!</definedName>
    <definedName name="rent">#REF!</definedName>
    <definedName name="Rent_increase">#REF!</definedName>
    <definedName name="Report">#REF!</definedName>
    <definedName name="ReportDate">#REF!</definedName>
    <definedName name="rer">#REF!</definedName>
    <definedName name="Reselects">#REF!</definedName>
    <definedName name="returnprov">#REF!</definedName>
    <definedName name="returns_prov">#REF!</definedName>
    <definedName name="Rev">#N/A</definedName>
    <definedName name="Rev_2">#N/A</definedName>
    <definedName name="Rev_6">#N/A</definedName>
    <definedName name="REVACC">#REF!</definedName>
    <definedName name="Revision">#N/A</definedName>
    <definedName name="Revision_2">#N/A</definedName>
    <definedName name="Revision_6">#N/A</definedName>
    <definedName name="REVPER">#REF!</definedName>
    <definedName name="REYTYRTRGHJHGXHG">#REF!</definedName>
    <definedName name="Rf" localSheetId="13">direct_labour</definedName>
    <definedName name="Rf">direct_labour</definedName>
    <definedName name="rfe">#REF!</definedName>
    <definedName name="rfgh">#REF!</definedName>
    <definedName name="RFKJRMKKF">#REF!</definedName>
    <definedName name="RFP003A_BQITC1">#REF!</definedName>
    <definedName name="RFP003A_BQITC2">#REF!</definedName>
    <definedName name="RFP003A_BQITC3">#REF!</definedName>
    <definedName name="RFP003A_TOTAL">#REF!</definedName>
    <definedName name="RFP003A_UAMH">#REF!</definedName>
    <definedName name="RFP003A_UR_CON_FC">#REF!</definedName>
    <definedName name="RFP003A_UR_CON_LC">#REF!</definedName>
    <definedName name="RFP003A_UR_MAT_FC">#REF!</definedName>
    <definedName name="RFP003A_UR_MAT_LC">#REF!</definedName>
    <definedName name="RFP003B">#REF!</definedName>
    <definedName name="RFP003F_BQITC1">#REF!</definedName>
    <definedName name="RFP003F_BQITC2">#REF!</definedName>
    <definedName name="RFP003F_BQITC3">#REF!</definedName>
    <definedName name="RFP003F_TOTAL">#REF!</definedName>
    <definedName name="RFP003F_UAMH">#REF!</definedName>
    <definedName name="RFP003F_UR_CON_FC">#REF!</definedName>
    <definedName name="RFP003F_UR_CON_LC">#REF!</definedName>
    <definedName name="RFP003F_UR_MAT_FC">#REF!</definedName>
    <definedName name="RFP003F_UR_MAT_LC">#REF!</definedName>
    <definedName name="RGr">[51]MAT.COST!$G$16</definedName>
    <definedName name="RGREGTH">#REF!</definedName>
    <definedName name="rgthy">#REF!</definedName>
    <definedName name="RGTRH">#REF!</definedName>
    <definedName name="rgtu34yrt4">#REF!</definedName>
    <definedName name="RGTYUYU">#REF!</definedName>
    <definedName name="RHRFKJFK">#REF!</definedName>
    <definedName name="RHS">#REF!</definedName>
    <definedName name="rig">#N/A</definedName>
    <definedName name="rig_2">#N/A</definedName>
    <definedName name="rig_6">#N/A</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howRiskWindowAtEndOfSimulation">TRUE</definedName>
    <definedName name="RiskStandardRecalc">1</definedName>
    <definedName name="RiskStatFunctionsUpdateFreq">1</definedName>
    <definedName name="RiskTemplateSheetName">"myTemplate"</definedName>
    <definedName name="RiskUpdateStatFunctions">TRUE</definedName>
    <definedName name="RiskUseDifferentSeedForEachSim">FALSE</definedName>
    <definedName name="RiskUseFixedSeed">FALSE</definedName>
    <definedName name="RiskUseMultipleCPUs">FALSE</definedName>
    <definedName name="RJJROJJK">[22]feasibility!#REF!</definedName>
    <definedName name="rjvmjit9">#REF!</definedName>
    <definedName name="rkgjg">#REF!</definedName>
    <definedName name="rkgtokg">#REF!</definedName>
    <definedName name="rkoejfi">#REF!</definedName>
    <definedName name="RKp">[51]MAT.COST!$G$15</definedName>
    <definedName name="Rl">#N/A</definedName>
    <definedName name="Rl___0">#N/A</definedName>
    <definedName name="Rl___0_2">#N/A</definedName>
    <definedName name="Rl___0_6">#N/A</definedName>
    <definedName name="Rl___13">#N/A</definedName>
    <definedName name="Rl___13_2">#N/A</definedName>
    <definedName name="Rl___13_6">#N/A</definedName>
    <definedName name="Rl_2">#N/A</definedName>
    <definedName name="Rl_6">#N/A</definedName>
    <definedName name="Rma">[51]MAT.COST!$G$14</definedName>
    <definedName name="RMM">#REF!</definedName>
    <definedName name="roadmaster">#REF!</definedName>
    <definedName name="Roads">#REF!</definedName>
    <definedName name="robot">#N/A</definedName>
    <definedName name="robot_2">#N/A</definedName>
    <definedName name="robot_6">#N/A</definedName>
    <definedName name="roller">#REF!</definedName>
    <definedName name="ROOF1">#REF!</definedName>
    <definedName name="ROOF2">#REF!</definedName>
    <definedName name="Roofing">#REF!</definedName>
    <definedName name="rosid">#N/A</definedName>
    <definedName name="rosid_2">#N/A</definedName>
    <definedName name="rosid_6">#N/A</definedName>
    <definedName name="RR">#REF!</definedName>
    <definedName name="rrr">#REF!</definedName>
    <definedName name="rrrr">#REF!</definedName>
    <definedName name="rrrrrrrrrrrr">#REF!</definedName>
    <definedName name="Rs">#N/A</definedName>
    <definedName name="Rs___0">#N/A</definedName>
    <definedName name="Rs___0_2">#N/A</definedName>
    <definedName name="Rs___0_6">#N/A</definedName>
    <definedName name="Rs___13">#N/A</definedName>
    <definedName name="Rs___13_2">#N/A</definedName>
    <definedName name="Rs___13_6">#N/A</definedName>
    <definedName name="Rs_2">#N/A</definedName>
    <definedName name="Rs_6">#N/A</definedName>
    <definedName name="RSa">[51]MAT.COST!$G$18</definedName>
    <definedName name="rsd">[51]MAT.COST!$G$17</definedName>
    <definedName name="Rse">#N/A</definedName>
    <definedName name="Rse___0">#N/A</definedName>
    <definedName name="Rse___0_2">#N/A</definedName>
    <definedName name="Rse___0_6">#N/A</definedName>
    <definedName name="Rse___13">#N/A</definedName>
    <definedName name="Rse___13_2">#N/A</definedName>
    <definedName name="Rse___13_6">#N/A</definedName>
    <definedName name="Rse_2">#N/A</definedName>
    <definedName name="Rse_6">#N/A</definedName>
    <definedName name="RT">#REF!</definedName>
    <definedName name="rtfghgh">#REF!</definedName>
    <definedName name="RTRVE" localSheetId="13" hidden="1">{"'List1'!$A$1:$J$73"}</definedName>
    <definedName name="RTRVE" hidden="1">{"'List1'!$A$1:$J$73"}</definedName>
    <definedName name="rtttttttttttttttttttt">#REF!</definedName>
    <definedName name="rty">#REF!</definedName>
    <definedName name="S">#REF!</definedName>
    <definedName name="S_2">#N/A</definedName>
    <definedName name="S_6">#N/A</definedName>
    <definedName name="S0">#N/A</definedName>
    <definedName name="S0_2">#N/A</definedName>
    <definedName name="S0_6">#N/A</definedName>
    <definedName name="sa">#REF!</definedName>
    <definedName name="Sa_2">#N/A</definedName>
    <definedName name="Sa_6">#N/A</definedName>
    <definedName name="saassa">#REF!</definedName>
    <definedName name="SAD">#REF!</definedName>
    <definedName name="SADS">#REF!</definedName>
    <definedName name="sae">#REF!</definedName>
    <definedName name="SALESPLAN">#REF!</definedName>
    <definedName name="salesvar">#REF!,#REF!,#REF!,#REF!,#REF!,#REF!,#REF!,#REF!,#REF!</definedName>
    <definedName name="SAM">#REF!</definedName>
    <definedName name="SAMUEL" hidden="1">#REF!</definedName>
    <definedName name="sasds">[33]Ragama!#REF!</definedName>
    <definedName name="saucomd">#N/A</definedName>
    <definedName name="saucomd_2">#N/A</definedName>
    <definedName name="saucomd_6">#N/A</definedName>
    <definedName name="saud">#N/A</definedName>
    <definedName name="saud_2">#N/A</definedName>
    <definedName name="saud_6">#N/A</definedName>
    <definedName name="sauf">#N/A</definedName>
    <definedName name="sauf_2">#N/A</definedName>
    <definedName name="sauf_6">#N/A</definedName>
    <definedName name="sauspad">#N/A</definedName>
    <definedName name="sauspad_2">#N/A</definedName>
    <definedName name="sauspad_6">#N/A</definedName>
    <definedName name="sausysd">#N/A</definedName>
    <definedName name="sausysd_2">#N/A</definedName>
    <definedName name="sausysd_6">#N/A</definedName>
    <definedName name="saw">#REF!</definedName>
    <definedName name="sbsteel">#REF!</definedName>
    <definedName name="Sched_Pay">#REF!</definedName>
    <definedName name="schedule.nos" hidden="1">'[38]schedule nos'!$A$1:$A$99</definedName>
    <definedName name="Scheduled_Extra_Payments">#REF!</definedName>
    <definedName name="Scheduled_Interest_Rate">#REF!</definedName>
    <definedName name="Scheduled_Monthly_Payment">#REF!</definedName>
    <definedName name="schools">#N/A</definedName>
    <definedName name="schools_2">#N/A</definedName>
    <definedName name="schools_6">#N/A</definedName>
    <definedName name="Sdate">#N/A</definedName>
    <definedName name="Sdate_2">#N/A</definedName>
    <definedName name="Sdate_6">#N/A</definedName>
    <definedName name="SDE">#REF!</definedName>
    <definedName name="sdfg">#REF!</definedName>
    <definedName name="sdfg0">#REF!</definedName>
    <definedName name="SDFSD">#REF!</definedName>
    <definedName name="se">#N/A</definedName>
    <definedName name="se_2">#N/A</definedName>
    <definedName name="se_6">#N/A</definedName>
    <definedName name="sec">#REF!</definedName>
    <definedName name="Secnd" localSheetId="17">#REF!</definedName>
    <definedName name="Secnd" localSheetId="19">#REF!</definedName>
    <definedName name="Secnd" localSheetId="3">#REF!</definedName>
    <definedName name="Secnd" localSheetId="2">#REF!</definedName>
    <definedName name="Secnd" localSheetId="1">#REF!</definedName>
    <definedName name="Secnd" localSheetId="27">#REF!</definedName>
    <definedName name="Secnd" localSheetId="22">#REF!</definedName>
    <definedName name="Secnd" localSheetId="18">#REF!</definedName>
    <definedName name="Secnd" localSheetId="16">#REF!</definedName>
    <definedName name="Secnd">#REF!</definedName>
    <definedName name="Section">#REF!</definedName>
    <definedName name="Section_1_Title">#N/A</definedName>
    <definedName name="Section_1_Title_2">#N/A</definedName>
    <definedName name="Section_1_Title_6">#N/A</definedName>
    <definedName name="Section_2_Title">#N/A</definedName>
    <definedName name="Section_2_Title_2">#N/A</definedName>
    <definedName name="Section_2_Title_6">#N/A</definedName>
    <definedName name="Section_3_Title">#N/A</definedName>
    <definedName name="Section_3_Title_2">#N/A</definedName>
    <definedName name="Section_3_Title_6">#N/A</definedName>
    <definedName name="Section_4_Title">#N/A</definedName>
    <definedName name="Section_4_Title_2">#N/A</definedName>
    <definedName name="Section_4_Title_6">#N/A</definedName>
    <definedName name="Section_5_Title">#N/A</definedName>
    <definedName name="Section_5_Title_2">#N/A</definedName>
    <definedName name="Section_5_Title_6">#N/A</definedName>
    <definedName name="Section_6_Title">#N/A</definedName>
    <definedName name="Section_6_Title_2">#N/A</definedName>
    <definedName name="Section_6_Title_6">#N/A</definedName>
    <definedName name="Section_7_Title">#N/A</definedName>
    <definedName name="Section_7_Title_2">#N/A</definedName>
    <definedName name="Section_7_Title_6">#N/A</definedName>
    <definedName name="Section_8_Title">#N/A</definedName>
    <definedName name="Section_8_Title_2">#N/A</definedName>
    <definedName name="Section_8_Title_6">#N/A</definedName>
    <definedName name="sections">[40]Data!$A$1:$A$227</definedName>
    <definedName name="Security">[17]Valuation!$AX$2:$AX$4</definedName>
    <definedName name="SecurityAdj">[17]Valuation!$AX$1:$AX$4</definedName>
    <definedName name="sencount" hidden="1">1</definedName>
    <definedName name="Ser">#REF!</definedName>
    <definedName name="servf">#N/A</definedName>
    <definedName name="servf_2">#N/A</definedName>
    <definedName name="servf_6">#N/A</definedName>
    <definedName name="SETWIDTHS">#REF!</definedName>
    <definedName name="SF">#N/A</definedName>
    <definedName name="SF_2">#N/A</definedName>
    <definedName name="SF_6">#N/A</definedName>
    <definedName name="sfghkutuhmmhsdgh">#REF!</definedName>
    <definedName name="shape.codes" hidden="1">[52]SCHEDULE!$BJ$9:$CR$9</definedName>
    <definedName name="Shapes">#REF!</definedName>
    <definedName name="sheet1">#N/A</definedName>
    <definedName name="sheet1___0">#N/A</definedName>
    <definedName name="sheet1___0_2">#N/A</definedName>
    <definedName name="sheet1___0_6">#N/A</definedName>
    <definedName name="sheet1___13">#N/A</definedName>
    <definedName name="sheet1___13_2">#N/A</definedName>
    <definedName name="sheet1___13_6">#N/A</definedName>
    <definedName name="sheet1_2">#N/A</definedName>
    <definedName name="sheet1_6">#N/A</definedName>
    <definedName name="shower">335000</definedName>
    <definedName name="SHS">#REF!</definedName>
    <definedName name="si">#N/A</definedName>
    <definedName name="si_2">#N/A</definedName>
    <definedName name="si_6">#N/A</definedName>
    <definedName name="side1">#REF!</definedName>
    <definedName name="side2">#REF!</definedName>
    <definedName name="sigma0.2">#N/A</definedName>
    <definedName name="sigma0.2_2">#N/A</definedName>
    <definedName name="sigma0.2_6">#N/A</definedName>
    <definedName name="sigma0_2">#N/A</definedName>
    <definedName name="sigma0_2_2">#N/A</definedName>
    <definedName name="sigma0_2_6">#N/A</definedName>
    <definedName name="sigmab">#N/A</definedName>
    <definedName name="sigmab_2">#N/A</definedName>
    <definedName name="sigmab_6">#N/A</definedName>
    <definedName name="sigmah">#N/A</definedName>
    <definedName name="sigmah_2">#N/A</definedName>
    <definedName name="sigmah_6">#N/A</definedName>
    <definedName name="sigmat">#N/A</definedName>
    <definedName name="sigmat_2">#N/A</definedName>
    <definedName name="sigmat_6">#N/A</definedName>
    <definedName name="site.ref" hidden="1">[38]Database!$B$6:$B$26</definedName>
    <definedName name="Skill_Unskill">#REF!</definedName>
    <definedName name="slab">#REF!</definedName>
    <definedName name="SM">#REF!</definedName>
    <definedName name="soilsinglelane">#REF!</definedName>
    <definedName name="soiltwolane">#REF!</definedName>
    <definedName name="sond">#N/A</definedName>
    <definedName name="sond_2">#N/A</definedName>
    <definedName name="sond_6">#N/A</definedName>
    <definedName name="sondf">#N/A</definedName>
    <definedName name="sondf_2">#N/A</definedName>
    <definedName name="sondf_6">#N/A</definedName>
    <definedName name="SOROTINEW">#REF!</definedName>
    <definedName name="sort_range">#REF!</definedName>
    <definedName name="SP">#REF!</definedName>
    <definedName name="Spare" localSheetId="13">[14]Input!#REF!</definedName>
    <definedName name="Spare">[15]Input!#REF!</definedName>
    <definedName name="spno">#REF!</definedName>
    <definedName name="SQDEWFWLKF">#REF!</definedName>
    <definedName name="SQRT__1___0.6___1.0">#N/A</definedName>
    <definedName name="SQRT__1___0.6___1.0_2">#N/A</definedName>
    <definedName name="SQRT__1___0.6___1.0_6">#N/A</definedName>
    <definedName name="SQRT__1___0_6___1_0">#N/A</definedName>
    <definedName name="SQRT__1___0_6___1_0___0">#N/A</definedName>
    <definedName name="SQRT__1___0_6___1_0___0_2">#N/A</definedName>
    <definedName name="SQRT__1___0_6___1_0___0_6">#N/A</definedName>
    <definedName name="SQRT__1___0_6___1_0___13">#N/A</definedName>
    <definedName name="SQRT__1___0_6___1_0___13_2">#N/A</definedName>
    <definedName name="SQRT__1___0_6___1_0___13_6">#N/A</definedName>
    <definedName name="SQRT__1___0_6___1_0_2">#N/A</definedName>
    <definedName name="SQRT__1___0_6___1_0_6">#N/A</definedName>
    <definedName name="ss">#REF!</definedName>
    <definedName name="ssdsdfkeda">#REF!</definedName>
    <definedName name="sss">#REF!</definedName>
    <definedName name="SSSS">#REF!</definedName>
    <definedName name="st10.75">#REF!</definedName>
    <definedName name="Stage">#N/A</definedName>
    <definedName name="Stage_2">#N/A</definedName>
    <definedName name="Stage_6">#N/A</definedName>
    <definedName name="Staircase">#N/A</definedName>
    <definedName name="Staircase_2">#N/A</definedName>
    <definedName name="Staircase_6">#N/A</definedName>
    <definedName name="Stairs">#REF!</definedName>
    <definedName name="Start_Date">#N/A</definedName>
    <definedName name="Start_Date_2">#N/A</definedName>
    <definedName name="Start_Date_6">#N/A</definedName>
    <definedName name="Status" localSheetId="13">[14]Input!$B$3:$B$7</definedName>
    <definedName name="Status">[15]Input!$B$3:$B$7</definedName>
    <definedName name="Steel">#REF!</definedName>
    <definedName name="steeltwo">#REF!</definedName>
    <definedName name="stinter">#REF!</definedName>
    <definedName name="STOREMISC">#REF!,#REF!,#REF!,#REF!,#REF!,#REF!</definedName>
    <definedName name="storerates">#REF!,#REF!</definedName>
    <definedName name="strata">#REF!</definedName>
    <definedName name="StrID">#N/A</definedName>
    <definedName name="StrID_2">#N/A</definedName>
    <definedName name="StrID_6">#N/A</definedName>
    <definedName name="structure">#N/A</definedName>
    <definedName name="structure_2">#N/A</definedName>
    <definedName name="structure_6">#N/A</definedName>
    <definedName name="stsingle">#REF!</definedName>
    <definedName name="sttwo">#REF!</definedName>
    <definedName name="Subbies">#REF!</definedName>
    <definedName name="Subcontracts">[53]Subcontracts!$C$11:$C$78</definedName>
    <definedName name="Subject">#N/A</definedName>
    <definedName name="Subject_2">#N/A</definedName>
    <definedName name="Subject_6">#N/A</definedName>
    <definedName name="Subs" localSheetId="13">[41]Trades!$A$36:$A$67</definedName>
    <definedName name="Subs">[42]Trades!$A$36:$A$67</definedName>
    <definedName name="SUBTOTALS">#REF!</definedName>
    <definedName name="SUBTOTALS_12">"$#REF!.$M$8:$IV$8108"</definedName>
    <definedName name="SUBTOTALS_18">"$#REF!.$N$7:$IV$8093"</definedName>
    <definedName name="SUBTOTALS_2">"$#REF!.$M$8:$IV$8108"</definedName>
    <definedName name="SUBTOTALS_3">"$#REF!.$M$8:$IV$8108"</definedName>
    <definedName name="SUBTOTALS_38">"$#REF!.$M$8:$IV$7374"</definedName>
    <definedName name="SUBTOTALS_4">"$#REF!.$M$8:$IV$8108"</definedName>
    <definedName name="SUBTOTALS_5">"$#REF!.$M$8:$IV$8108"</definedName>
    <definedName name="SUBTOTALS_6">"$#REF!.$M$8:$IV$8108"</definedName>
    <definedName name="SUBTOTALS_7">"$#REF!.$M$8:$IV$8108"</definedName>
    <definedName name="SUBTOTALS_8">"$#REF!.$M$8:$IV$8108"</definedName>
    <definedName name="subtotals1">#REF!</definedName>
    <definedName name="SUM">#REF!</definedName>
    <definedName name="SUMMARY">#REF!</definedName>
    <definedName name="Summaryx">#REF!</definedName>
    <definedName name="super">#REF!</definedName>
    <definedName name="sw">#REF!</definedName>
    <definedName name="swf">#N/A</definedName>
    <definedName name="swf_2">#N/A</definedName>
    <definedName name="swf_6">#N/A</definedName>
    <definedName name="sxx">#REF!</definedName>
    <definedName name="synagogue">#REF!</definedName>
    <definedName name="t">#N/A</definedName>
    <definedName name="t___0">#N/A</definedName>
    <definedName name="t___0_2">#N/A</definedName>
    <definedName name="t___0_6">#N/A</definedName>
    <definedName name="t___13">#N/A</definedName>
    <definedName name="t___13_2">#N/A</definedName>
    <definedName name="t___13_6">#N/A</definedName>
    <definedName name="t_2">#N/A</definedName>
    <definedName name="t_6">#N/A</definedName>
    <definedName name="T0">#N/A</definedName>
    <definedName name="T0_2">#N/A</definedName>
    <definedName name="T0_6">#N/A</definedName>
    <definedName name="t7dt7r">#REF!</definedName>
    <definedName name="table1">#REF!</definedName>
    <definedName name="table1_2">#N/A</definedName>
    <definedName name="table1_6">#N/A</definedName>
    <definedName name="TABLE2">#N/A</definedName>
    <definedName name="TABLE2_2">#N/A</definedName>
    <definedName name="TABLE2_6">#N/A</definedName>
    <definedName name="table6">#REF!</definedName>
    <definedName name="table7">#REF!</definedName>
    <definedName name="TableRange">#N/A</definedName>
    <definedName name="TableRange_2">#N/A</definedName>
    <definedName name="TableRange_6">#N/A</definedName>
    <definedName name="tanzania">#REF!</definedName>
    <definedName name="Tapers">#REF!</definedName>
    <definedName name="Tariff_Charged">#REF!</definedName>
    <definedName name="TEMP">#REF!</definedName>
    <definedName name="temp1" localSheetId="13"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EMPERATURE">#REF!</definedName>
    <definedName name="TEs">#N/A</definedName>
    <definedName name="TEs___0">#N/A</definedName>
    <definedName name="TEs___0_2">#N/A</definedName>
    <definedName name="TEs___0_6">#N/A</definedName>
    <definedName name="TEs___13">#N/A</definedName>
    <definedName name="TEs___13_2">#N/A</definedName>
    <definedName name="TEs___13_6">#N/A</definedName>
    <definedName name="TEs_2">#N/A</definedName>
    <definedName name="TEs_6">#N/A</definedName>
    <definedName name="TEST">#REF!</definedName>
    <definedName name="TEt">#N/A</definedName>
    <definedName name="TEt___0">#N/A</definedName>
    <definedName name="TEt___0_2">#N/A</definedName>
    <definedName name="TEt___0_6">#N/A</definedName>
    <definedName name="TEt___13">#N/A</definedName>
    <definedName name="TEt___13_2">#N/A</definedName>
    <definedName name="TEt___13_6">#N/A</definedName>
    <definedName name="TEt_2">#N/A</definedName>
    <definedName name="TEt_6">#N/A</definedName>
    <definedName name="TF">#N/A</definedName>
    <definedName name="TF_2">#N/A</definedName>
    <definedName name="TF_6">#N/A</definedName>
    <definedName name="tghyj">#REF!</definedName>
    <definedName name="tghyy">#REF!</definedName>
    <definedName name="th">#REF!</definedName>
    <definedName name="thescoam">#REF!</definedName>
    <definedName name="threebr">#REF!</definedName>
    <definedName name="tim">[54]Construction!$S$36:$S$74</definedName>
    <definedName name="tithe">#REF!</definedName>
    <definedName name="TITLE">#N/A</definedName>
    <definedName name="TITLE_2">#N/A</definedName>
    <definedName name="TITLE_6">#N/A</definedName>
    <definedName name="Title1">#N/A</definedName>
    <definedName name="Title1_2">#N/A</definedName>
    <definedName name="Title1_6">#N/A</definedName>
    <definedName name="Title2">#N/A</definedName>
    <definedName name="Title2_2">#N/A</definedName>
    <definedName name="Title2_6">#N/A</definedName>
    <definedName name="tkjhthjrkgj">#REF!</definedName>
    <definedName name="tol">#N/A</definedName>
    <definedName name="tol_2">#N/A</definedName>
    <definedName name="tol_6">#N/A</definedName>
    <definedName name="topl">#N/A</definedName>
    <definedName name="topl_2">#N/A</definedName>
    <definedName name="topl_6">#N/A</definedName>
    <definedName name="topn">#N/A</definedName>
    <definedName name="topn_2">#N/A</definedName>
    <definedName name="topn_6">#N/A</definedName>
    <definedName name="total">#REF!</definedName>
    <definedName name="Total_Interest">#REF!</definedName>
    <definedName name="Total_Pay">#REF!</definedName>
    <definedName name="Total_Payment" localSheetId="13">scheduled_payment+extra_payment</definedName>
    <definedName name="Total_Payment">scheduled_payment+extra_payment</definedName>
    <definedName name="TotalCost">'[55]Pricing Summary (2)'!$E$31</definedName>
    <definedName name="TOTALITEM">#REF!</definedName>
    <definedName name="TP">#REF!</definedName>
    <definedName name="TR">#REF!</definedName>
    <definedName name="Trades">[53]Trades!$C$11:$C$68</definedName>
    <definedName name="TRANSFER">#REF!</definedName>
    <definedName name="TRANSFER_10">"$BASEMENT.$#REF!$#REF!"</definedName>
    <definedName name="TRANSFER_12">"$#REF!.$#REF!$#REF!"</definedName>
    <definedName name="TRANSFER_13">"$'BASEMENT_ Vault _ Extraction_ '.$#REF!$#REF!"</definedName>
    <definedName name="TRANSFER_15">"$'ESTIMATE SUMMARY'.$#REF!$#REF!"</definedName>
    <definedName name="TRANSFER_16">"$'GROUND _ FIRST FLOOR'.$#REF!$#REF!"</definedName>
    <definedName name="TRANSFER_18">"$#REF!.$#REF!$#REF!"</definedName>
    <definedName name="TRANSFER_19">"$'SECOND FLOOR'.$#REF!$#REF!"</definedName>
    <definedName name="TRANSFER_2">"$#REF!.$#REF!$#REF!"</definedName>
    <definedName name="TRANSFER_21">"$'THIRD FLOOR'.$#REF!$#REF!"</definedName>
    <definedName name="TRANSFER_23">"$'FOURTH FLOOR _Offices_'.$#REF!$#REF!"</definedName>
    <definedName name="TRANSFER_25">"$'FOURTH FLOOR _Hotel rooms_'.$#REF!$#REF!"</definedName>
    <definedName name="TRANSFER_27">"$'FIFTH FLOOR'.$#REF!$#REF!"</definedName>
    <definedName name="TRANSFER_29">"$'SIXTH FLOOR _ ROOF'.$#REF!$#REF!"</definedName>
    <definedName name="TRANSFER_3">"$#REF!.$#REF!$#REF!"</definedName>
    <definedName name="TRANSFER_32">"$'_FACADE _ RETICULATION'.$#REF!$#REF!"</definedName>
    <definedName name="TRANSFER_34">"$'EXTERNAL WORKS'.$#REF!$#REF!"</definedName>
    <definedName name="TRANSFER_36">"$'EXTERNAL WORKS _Access roads_'.$#REF!$#REF!"</definedName>
    <definedName name="TRANSFER_38">"$#REF!.$#REF!$#REF!"</definedName>
    <definedName name="TRANSFER_4">"$#REF!.$#REF!$#REF!"</definedName>
    <definedName name="TRANSFER_5">"$#REF!.$#REF!$#REF!"</definedName>
    <definedName name="TRANSFER_6">"$#REF!.$#REF!$#REF!"</definedName>
    <definedName name="TRANSFER_7">"$#REF!.$#REF!$#REF!"</definedName>
    <definedName name="TRANSFER_8">"$#REF!.$#REF!$#REF!"</definedName>
    <definedName name="TRANSFER1">#REF!</definedName>
    <definedName name="trbr">#REF!</definedName>
    <definedName name="TREW">#REF!</definedName>
    <definedName name="trf">#REF!</definedName>
    <definedName name="trg">#REF!</definedName>
    <definedName name="trm">#REF!</definedName>
    <definedName name="ts">#REF!</definedName>
    <definedName name="tS___0">#N/A</definedName>
    <definedName name="tS___0_2">#N/A</definedName>
    <definedName name="tS___0_6">#N/A</definedName>
    <definedName name="tS___13">#N/A</definedName>
    <definedName name="tS___13_2">#N/A</definedName>
    <definedName name="tS___13_6">#N/A</definedName>
    <definedName name="tS_2">#N/A</definedName>
    <definedName name="tS_6">#N/A</definedName>
    <definedName name="TT">#REF!</definedName>
    <definedName name="ttt">#REF!</definedName>
    <definedName name="TTTT">#REF!</definedName>
    <definedName name="TTTTT">#REF!</definedName>
    <definedName name="TUES1">#N/A</definedName>
    <definedName name="TUES1_2">#N/A</definedName>
    <definedName name="TUES1_6">#N/A</definedName>
    <definedName name="tugh">#REF!</definedName>
    <definedName name="twobr">#REF!</definedName>
    <definedName name="type">#N/A</definedName>
    <definedName name="type_2">#N/A</definedName>
    <definedName name="type_6">#N/A</definedName>
    <definedName name="Type1">#N/A</definedName>
    <definedName name="Type1_2">#N/A</definedName>
    <definedName name="Type1_6">#N/A</definedName>
    <definedName name="Type2">#N/A</definedName>
    <definedName name="Type2_2">#N/A</definedName>
    <definedName name="Type2_6">#N/A</definedName>
    <definedName name="tyutut">#REF!</definedName>
    <definedName name="tyuuit">#REF!</definedName>
    <definedName name="TYVGHGSJ">#REF!</definedName>
    <definedName name="tyytyyyuu">#REF!</definedName>
    <definedName name="U">#REF!</definedName>
    <definedName name="u3yrgij">#REF!</definedName>
    <definedName name="u9u8t">[22]feasibility!#REF!</definedName>
    <definedName name="uganda">#REF!</definedName>
    <definedName name="UGUHUIUO">#REF!</definedName>
    <definedName name="uhuiu">#REF!</definedName>
    <definedName name="uihuygu">#REF!</definedName>
    <definedName name="UIYTTR">#REF!</definedName>
    <definedName name="uj1u3">#REF!</definedName>
    <definedName name="UJKKUL">#REF!</definedName>
    <definedName name="under">#REF!</definedName>
    <definedName name="united">#REF!</definedName>
    <definedName name="UNITS">#N/A</definedName>
    <definedName name="UNITS_2">#N/A</definedName>
    <definedName name="UNITS_6">#N/A</definedName>
    <definedName name="UPC_1Week_WS">'[31]General Items'!$E$51:$E$188</definedName>
    <definedName name="UPC_Acrylics">'[31]General Items'!$E$262:$E$292</definedName>
    <definedName name="UPC_Beauty">[31]Beauty!$D$7:$D$135</definedName>
    <definedName name="UPC_Core">'[31]Core Eqpt'!$D$7:$D$469</definedName>
    <definedName name="UPC_Gen_WS">'[31]General Items'!$E$193:$E$258</definedName>
    <definedName name="UPC_GeneralItems">'[31]General Items'!$E$9:$E$46</definedName>
    <definedName name="UPC_Home">[31]Home!$D$7:$D$1446</definedName>
    <definedName name="UPC_Kids">[31]Kids!$D$7:$D$795</definedName>
    <definedName name="UPC_Lingerie">[31]Lingerie!$D$7:$D$616</definedName>
    <definedName name="UPC_Mens">[31]Mens!$D$7:$D$1120</definedName>
    <definedName name="UPC_NewHome">'[31]New Home'!$D$7:$D$1413</definedName>
    <definedName name="UPC_Peak">'[31]General Items'!$E$296:$E$315</definedName>
    <definedName name="UPC_Reusable">'[31]Re-Useable'!$C$6:$C$81</definedName>
    <definedName name="UPC_Womens">[31]Womens!$D$8:$D$1719</definedName>
    <definedName name="US">#REF!</definedName>
    <definedName name="usd">#N/A</definedName>
    <definedName name="usd_2">#N/A</definedName>
    <definedName name="usd_6">#N/A</definedName>
    <definedName name="use">#REF!</definedName>
    <definedName name="Use_Alternates">#N/A</definedName>
    <definedName name="Use_Alternates_2">#N/A</definedName>
    <definedName name="Use_Alternates_6">#N/A</definedName>
    <definedName name="utuy">#REF!</definedName>
    <definedName name="UU">#REF!</definedName>
    <definedName name="uuu">#REF!</definedName>
    <definedName name="uuuuu">#REF!</definedName>
    <definedName name="uuuuuu">#REF!</definedName>
    <definedName name="UY">#REF!</definedName>
    <definedName name="UYHUHUIH">#REF!</definedName>
    <definedName name="uyut">#REF!</definedName>
    <definedName name="uyy3te6">#REF!</definedName>
    <definedName name="va">#N/A</definedName>
    <definedName name="va___0">#N/A</definedName>
    <definedName name="va___0_2">#N/A</definedName>
    <definedName name="va___0_6">#N/A</definedName>
    <definedName name="va___13">#N/A</definedName>
    <definedName name="va___13_2">#N/A</definedName>
    <definedName name="va___13_6">#N/A</definedName>
    <definedName name="va_2">#N/A</definedName>
    <definedName name="va_6">#N/A</definedName>
    <definedName name="Validation">#REF!</definedName>
    <definedName name="ValidSections">#REF!</definedName>
    <definedName name="Values_Entered" localSheetId="13">IF(Loan_Amount*Interest_Rate*Loan_Years*Loan_Start&gt;0,1,0)</definedName>
    <definedName name="Values_Entered">IF(Loan_Amount*Interest_Rate*Loan_Years*Loan_Start&gt;0,1,0)</definedName>
    <definedName name="valves">#REF!</definedName>
    <definedName name="VANDEMATARAM">#N/A</definedName>
    <definedName name="VANDEMATARAM_2">#N/A</definedName>
    <definedName name="VANDEMATARAM_6">#N/A</definedName>
    <definedName name="VARIATION">#REF!</definedName>
    <definedName name="variations">#REF!</definedName>
    <definedName name="varriation">#REF!</definedName>
    <definedName name="VAT">#REF!</definedName>
    <definedName name="vatf">#N/A</definedName>
    <definedName name="vatf_2">#N/A</definedName>
    <definedName name="vatf_6">#N/A</definedName>
    <definedName name="VB">#N/A</definedName>
    <definedName name="VB_2">#N/A</definedName>
    <definedName name="VB_6">#N/A</definedName>
    <definedName name="vcd">#REF!</definedName>
    <definedName name="VD">#N/A</definedName>
    <definedName name="VD_2">#N/A</definedName>
    <definedName name="VD_6">#N/A</definedName>
    <definedName name="Vend">#N/A</definedName>
    <definedName name="Vend_2">#N/A</definedName>
    <definedName name="Vend_6">#N/A</definedName>
    <definedName name="vertical_col_and_corner_walls">#N/A</definedName>
    <definedName name="vertical_col_and_corner_walls_2">#N/A</definedName>
    <definedName name="vertical_col_and_corner_walls_6">#N/A</definedName>
    <definedName name="Vf">#N/A</definedName>
    <definedName name="Vf_2">#N/A</definedName>
    <definedName name="Vf_6">#N/A</definedName>
    <definedName name="VGHHIJIJ">#REF!</definedName>
    <definedName name="VGJEGTG">#REF!</definedName>
    <definedName name="vhjhlhkjj">#REF!</definedName>
    <definedName name="vhskvbdshkv" localSheetId="13">IF(Loan_Amount*Interest_Rate*Loan_Years*Loan_Start&gt;0,1,0)</definedName>
    <definedName name="vhskvbdshkv">#N/A</definedName>
    <definedName name="vic">#REF!</definedName>
    <definedName name="vie">#REF!</definedName>
    <definedName name="VILLAGE">#REF!</definedName>
    <definedName name="VIVEKANANDA">#N/A</definedName>
    <definedName name="VIVEKANANDA_2">#N/A</definedName>
    <definedName name="VIVEKANANDA_6">#N/A</definedName>
    <definedName name="VO">'[17]Variation Order'!$AE$1:$AE$993</definedName>
    <definedName name="Vsigma">#N/A</definedName>
    <definedName name="Vsigma_2">#N/A</definedName>
    <definedName name="Vsigma_6">#N/A</definedName>
    <definedName name="VUI">#REF!</definedName>
    <definedName name="Vz">#N/A</definedName>
    <definedName name="Vz_2">#N/A</definedName>
    <definedName name="Vz_6">#N/A</definedName>
    <definedName name="W">#REF!</definedName>
    <definedName name="W.B.M.Abst">#REF!</definedName>
    <definedName name="W.B.M.Mts">#REF!</definedName>
    <definedName name="W_2">#N/A</definedName>
    <definedName name="W_6">#N/A</definedName>
    <definedName name="W12WSS">#REF!</definedName>
    <definedName name="Waiting">"Picture 1"</definedName>
    <definedName name="water">#REF!</definedName>
    <definedName name="Waterbar">#REF!</definedName>
    <definedName name="watermeter">#REF!</definedName>
    <definedName name="waterproofing">#REF!</definedName>
    <definedName name="wd">#REF!</definedName>
    <definedName name="wdewdhefuh">#REF!</definedName>
    <definedName name="WDKDJ">#REF!</definedName>
    <definedName name="wedehdgy">#REF!</definedName>
    <definedName name="wederg">#REF!</definedName>
    <definedName name="wedw">#REF!</definedName>
    <definedName name="weeeeft">#REF!</definedName>
    <definedName name="wefrfff">#REF!</definedName>
    <definedName name="weqwek">#REF!</definedName>
    <definedName name="wer">#REF!</definedName>
    <definedName name="what">#REF!</definedName>
    <definedName name="Whwork">#REF!,#REF!</definedName>
    <definedName name="wid">#N/A</definedName>
    <definedName name="wid_2">#N/A</definedName>
    <definedName name="wid_6">#N/A</definedName>
    <definedName name="Wkshopblk">#N/A</definedName>
    <definedName name="Wkshopblk_2">#N/A</definedName>
    <definedName name="Wkshopblk_6">#N/A</definedName>
    <definedName name="wldpwqld">#REF!</definedName>
    <definedName name="wldwdk">#REF!</definedName>
    <definedName name="WLP">#N/A</definedName>
    <definedName name="WLP_2">#N/A</definedName>
    <definedName name="WLP_6">#N/A</definedName>
    <definedName name="work">#N/A</definedName>
    <definedName name="work_2">#N/A</definedName>
    <definedName name="work_6">#N/A</definedName>
    <definedName name="workings">#REF!</definedName>
    <definedName name="workshop">#REF!</definedName>
    <definedName name="WP">#N/A</definedName>
    <definedName name="WP_2">#N/A</definedName>
    <definedName name="WP_6">#N/A</definedName>
    <definedName name="wqde3r">[22]feasibility!#REF!</definedName>
    <definedName name="WQDEVEFR">#REF!</definedName>
    <definedName name="WQDQWDJJ">#REF!</definedName>
    <definedName name="wqercr">#REF!</definedName>
    <definedName name="wqldqwd">#REF!</definedName>
    <definedName name="wqldwdlw">#REF!</definedName>
    <definedName name="WQSJWKJ">#REF!</definedName>
    <definedName name="wrks">#REF!</definedName>
    <definedName name="wrn.A.I.s." localSheetId="13" hidden="1">{"A.I.s",#N/A,TRUE,"Architects Instructions"}</definedName>
    <definedName name="wrn.A.I.s." hidden="1">{"A.I.s",#N/A,TRUE,"Architects Instructions"}</definedName>
    <definedName name="wrn.Complete._.Cost._.Sheet." localSheetId="13">{"Cost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st._.Summary." localSheetId="13">{"Cost Summary",#N/A,FALSE,"B";"Cost Detail 1",#N/A,FALSE,"C";"Cost Detail 2",#N/A,FALSE,"C"}</definedName>
    <definedName name="wrn.Cost._.Summary.">{"Cost Summary",#N/A,FALSE,"B";"Cost Detail 1",#N/A,FALSE,"C";"Cost Detail 2",#N/A,FALSE,"C"}</definedName>
    <definedName name="wrn.costprint." localSheetId="13">{"cost",#N/A,FALSE,"B";"Sum",#N/A,FALSE,"C";"Sal1",#N/A,FALSE,"D";"Sal2",#N/A,FALSE,"D";"Mob",#N/A,FALSE,"E";"Eqpcst1",#N/A,FALSE,"F";"Eqpcst2",#N/A,FALSE,"F";"Eqpcst3",#N/A,FALSE,"F";"Est1",#N/A,FALSE,"G";"Est2",#N/A,FALSE,"G";"Fin",#N/A,FALSE,"H";"EqpCal",#N/A,FALSE,"I";"ManCal1",#N/A,FALSE,"J";"ManCal2",#N/A,FALSE,"J";"Consm",#N/A,FALSE,"L";"B O",#N/A,FALSE,"M";"S C",#N/A,FALSE,"N"}</definedName>
    <definedName name="wrn.costprint.">{"cost",#N/A,FALSE,"B";"Sum",#N/A,FALSE,"C";"Sal1",#N/A,FALSE,"D";"Sal2",#N/A,FALSE,"D";"Mob",#N/A,FALSE,"E";"Eqpcst1",#N/A,FALSE,"F";"Eqpcst2",#N/A,FALSE,"F";"Eqpcst3",#N/A,FALSE,"F";"Est1",#N/A,FALSE,"G";"Est2",#N/A,FALSE,"G";"Fin",#N/A,FALSE,"H";"EqpCal",#N/A,FALSE,"I";"ManCal1",#N/A,FALSE,"J";"ManCal2",#N/A,FALSE,"J";"Consm",#N/A,FALSE,"L";"B O",#N/A,FALSE,"M";"S C",#N/A,FALSE,"N"}</definedName>
    <definedName name="wrn.cp" localSheetId="13">{"cost",#N/A,FALSE,"B";"Sum",#N/A,FALSE,"C";"Sal1",#N/A,FALSE,"D";"Sal2",#N/A,FALSE,"D";"Mob",#N/A,FALSE,"E";"Eqpcst1",#N/A,FALSE,"F";"Eqpcst2",#N/A,FALSE,"F";"Eqpcst3",#N/A,FALSE,"F";"Est1",#N/A,FALSE,"G";"Est2",#N/A,FALSE,"G";"Fin",#N/A,FALSE,"H";"EqpCal",#N/A,FALSE,"I";"ManCal1",#N/A,FALSE,"J";"ManCal2",#N/A,FALSE,"J";"Consm",#N/A,FALSE,"L";"B O",#N/A,FALSE,"M";"S C",#N/A,FALSE,"N"}</definedName>
    <definedName name="wrn.cp">{"cost",#N/A,FALSE,"B";"Sum",#N/A,FALSE,"C";"Sal1",#N/A,FALSE,"D";"Sal2",#N/A,FALSE,"D";"Mob",#N/A,FALSE,"E";"Eqpcst1",#N/A,FALSE,"F";"Eqpcst2",#N/A,FALSE,"F";"Eqpcst3",#N/A,FALSE,"F";"Est1",#N/A,FALSE,"G";"Est2",#N/A,FALSE,"G";"Fin",#N/A,FALSE,"H";"EqpCal",#N/A,FALSE,"I";"ManCal1",#N/A,FALSE,"J";"ManCal2",#N/A,FALSE,"J";"Consm",#N/A,FALSE,"L";"B O",#N/A,FALSE,"M";"S C",#N/A,FALSE,"N"}</definedName>
    <definedName name="wrn.full." localSheetId="13">{"b",#N/A,FALSE,"B";"C 1",#N/A,FALSE,"C";"C 2",#N/A,FALSE,"C";"D 1",#N/A,FALSE,"D";"d 2",#N/A,FALSE,"D";"D 3",#N/A,FALSE,"D";"E",#N/A,FALSE,"E";"F 1",#N/A,FALSE,"F";"F 2",#N/A,FALSE,"F";"F 3",#N/A,FALSE,"F";"G 1",#N/A,FALSE,"G";"G 2",#N/A,FALSE,"G";"I 1",#N/A,FALSE,"I";"J 1",#N/A,FALSE,"J";"J 2",#N/A,FALSE,"J";"L",#N/A,FALSE,"L";"M 1",#N/A,FALSE,"M";"N",#N/A,FALSE,"N"}</definedName>
    <definedName name="wrn.full.">{"b",#N/A,FALSE,"B";"C 1",#N/A,FALSE,"C";"C 2",#N/A,FALSE,"C";"D 1",#N/A,FALSE,"D";"d 2",#N/A,FALSE,"D";"D 3",#N/A,FALSE,"D";"E",#N/A,FALSE,"E";"F 1",#N/A,FALSE,"F";"F 2",#N/A,FALSE,"F";"F 3",#N/A,FALSE,"F";"G 1",#N/A,FALSE,"G";"G 2",#N/A,FALSE,"G";"I 1",#N/A,FALSE,"I";"J 1",#N/A,FALSE,"J";"J 2",#N/A,FALSE,"J";"L",#N/A,FALSE,"L";"M 1",#N/A,FALSE,"M";"N",#N/A,FALSE,"N"}</definedName>
    <definedName name="wrn.Full._.Report." localSheetId="13"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Manpower._.Details." localSheetId="13">{"Total Indirect Manpower",#N/A,FALSE,"J";"Total Direct Manpower",#N/A,FALSE,"J";"Direct Structural Manpower",#N/A,FALSE,"J";"Direct Mechanical Manpower",#N/A,FALSE,"J";"Direct Piping Manpower",#N/A,FALSE,"J";"Direct Tanks Manpower",#N/A,FALSE,"J";"Direct ElecInstrSS Manpower",#N/A,FALSE,"J"}</definedName>
    <definedName name="wrn.Manpower._.Details.">{"Total Indirect Manpower",#N/A,FALSE,"J";"Total Direct Manpower",#N/A,FALSE,"J";"Direct Structural Manpower",#N/A,FALSE,"J";"Direct Mechanical Manpower",#N/A,FALSE,"J";"Direct Piping Manpower",#N/A,FALSE,"J";"Direct Tanks Manpower",#N/A,FALSE,"J";"Direct ElecInstrSS Manpower",#N/A,FALSE,"J"}</definedName>
    <definedName name="wrn.trial." localSheetId="13">{#N/A,#N/A,FALSE,"mpph1";#N/A,#N/A,FALSE,"mpmseb";#N/A,#N/A,FALSE,"mpph2"}</definedName>
    <definedName name="wrn.trial.">{#N/A,#N/A,FALSE,"mpph1";#N/A,#N/A,FALSE,"mpmseb";#N/A,#N/A,FALSE,"mpph2"}</definedName>
    <definedName name="wsder">#REF!</definedName>
    <definedName name="wsedd">#REF!</definedName>
    <definedName name="WSHHVD">#REF!</definedName>
    <definedName name="wsq">#REF!</definedName>
    <definedName name="wsx">#REF!</definedName>
    <definedName name="WVCJHEDGEDWKJL">#REF!</definedName>
    <definedName name="ww">#REF!</definedName>
    <definedName name="www">'[56]H2O TREATMENT PLANT SITE(4.1)'!#REF!</definedName>
    <definedName name="wwwww" localSheetId="13" hidden="1">{"'List1'!$A$1:$J$73"}</definedName>
    <definedName name="wwwww" hidden="1">{"'List1'!$A$1:$J$73"}</definedName>
    <definedName name="x">#REF!</definedName>
    <definedName name="XBXCHHFJHKHE">#REF!</definedName>
    <definedName name="XHJJKLKFJBJGHEG">#REF!</definedName>
    <definedName name="XHK3">'[57]Police Station'!#REF!</definedName>
    <definedName name="Xl">#N/A</definedName>
    <definedName name="Xl___0">#N/A</definedName>
    <definedName name="Xl___0_2">#N/A</definedName>
    <definedName name="Xl___0_6">#N/A</definedName>
    <definedName name="Xl___13">#N/A</definedName>
    <definedName name="Xl___13_2">#N/A</definedName>
    <definedName name="Xl___13_6">#N/A</definedName>
    <definedName name="Xl_2">#N/A</definedName>
    <definedName name="Xl_6">#N/A</definedName>
    <definedName name="XPORT">#REF!</definedName>
    <definedName name="XX">#REF!</definedName>
    <definedName name="XXX">#REF!</definedName>
    <definedName name="xy">#REF!</definedName>
    <definedName name="xzs">#REF!</definedName>
    <definedName name="y">#REF!</definedName>
    <definedName name="YA">#REF!</definedName>
    <definedName name="ygey2ei">#REF!</definedName>
    <definedName name="yj">#REF!</definedName>
    <definedName name="ytetreiurur">#REF!</definedName>
    <definedName name="ytr">#REF!</definedName>
    <definedName name="yufth">#REF!</definedName>
    <definedName name="yuo">#REF!</definedName>
    <definedName name="yutu">#REF!</definedName>
    <definedName name="yutuyu">#REF!</definedName>
    <definedName name="yyjhg">#REF!</definedName>
    <definedName name="yyy" localSheetId="13" hidden="1">{"'List1'!$A$1:$J$73"}</definedName>
    <definedName name="yyy" hidden="1">{"'List1'!$A$1:$J$73"}</definedName>
    <definedName name="yyyyyyyy">[33]Ragama!#REF!</definedName>
    <definedName name="Z">#REF!</definedName>
    <definedName name="zae">#REF!</definedName>
    <definedName name="zap">#REF!</definedName>
    <definedName name="zl">#N/A</definedName>
    <definedName name="zl___0">#N/A</definedName>
    <definedName name="zl___0_2">#N/A</definedName>
    <definedName name="zl___0_6">#N/A</definedName>
    <definedName name="zl___13">#N/A</definedName>
    <definedName name="zl___13_2">#N/A</definedName>
    <definedName name="zl___13_6">#N/A</definedName>
    <definedName name="zl_2">#N/A</definedName>
    <definedName name="zl_6">#N/A</definedName>
    <definedName name="zlpu">#N/A</definedName>
    <definedName name="zlpu___0">#N/A</definedName>
    <definedName name="zlpu___0_2">#N/A</definedName>
    <definedName name="zlpu___0_6">#N/A</definedName>
    <definedName name="zlpu___13">#N/A</definedName>
    <definedName name="zlpu___13_2">#N/A</definedName>
    <definedName name="zlpu___13_6">#N/A</definedName>
    <definedName name="zlpu_2">#N/A</definedName>
    <definedName name="zlpu_6">#N/A</definedName>
    <definedName name="ZP">#REF!</definedName>
    <definedName name="zs">#N/A</definedName>
    <definedName name="zs___0">#N/A</definedName>
    <definedName name="zs___0_2">#N/A</definedName>
    <definedName name="zs___0_6">#N/A</definedName>
    <definedName name="zs___13">#N/A</definedName>
    <definedName name="zs___13_2">#N/A</definedName>
    <definedName name="zs___13_6">#N/A</definedName>
    <definedName name="zs_2">#N/A</definedName>
    <definedName name="zs_6">#N/A</definedName>
    <definedName name="zspu">#N/A</definedName>
    <definedName name="zspu___0">#N/A</definedName>
    <definedName name="zspu___0_2">#N/A</definedName>
    <definedName name="zspu___0_6">#N/A</definedName>
    <definedName name="zspu___13">#N/A</definedName>
    <definedName name="zspu___13_2">#N/A</definedName>
    <definedName name="zspu___13_6">#N/A</definedName>
    <definedName name="zspu_2">#N/A</definedName>
    <definedName name="zspu_6">#N/A</definedName>
    <definedName name="ZSS">#N/A</definedName>
    <definedName name="ZSS___0">#N/A</definedName>
    <definedName name="ZSS___0_2">#N/A</definedName>
    <definedName name="ZSS___0_6">#N/A</definedName>
    <definedName name="ZSS___13">#N/A</definedName>
    <definedName name="ZSS___13_2">#N/A</definedName>
    <definedName name="ZSS___13_6">#N/A</definedName>
    <definedName name="ZSS_2">#N/A</definedName>
    <definedName name="ZSS_6">#N/A</definedName>
    <definedName name="ztpu">#N/A</definedName>
    <definedName name="ztpu___0">#N/A</definedName>
    <definedName name="ztpu___0_2">#N/A</definedName>
    <definedName name="ztpu___0_6">#N/A</definedName>
    <definedName name="ztpu___13">#N/A</definedName>
    <definedName name="ztpu___13_2">#N/A</definedName>
    <definedName name="ztpu___13_6">#N/A</definedName>
    <definedName name="ztpu_2">#N/A</definedName>
    <definedName name="ztpu_6">#N/A</definedName>
    <definedName name="zxz">#REF!</definedName>
    <definedName name="ZY">#N/A</definedName>
    <definedName name="ZY___0">#N/A</definedName>
    <definedName name="ZY___0_2">#N/A</definedName>
    <definedName name="ZY___0_6">#N/A</definedName>
    <definedName name="ZY___13">#N/A</definedName>
    <definedName name="ZY___13_2">#N/A</definedName>
    <definedName name="ZY___13_6">#N/A</definedName>
    <definedName name="ZY_2">#N/A</definedName>
    <definedName name="ZY_6">#N/A</definedName>
    <definedName name="zz" localSheetId="13" hidden="1">{"A.I.s",#N/A,TRUE,"Architects Instructions"}</definedName>
    <definedName name="zz" hidden="1">{"A.I.s",#N/A,TRUE,"Architects Instructions"}</definedName>
    <definedName name="ZZZ">#REF!</definedName>
    <definedName name="zzzzz">#REF!</definedName>
  </definedNames>
  <calcPr calcId="191029"/>
</workbook>
</file>

<file path=xl/calcChain.xml><?xml version="1.0" encoding="utf-8"?>
<calcChain xmlns="http://schemas.openxmlformats.org/spreadsheetml/2006/main">
  <c r="E74" i="108" l="1"/>
  <c r="J42" i="108"/>
  <c r="E679" i="108"/>
  <c r="J23" i="135" l="1"/>
  <c r="E22" i="135"/>
  <c r="J31" i="135"/>
  <c r="J28" i="135"/>
  <c r="J15" i="135"/>
  <c r="P15" i="135" s="1"/>
  <c r="P16" i="135"/>
  <c r="P17" i="135"/>
  <c r="P18" i="135"/>
  <c r="P19" i="135"/>
  <c r="P12" i="135"/>
  <c r="E12" i="135"/>
  <c r="J10" i="135"/>
  <c r="E8" i="135"/>
  <c r="E6" i="135"/>
  <c r="E5" i="135"/>
  <c r="J730" i="108"/>
  <c r="E730" i="108"/>
  <c r="W660" i="108"/>
  <c r="W645" i="108"/>
  <c r="W646" i="108"/>
  <c r="W647" i="108"/>
  <c r="W650" i="108"/>
  <c r="W644" i="108"/>
  <c r="E645" i="108"/>
  <c r="E644" i="108"/>
  <c r="E587" i="108"/>
  <c r="J579" i="108"/>
  <c r="W572" i="108"/>
  <c r="W573" i="108"/>
  <c r="W574" i="108"/>
  <c r="W570" i="108"/>
  <c r="W566" i="108"/>
  <c r="W563" i="108"/>
  <c r="W564" i="108"/>
  <c r="W562" i="108"/>
  <c r="E563" i="108"/>
  <c r="J476" i="108"/>
  <c r="E475" i="108"/>
  <c r="E474" i="108"/>
  <c r="W417" i="108"/>
  <c r="W418" i="108"/>
  <c r="W419" i="108"/>
  <c r="W416" i="108"/>
  <c r="W413" i="108"/>
  <c r="W412" i="108"/>
  <c r="E413" i="108"/>
  <c r="E412" i="108"/>
  <c r="W408" i="108"/>
  <c r="W409" i="108"/>
  <c r="W407" i="108"/>
  <c r="E409" i="108"/>
  <c r="E407" i="108"/>
  <c r="J401" i="108"/>
  <c r="J399" i="108"/>
  <c r="E392" i="108"/>
  <c r="J347" i="108"/>
  <c r="J346" i="108"/>
  <c r="J345" i="108"/>
  <c r="E314" i="108"/>
  <c r="W315" i="108"/>
  <c r="W316" i="108"/>
  <c r="W314" i="108"/>
  <c r="J312" i="108"/>
  <c r="Z306" i="108"/>
  <c r="Z307" i="108"/>
  <c r="Z308" i="108"/>
  <c r="Z309" i="108"/>
  <c r="Z305" i="108"/>
  <c r="J299" i="108"/>
  <c r="E302" i="108"/>
  <c r="J282" i="108"/>
  <c r="J281" i="108"/>
  <c r="J280" i="108"/>
  <c r="J279" i="108"/>
  <c r="J278" i="108"/>
  <c r="J277" i="108"/>
  <c r="J276" i="108"/>
  <c r="J275" i="108"/>
  <c r="J274" i="108"/>
  <c r="J273" i="108"/>
  <c r="J272" i="108"/>
  <c r="E273" i="108"/>
  <c r="E272" i="108"/>
  <c r="E268" i="108"/>
  <c r="E267" i="108"/>
  <c r="J268" i="108"/>
  <c r="J267" i="108"/>
  <c r="J266" i="108"/>
  <c r="J265" i="108"/>
  <c r="J264" i="108"/>
  <c r="E264" i="108"/>
  <c r="E257" i="108"/>
  <c r="J257" i="108"/>
  <c r="J256" i="108"/>
  <c r="J255" i="108"/>
  <c r="J254" i="108"/>
  <c r="J253" i="108"/>
  <c r="J252" i="108"/>
  <c r="J251" i="108"/>
  <c r="E250" i="108"/>
  <c r="J171" i="108"/>
  <c r="E171" i="108"/>
  <c r="E194" i="108" s="1"/>
  <c r="E195" i="108" s="1"/>
  <c r="J99" i="108"/>
  <c r="J86" i="108"/>
  <c r="J74" i="108"/>
  <c r="J58" i="108"/>
  <c r="J56" i="108"/>
  <c r="J53" i="108"/>
  <c r="E58" i="108"/>
  <c r="E53" i="108"/>
  <c r="J49" i="108"/>
  <c r="E49" i="108"/>
  <c r="J41" i="108"/>
  <c r="J39" i="108"/>
  <c r="J38" i="108"/>
  <c r="E38" i="108"/>
  <c r="J31" i="108"/>
  <c r="J30" i="108"/>
  <c r="J29" i="108"/>
  <c r="E30" i="108"/>
  <c r="J26" i="108"/>
  <c r="J25" i="108"/>
  <c r="J24" i="108"/>
  <c r="J23" i="108"/>
  <c r="E24" i="108"/>
  <c r="E23" i="108"/>
  <c r="E95" i="108" s="1"/>
  <c r="J20" i="108"/>
  <c r="J19" i="108"/>
  <c r="J18" i="108"/>
  <c r="E20" i="108"/>
  <c r="E19" i="108"/>
  <c r="E18" i="108"/>
  <c r="E14" i="108"/>
  <c r="E16" i="108" s="1"/>
  <c r="E11" i="108"/>
  <c r="E12" i="108" s="1"/>
  <c r="E10" i="108"/>
  <c r="E8" i="108"/>
  <c r="E6" i="108"/>
  <c r="E5" i="108"/>
  <c r="W5" i="108" s="1"/>
  <c r="E172" i="108"/>
  <c r="E129" i="108"/>
  <c r="E90" i="108"/>
  <c r="A13" i="126" l="1"/>
  <c r="I730" i="108"/>
  <c r="K733" i="108"/>
  <c r="K734" i="108"/>
  <c r="K735" i="108"/>
  <c r="K736" i="108"/>
  <c r="K737" i="108"/>
  <c r="K738" i="108"/>
  <c r="K739" i="108"/>
  <c r="K740" i="108"/>
  <c r="K741" i="108"/>
  <c r="K742" i="108"/>
  <c r="K743" i="108"/>
  <c r="K744" i="108"/>
  <c r="K745" i="108"/>
  <c r="K746" i="108"/>
  <c r="K747" i="108"/>
  <c r="K748" i="108"/>
  <c r="K749" i="108"/>
  <c r="I731" i="108"/>
  <c r="I732" i="108" s="1"/>
  <c r="K730" i="108"/>
  <c r="I28" i="135" l="1"/>
  <c r="J26" i="135"/>
  <c r="I24" i="135"/>
  <c r="I23" i="135"/>
  <c r="J22" i="135"/>
  <c r="I22" i="135"/>
  <c r="J9" i="135"/>
  <c r="J25" i="135" s="1"/>
  <c r="J8" i="135"/>
  <c r="J24" i="135" s="1"/>
  <c r="K58" i="124"/>
  <c r="K60" i="124"/>
  <c r="J661" i="108"/>
  <c r="J662" i="108" s="1"/>
  <c r="I661" i="108"/>
  <c r="I662" i="108"/>
  <c r="I663" i="108"/>
  <c r="H661" i="108"/>
  <c r="H662" i="108"/>
  <c r="H663" i="108"/>
  <c r="H664" i="108"/>
  <c r="H660" i="108"/>
  <c r="C660" i="108"/>
  <c r="I660" i="108" s="1"/>
  <c r="K660" i="108" s="1"/>
  <c r="A661" i="108"/>
  <c r="A662" i="108" s="1"/>
  <c r="A663" i="108" s="1"/>
  <c r="A664" i="108" s="1"/>
  <c r="E653" i="108"/>
  <c r="C655" i="108"/>
  <c r="C656" i="108" s="1"/>
  <c r="I654" i="108" s="1"/>
  <c r="D519" i="108"/>
  <c r="D518" i="108"/>
  <c r="D514" i="108"/>
  <c r="C678" i="108" s="1"/>
  <c r="D511" i="108"/>
  <c r="C669" i="108" s="1"/>
  <c r="D508" i="108"/>
  <c r="D594" i="108" s="1"/>
  <c r="D501" i="108"/>
  <c r="D500" i="108"/>
  <c r="D586" i="108" s="1"/>
  <c r="D493" i="108"/>
  <c r="D580" i="108" s="1"/>
  <c r="D492" i="108"/>
  <c r="D488" i="108"/>
  <c r="D485" i="108"/>
  <c r="D482" i="108"/>
  <c r="D570" i="108" s="1"/>
  <c r="D476" i="108"/>
  <c r="D475" i="108"/>
  <c r="D474" i="108"/>
  <c r="J441" i="108"/>
  <c r="D439" i="108"/>
  <c r="I435" i="108"/>
  <c r="I434" i="108"/>
  <c r="D423" i="108"/>
  <c r="T6" i="136"/>
  <c r="K415" i="108"/>
  <c r="K417" i="108"/>
  <c r="K418" i="108"/>
  <c r="K419" i="108"/>
  <c r="K413" i="108"/>
  <c r="K414" i="108"/>
  <c r="F418" i="108"/>
  <c r="F404" i="108"/>
  <c r="F405" i="108"/>
  <c r="F406" i="108"/>
  <c r="F407" i="108"/>
  <c r="F408" i="108"/>
  <c r="F410" i="108"/>
  <c r="F411" i="108"/>
  <c r="F412" i="108"/>
  <c r="F413" i="108"/>
  <c r="F414" i="108"/>
  <c r="F415" i="108"/>
  <c r="F417" i="108"/>
  <c r="K408" i="108"/>
  <c r="D409" i="108"/>
  <c r="F409" i="108" s="1"/>
  <c r="J405" i="108"/>
  <c r="J436" i="108" s="1"/>
  <c r="J404" i="108"/>
  <c r="J435" i="108" s="1"/>
  <c r="J403" i="108"/>
  <c r="J434" i="108" s="1"/>
  <c r="I404" i="108"/>
  <c r="I403" i="108"/>
  <c r="D392" i="108"/>
  <c r="I392" i="108" s="1"/>
  <c r="T6" i="131"/>
  <c r="D345" i="108"/>
  <c r="I346" i="108" s="1"/>
  <c r="K346" i="108" s="1"/>
  <c r="I341" i="108"/>
  <c r="Y341" i="108" s="1"/>
  <c r="I340" i="108"/>
  <c r="Y340" i="108" s="1"/>
  <c r="I339" i="108"/>
  <c r="Y339" i="108" s="1"/>
  <c r="I338" i="108"/>
  <c r="A338" i="108"/>
  <c r="A339" i="108" s="1"/>
  <c r="A340" i="108" s="1"/>
  <c r="A341" i="108" s="1"/>
  <c r="I337" i="108"/>
  <c r="D334" i="108"/>
  <c r="I315" i="108"/>
  <c r="I314" i="108"/>
  <c r="J339" i="108"/>
  <c r="K310" i="108"/>
  <c r="K311" i="108"/>
  <c r="J341" i="108"/>
  <c r="J340" i="108"/>
  <c r="J338" i="108"/>
  <c r="J337" i="108"/>
  <c r="I308" i="108"/>
  <c r="Y308" i="108" s="1"/>
  <c r="I309" i="108"/>
  <c r="D302" i="108"/>
  <c r="I264" i="108"/>
  <c r="I282" i="108"/>
  <c r="K282" i="108" s="1"/>
  <c r="F273" i="108"/>
  <c r="F274" i="108"/>
  <c r="F275" i="108"/>
  <c r="F276" i="108"/>
  <c r="F277" i="108"/>
  <c r="F278" i="108"/>
  <c r="F279" i="108"/>
  <c r="F280" i="108"/>
  <c r="F281" i="108"/>
  <c r="D268" i="108"/>
  <c r="D267" i="108"/>
  <c r="D253" i="108"/>
  <c r="D252" i="108"/>
  <c r="D251" i="108"/>
  <c r="F207" i="108"/>
  <c r="F208" i="108"/>
  <c r="F209" i="108"/>
  <c r="F210" i="108"/>
  <c r="F211" i="108"/>
  <c r="F212" i="108"/>
  <c r="F213" i="108"/>
  <c r="F214" i="108"/>
  <c r="D203" i="108"/>
  <c r="I206" i="108" s="1"/>
  <c r="D198" i="108"/>
  <c r="I199" i="108" s="1"/>
  <c r="I200" i="108" s="1"/>
  <c r="F184" i="108"/>
  <c r="F185" i="108"/>
  <c r="F186" i="108"/>
  <c r="F187" i="108"/>
  <c r="F188" i="108"/>
  <c r="F189" i="108"/>
  <c r="F190" i="108"/>
  <c r="J175" i="108"/>
  <c r="J180" i="108" s="1"/>
  <c r="D175" i="108"/>
  <c r="I176" i="108" s="1"/>
  <c r="D172" i="108"/>
  <c r="D171" i="108"/>
  <c r="D131" i="108"/>
  <c r="D130" i="108"/>
  <c r="D126" i="108"/>
  <c r="D123" i="108"/>
  <c r="D122" i="108"/>
  <c r="D119" i="108"/>
  <c r="D118" i="108"/>
  <c r="D114" i="108"/>
  <c r="D112" i="108"/>
  <c r="D86" i="108"/>
  <c r="I86" i="108" s="1"/>
  <c r="D85" i="108"/>
  <c r="Q38" i="137"/>
  <c r="O38" i="137"/>
  <c r="N38" i="137"/>
  <c r="M38" i="137"/>
  <c r="G37" i="137"/>
  <c r="P37" i="137" s="1"/>
  <c r="F37" i="137"/>
  <c r="E37" i="137"/>
  <c r="F36" i="137"/>
  <c r="G36" i="137" s="1"/>
  <c r="P36" i="137" s="1"/>
  <c r="E36" i="137"/>
  <c r="G35" i="137"/>
  <c r="P35" i="137" s="1"/>
  <c r="F35" i="137"/>
  <c r="E35" i="137"/>
  <c r="F34" i="137"/>
  <c r="G34" i="137" s="1"/>
  <c r="P34" i="137" s="1"/>
  <c r="E34" i="137"/>
  <c r="G33" i="137"/>
  <c r="P33" i="137" s="1"/>
  <c r="F33" i="137"/>
  <c r="E33" i="137"/>
  <c r="F32" i="137"/>
  <c r="G32" i="137" s="1"/>
  <c r="P32" i="137" s="1"/>
  <c r="E32" i="137"/>
  <c r="G31" i="137"/>
  <c r="P31" i="137" s="1"/>
  <c r="F31" i="137"/>
  <c r="E31" i="137"/>
  <c r="F30" i="137"/>
  <c r="G30" i="137" s="1"/>
  <c r="P30" i="137" s="1"/>
  <c r="E30" i="137"/>
  <c r="G29" i="137"/>
  <c r="P29" i="137" s="1"/>
  <c r="F29" i="137"/>
  <c r="E29" i="137"/>
  <c r="F28" i="137"/>
  <c r="G28" i="137" s="1"/>
  <c r="R28" i="137" s="1"/>
  <c r="R38" i="137" s="1"/>
  <c r="E28" i="137"/>
  <c r="Q26" i="137"/>
  <c r="O26" i="137"/>
  <c r="N26" i="137"/>
  <c r="M26" i="137"/>
  <c r="F25" i="137"/>
  <c r="G25" i="137" s="1"/>
  <c r="P25" i="137" s="1"/>
  <c r="E25" i="137"/>
  <c r="F24" i="137"/>
  <c r="G24" i="137" s="1"/>
  <c r="P24" i="137" s="1"/>
  <c r="E24" i="137"/>
  <c r="F23" i="137"/>
  <c r="G23" i="137" s="1"/>
  <c r="P23" i="137" s="1"/>
  <c r="P26" i="137" s="1"/>
  <c r="E23" i="137"/>
  <c r="F22" i="137"/>
  <c r="G22" i="137" s="1"/>
  <c r="R22" i="137" s="1"/>
  <c r="R26" i="137" s="1"/>
  <c r="E22" i="137"/>
  <c r="P20" i="137"/>
  <c r="O20" i="137"/>
  <c r="N20" i="137"/>
  <c r="M20" i="137"/>
  <c r="F19" i="137"/>
  <c r="G19" i="137" s="1"/>
  <c r="Q19" i="137" s="1"/>
  <c r="E19" i="137"/>
  <c r="G18" i="137"/>
  <c r="Q18" i="137" s="1"/>
  <c r="F18" i="137"/>
  <c r="E18" i="137"/>
  <c r="F17" i="137"/>
  <c r="G17" i="137" s="1"/>
  <c r="Q17" i="137" s="1"/>
  <c r="E17" i="137"/>
  <c r="G16" i="137"/>
  <c r="Q16" i="137" s="1"/>
  <c r="F16" i="137"/>
  <c r="E16" i="137"/>
  <c r="F15" i="137"/>
  <c r="G15" i="137" s="1"/>
  <c r="Q15" i="137" s="1"/>
  <c r="E15" i="137"/>
  <c r="G14" i="137"/>
  <c r="Q14" i="137" s="1"/>
  <c r="F14" i="137"/>
  <c r="E14" i="137"/>
  <c r="F13" i="137"/>
  <c r="G13" i="137" s="1"/>
  <c r="R13" i="137" s="1"/>
  <c r="E13" i="137"/>
  <c r="G12" i="137"/>
  <c r="R12" i="137" s="1"/>
  <c r="R20" i="137" s="1"/>
  <c r="F12" i="137"/>
  <c r="E12" i="137"/>
  <c r="P10" i="137"/>
  <c r="O10" i="137"/>
  <c r="N10" i="137"/>
  <c r="M10" i="137"/>
  <c r="F9" i="137"/>
  <c r="E9" i="137"/>
  <c r="F8" i="137"/>
  <c r="E8" i="137"/>
  <c r="F7" i="137"/>
  <c r="E7" i="137"/>
  <c r="F6" i="137"/>
  <c r="E6" i="137"/>
  <c r="F5" i="137"/>
  <c r="E5" i="137"/>
  <c r="F4" i="137"/>
  <c r="E4" i="137"/>
  <c r="F3" i="137"/>
  <c r="E3" i="137"/>
  <c r="F2" i="137"/>
  <c r="E2" i="137"/>
  <c r="K750" i="108" l="1"/>
  <c r="K661" i="108"/>
  <c r="D562" i="108"/>
  <c r="K662" i="108"/>
  <c r="J663" i="108"/>
  <c r="I653" i="108"/>
  <c r="I436" i="108"/>
  <c r="K436" i="108" s="1"/>
  <c r="K435" i="108"/>
  <c r="K434" i="108"/>
  <c r="I405" i="108"/>
  <c r="K405" i="108" s="1"/>
  <c r="K404" i="108"/>
  <c r="I345" i="108"/>
  <c r="K345" i="108" s="1"/>
  <c r="K403" i="108"/>
  <c r="K337" i="108"/>
  <c r="K338" i="108"/>
  <c r="Y337" i="108"/>
  <c r="K340" i="108"/>
  <c r="Y338" i="108"/>
  <c r="K341" i="108"/>
  <c r="K339" i="108"/>
  <c r="I316" i="108"/>
  <c r="K316" i="108" s="1"/>
  <c r="K309" i="108"/>
  <c r="K308" i="108"/>
  <c r="Y309" i="108"/>
  <c r="I201" i="108"/>
  <c r="I198" i="108"/>
  <c r="I203" i="108"/>
  <c r="I204" i="108"/>
  <c r="I205" i="108" s="1"/>
  <c r="J198" i="108"/>
  <c r="I175" i="108"/>
  <c r="G2" i="137"/>
  <c r="R2" i="137" s="1"/>
  <c r="G9" i="137"/>
  <c r="Q9" i="137" s="1"/>
  <c r="G3" i="137"/>
  <c r="R3" i="137" s="1"/>
  <c r="G8" i="137"/>
  <c r="Q8" i="137" s="1"/>
  <c r="G5" i="137"/>
  <c r="Q5" i="137" s="1"/>
  <c r="G6" i="137"/>
  <c r="Q6" i="137" s="1"/>
  <c r="G7" i="137"/>
  <c r="Q7" i="137" s="1"/>
  <c r="G4" i="137"/>
  <c r="Q4" i="137" s="1"/>
  <c r="Q20" i="137"/>
  <c r="P38" i="137"/>
  <c r="J664" i="108" l="1"/>
  <c r="K663" i="108"/>
  <c r="I347" i="108"/>
  <c r="K347" i="108" s="1"/>
  <c r="R10" i="137"/>
  <c r="Q10" i="137"/>
  <c r="A86" i="108"/>
  <c r="K86" i="108"/>
  <c r="D31" i="108"/>
  <c r="D18" i="108"/>
  <c r="F5" i="108"/>
  <c r="A6" i="108"/>
  <c r="D72" i="136"/>
  <c r="D61" i="136"/>
  <c r="D62" i="136"/>
  <c r="D63" i="136"/>
  <c r="E44" i="136"/>
  <c r="D24" i="136"/>
  <c r="F24" i="136"/>
  <c r="E39" i="136"/>
  <c r="E40" i="136"/>
  <c r="E41" i="136"/>
  <c r="E42" i="136"/>
  <c r="D2" i="131"/>
  <c r="D21" i="131"/>
  <c r="D25" i="136"/>
  <c r="F25" i="136"/>
  <c r="E35" i="136"/>
  <c r="F35" i="136"/>
  <c r="E33" i="136"/>
  <c r="E34" i="136"/>
  <c r="E36" i="136"/>
  <c r="E30" i="136"/>
  <c r="J23" i="136"/>
  <c r="E12" i="136"/>
  <c r="E13" i="136"/>
  <c r="E14" i="136"/>
  <c r="E15" i="136"/>
  <c r="D12" i="136"/>
  <c r="D13" i="136"/>
  <c r="D14" i="136"/>
  <c r="D15" i="136"/>
  <c r="L102" i="136"/>
  <c r="C102" i="136"/>
  <c r="C101" i="136"/>
  <c r="C100" i="136"/>
  <c r="C99" i="136"/>
  <c r="L98" i="136"/>
  <c r="C98" i="136"/>
  <c r="L97" i="136"/>
  <c r="C97" i="136"/>
  <c r="L96" i="136"/>
  <c r="C96" i="136"/>
  <c r="L95" i="136"/>
  <c r="C95" i="136"/>
  <c r="L94" i="136"/>
  <c r="L93" i="136"/>
  <c r="L92" i="136"/>
  <c r="H92" i="136"/>
  <c r="C92" i="136"/>
  <c r="L91" i="136"/>
  <c r="E91" i="136"/>
  <c r="H91" i="136" s="1"/>
  <c r="C91" i="136"/>
  <c r="L90" i="136"/>
  <c r="E90" i="136"/>
  <c r="H90" i="136" s="1"/>
  <c r="C90" i="136"/>
  <c r="L89" i="136"/>
  <c r="E89" i="136"/>
  <c r="H89" i="136" s="1"/>
  <c r="C89" i="136"/>
  <c r="P88" i="136"/>
  <c r="L88" i="136"/>
  <c r="E88" i="136"/>
  <c r="H88" i="136" s="1"/>
  <c r="C88" i="136"/>
  <c r="P87" i="136"/>
  <c r="L87" i="136"/>
  <c r="E87" i="136"/>
  <c r="H87" i="136" s="1"/>
  <c r="C87" i="136"/>
  <c r="P86" i="136"/>
  <c r="L86" i="136"/>
  <c r="E86" i="136"/>
  <c r="H86" i="136" s="1"/>
  <c r="C86" i="136"/>
  <c r="P85" i="136"/>
  <c r="L85" i="136"/>
  <c r="E85" i="136"/>
  <c r="H85" i="136" s="1"/>
  <c r="C85" i="136"/>
  <c r="P84" i="136"/>
  <c r="L84" i="136"/>
  <c r="E84" i="136"/>
  <c r="H84" i="136" s="1"/>
  <c r="C84" i="136"/>
  <c r="D77" i="136"/>
  <c r="D69" i="136"/>
  <c r="D64" i="136"/>
  <c r="D60" i="136"/>
  <c r="D59" i="136"/>
  <c r="E58" i="136"/>
  <c r="E65" i="136" s="1"/>
  <c r="D58" i="136"/>
  <c r="E54" i="136"/>
  <c r="E53" i="136"/>
  <c r="E52" i="136"/>
  <c r="F51" i="136"/>
  <c r="E51" i="136"/>
  <c r="F50" i="136"/>
  <c r="E50" i="136"/>
  <c r="E45" i="136"/>
  <c r="E43" i="136"/>
  <c r="E38" i="136"/>
  <c r="E37" i="136"/>
  <c r="F36" i="136"/>
  <c r="F34" i="136"/>
  <c r="F33" i="136"/>
  <c r="C32" i="136"/>
  <c r="E32" i="136" s="1"/>
  <c r="C31" i="136"/>
  <c r="F31" i="136" s="1"/>
  <c r="F30" i="136"/>
  <c r="H26" i="136"/>
  <c r="G26" i="136"/>
  <c r="F23" i="136"/>
  <c r="D23" i="136"/>
  <c r="J22" i="136"/>
  <c r="F22" i="136"/>
  <c r="D22" i="136"/>
  <c r="I21" i="136"/>
  <c r="F21" i="136"/>
  <c r="D21" i="136"/>
  <c r="I20" i="136"/>
  <c r="F20" i="136"/>
  <c r="D20" i="136"/>
  <c r="I19" i="136"/>
  <c r="F19" i="136"/>
  <c r="D19" i="136"/>
  <c r="I18" i="136"/>
  <c r="F18" i="136"/>
  <c r="D18" i="136"/>
  <c r="I17" i="136"/>
  <c r="F17" i="136"/>
  <c r="D17" i="136"/>
  <c r="E16" i="136"/>
  <c r="D16" i="136"/>
  <c r="E11" i="136"/>
  <c r="D11" i="136"/>
  <c r="E10" i="136"/>
  <c r="D10" i="136"/>
  <c r="E9" i="136"/>
  <c r="D9" i="136"/>
  <c r="E8" i="136"/>
  <c r="D8" i="136"/>
  <c r="E7" i="136"/>
  <c r="D7" i="136"/>
  <c r="Q6" i="136"/>
  <c r="E6" i="136"/>
  <c r="D6" i="136"/>
  <c r="R5" i="136"/>
  <c r="Q5" i="136"/>
  <c r="E5" i="136"/>
  <c r="D5" i="136"/>
  <c r="R4" i="136"/>
  <c r="Q4" i="136"/>
  <c r="E4" i="136"/>
  <c r="D4" i="136"/>
  <c r="R3" i="136"/>
  <c r="Q3" i="136"/>
  <c r="E3" i="136"/>
  <c r="D3" i="136"/>
  <c r="R2" i="136"/>
  <c r="Q2" i="136"/>
  <c r="E2" i="136"/>
  <c r="D2" i="136"/>
  <c r="A64" i="131"/>
  <c r="D51" i="131"/>
  <c r="E44" i="131"/>
  <c r="E43" i="131"/>
  <c r="F44" i="131"/>
  <c r="F43" i="131"/>
  <c r="E33" i="131"/>
  <c r="E32" i="131"/>
  <c r="E34" i="131"/>
  <c r="E35" i="131"/>
  <c r="E36" i="131"/>
  <c r="E37" i="131"/>
  <c r="E38" i="131"/>
  <c r="E31" i="131"/>
  <c r="E28" i="131"/>
  <c r="E29" i="131"/>
  <c r="E30" i="131"/>
  <c r="E25" i="131"/>
  <c r="F28" i="131"/>
  <c r="F29" i="131"/>
  <c r="F30" i="131"/>
  <c r="F25" i="131"/>
  <c r="I3" i="102"/>
  <c r="I4" i="102"/>
  <c r="I5" i="102"/>
  <c r="G21" i="131"/>
  <c r="H21" i="131"/>
  <c r="D20" i="131"/>
  <c r="F20" i="131"/>
  <c r="C27" i="131"/>
  <c r="F27" i="131" s="1"/>
  <c r="C26" i="131"/>
  <c r="F26" i="131" s="1"/>
  <c r="I15" i="131"/>
  <c r="I16" i="131"/>
  <c r="I17" i="131"/>
  <c r="I18" i="131"/>
  <c r="E13" i="131"/>
  <c r="E12" i="131"/>
  <c r="D11" i="131"/>
  <c r="D12" i="131"/>
  <c r="D13" i="131"/>
  <c r="E11" i="131"/>
  <c r="E6" i="131"/>
  <c r="E7" i="131"/>
  <c r="E8" i="131"/>
  <c r="E9" i="131"/>
  <c r="E10" i="131"/>
  <c r="D7" i="131"/>
  <c r="D8" i="131"/>
  <c r="D9" i="131"/>
  <c r="F58" i="105"/>
  <c r="G58" i="105" s="1"/>
  <c r="Q58" i="105" s="1"/>
  <c r="E58" i="105"/>
  <c r="F57" i="105"/>
  <c r="E57" i="105"/>
  <c r="F56" i="105"/>
  <c r="E56" i="105"/>
  <c r="F55" i="105"/>
  <c r="E55" i="105"/>
  <c r="O32" i="105"/>
  <c r="O33" i="105"/>
  <c r="O34" i="105"/>
  <c r="O35" i="105"/>
  <c r="L32" i="105"/>
  <c r="L33" i="105"/>
  <c r="L34" i="105"/>
  <c r="L35" i="105"/>
  <c r="G32" i="105"/>
  <c r="I32" i="105" s="1"/>
  <c r="G33" i="105"/>
  <c r="H33" i="105" s="1"/>
  <c r="G34" i="105"/>
  <c r="I34" i="105" s="1"/>
  <c r="G35" i="105"/>
  <c r="I35" i="105" s="1"/>
  <c r="F32" i="105"/>
  <c r="F33" i="105"/>
  <c r="J17" i="105"/>
  <c r="K17" i="105"/>
  <c r="M17" i="105"/>
  <c r="N17" i="105"/>
  <c r="O16" i="105"/>
  <c r="L16" i="105"/>
  <c r="G16" i="105"/>
  <c r="I16" i="105" s="1"/>
  <c r="F16" i="105"/>
  <c r="N36" i="105"/>
  <c r="N38" i="105" s="1"/>
  <c r="M36" i="105"/>
  <c r="M38" i="105" s="1"/>
  <c r="K36" i="105"/>
  <c r="K38" i="105" s="1"/>
  <c r="J36" i="105"/>
  <c r="J38" i="105" s="1"/>
  <c r="O31" i="105"/>
  <c r="L31" i="105"/>
  <c r="G31" i="105"/>
  <c r="I31" i="105" s="1"/>
  <c r="F31" i="105"/>
  <c r="O30" i="105"/>
  <c r="L30" i="105"/>
  <c r="G30" i="105"/>
  <c r="I30" i="105" s="1"/>
  <c r="F30" i="105"/>
  <c r="O29" i="105"/>
  <c r="L29" i="105"/>
  <c r="G29" i="105"/>
  <c r="I29" i="105" s="1"/>
  <c r="F29" i="105"/>
  <c r="O28" i="105"/>
  <c r="L28" i="105"/>
  <c r="G28" i="105"/>
  <c r="I28" i="105" s="1"/>
  <c r="F28" i="105"/>
  <c r="O27" i="105"/>
  <c r="L27" i="105"/>
  <c r="G27" i="105"/>
  <c r="I27" i="105" s="1"/>
  <c r="F27" i="105"/>
  <c r="O26" i="105"/>
  <c r="L26" i="105"/>
  <c r="G26" i="105"/>
  <c r="I26" i="105" s="1"/>
  <c r="F26" i="105"/>
  <c r="O25" i="105"/>
  <c r="L25" i="105"/>
  <c r="G25" i="105"/>
  <c r="I25" i="105" s="1"/>
  <c r="F25" i="105"/>
  <c r="O24" i="105"/>
  <c r="L24" i="105"/>
  <c r="G24" i="105"/>
  <c r="H24" i="105" s="1"/>
  <c r="F24" i="105"/>
  <c r="O23" i="105"/>
  <c r="L23" i="105"/>
  <c r="G23" i="105"/>
  <c r="I23" i="105" s="1"/>
  <c r="F23" i="105"/>
  <c r="O22" i="105"/>
  <c r="L22" i="105"/>
  <c r="G22" i="105"/>
  <c r="I22" i="105" s="1"/>
  <c r="F22" i="105"/>
  <c r="E43" i="105"/>
  <c r="F43" i="105"/>
  <c r="E44" i="105"/>
  <c r="F44" i="105"/>
  <c r="E45" i="105"/>
  <c r="F45" i="105"/>
  <c r="E46" i="105"/>
  <c r="F46" i="105"/>
  <c r="E47" i="105"/>
  <c r="F47" i="105"/>
  <c r="E48" i="105"/>
  <c r="F48" i="105"/>
  <c r="E49" i="105"/>
  <c r="F49" i="105"/>
  <c r="M50" i="105"/>
  <c r="N50" i="105"/>
  <c r="O50" i="105"/>
  <c r="P50" i="105"/>
  <c r="R50" i="105"/>
  <c r="R52" i="105" s="1"/>
  <c r="O4" i="105"/>
  <c r="O5" i="105"/>
  <c r="O6" i="105"/>
  <c r="O7" i="105"/>
  <c r="O8" i="105"/>
  <c r="O9" i="105"/>
  <c r="O10" i="105"/>
  <c r="O11" i="105"/>
  <c r="O12" i="105"/>
  <c r="O13" i="105"/>
  <c r="O14" i="105"/>
  <c r="O15" i="105"/>
  <c r="O3" i="105"/>
  <c r="L12" i="105"/>
  <c r="L10" i="105"/>
  <c r="L11" i="105"/>
  <c r="L9" i="105"/>
  <c r="L5" i="105"/>
  <c r="L4" i="105"/>
  <c r="L6" i="105"/>
  <c r="L7" i="105"/>
  <c r="L8" i="105"/>
  <c r="L13" i="105"/>
  <c r="L14" i="105"/>
  <c r="L15" i="105"/>
  <c r="L3" i="105"/>
  <c r="I80" i="102"/>
  <c r="E80" i="102"/>
  <c r="E67" i="102"/>
  <c r="E69" i="102" s="1"/>
  <c r="I77" i="102"/>
  <c r="E76" i="102"/>
  <c r="I75" i="102"/>
  <c r="E74" i="102"/>
  <c r="I69" i="102"/>
  <c r="I66" i="102"/>
  <c r="E65" i="102"/>
  <c r="I64" i="102"/>
  <c r="E63" i="102"/>
  <c r="I58" i="102"/>
  <c r="E58" i="102"/>
  <c r="E56" i="102"/>
  <c r="I56" i="102"/>
  <c r="I55" i="102"/>
  <c r="I53" i="102"/>
  <c r="E54" i="102"/>
  <c r="F34" i="102"/>
  <c r="F33" i="102"/>
  <c r="H47" i="102"/>
  <c r="J39" i="102"/>
  <c r="Q4" i="102"/>
  <c r="Q18" i="102"/>
  <c r="Q20" i="102"/>
  <c r="P3" i="102"/>
  <c r="P19" i="102"/>
  <c r="O12" i="102"/>
  <c r="N3" i="102"/>
  <c r="O3" i="102" s="1"/>
  <c r="N4" i="102"/>
  <c r="P4" i="102" s="1"/>
  <c r="N5" i="102"/>
  <c r="N6" i="102"/>
  <c r="Q6" i="102" s="1"/>
  <c r="N7" i="102"/>
  <c r="P7" i="102" s="1"/>
  <c r="N8" i="102"/>
  <c r="O8" i="102" s="1"/>
  <c r="N9" i="102"/>
  <c r="O9" i="102" s="1"/>
  <c r="N10" i="102"/>
  <c r="O10" i="102" s="1"/>
  <c r="N11" i="102"/>
  <c r="O11" i="102" s="1"/>
  <c r="N12" i="102"/>
  <c r="P12" i="102" s="1"/>
  <c r="N13" i="102"/>
  <c r="O13" i="102" s="1"/>
  <c r="N14" i="102"/>
  <c r="Q14" i="102" s="1"/>
  <c r="N15" i="102"/>
  <c r="P15" i="102" s="1"/>
  <c r="N16" i="102"/>
  <c r="O16" i="102" s="1"/>
  <c r="N17" i="102"/>
  <c r="O17" i="102" s="1"/>
  <c r="N18" i="102"/>
  <c r="O18" i="102" s="1"/>
  <c r="N19" i="102"/>
  <c r="O19" i="102" s="1"/>
  <c r="N20" i="102"/>
  <c r="P20" i="102" s="1"/>
  <c r="N21" i="102"/>
  <c r="O21" i="102" s="1"/>
  <c r="N22" i="102"/>
  <c r="Q22" i="102" s="1"/>
  <c r="N23" i="102"/>
  <c r="P23" i="102" s="1"/>
  <c r="N24" i="102"/>
  <c r="O24" i="102" s="1"/>
  <c r="N2" i="102"/>
  <c r="O2" i="102" s="1"/>
  <c r="D24" i="102"/>
  <c r="F24" i="102" s="1"/>
  <c r="G24" i="102" s="1"/>
  <c r="C24" i="102"/>
  <c r="I24" i="102" s="1"/>
  <c r="D23" i="102"/>
  <c r="F23" i="102" s="1"/>
  <c r="C23" i="102"/>
  <c r="I23" i="102" s="1"/>
  <c r="D22" i="102"/>
  <c r="F22" i="102" s="1"/>
  <c r="C22" i="102"/>
  <c r="I22" i="102" s="1"/>
  <c r="D21" i="102"/>
  <c r="F21" i="102" s="1"/>
  <c r="C21" i="102"/>
  <c r="I21" i="102" s="1"/>
  <c r="D20" i="102"/>
  <c r="F20" i="102" s="1"/>
  <c r="C20" i="102"/>
  <c r="I20" i="102" s="1"/>
  <c r="D19" i="102"/>
  <c r="F19" i="102" s="1"/>
  <c r="C19" i="102"/>
  <c r="I19" i="102" s="1"/>
  <c r="D18" i="102"/>
  <c r="D17" i="102"/>
  <c r="D16" i="102"/>
  <c r="D15" i="102"/>
  <c r="D14" i="102"/>
  <c r="D13" i="102"/>
  <c r="D12" i="102"/>
  <c r="D11" i="102"/>
  <c r="D10" i="102"/>
  <c r="D9" i="102"/>
  <c r="D8" i="102"/>
  <c r="D7" i="102"/>
  <c r="D6" i="102"/>
  <c r="D5" i="102"/>
  <c r="D4" i="102"/>
  <c r="D3" i="102"/>
  <c r="D2" i="102"/>
  <c r="D65" i="136" l="1"/>
  <c r="D26" i="136"/>
  <c r="J26" i="136"/>
  <c r="F26" i="136"/>
  <c r="E26" i="136"/>
  <c r="A70" i="136" s="1"/>
  <c r="A78" i="136" s="1"/>
  <c r="D78" i="136" s="1"/>
  <c r="Q7" i="136"/>
  <c r="E31" i="136"/>
  <c r="E46" i="136" s="1"/>
  <c r="F55" i="136"/>
  <c r="C679" i="108" s="1"/>
  <c r="C681" i="108" s="1"/>
  <c r="L101" i="136"/>
  <c r="R7" i="136"/>
  <c r="A71" i="136" s="1"/>
  <c r="A79" i="136" s="1"/>
  <c r="D79" i="136" s="1"/>
  <c r="E55" i="136"/>
  <c r="I26" i="136"/>
  <c r="C93" i="136"/>
  <c r="H93" i="136"/>
  <c r="P91" i="136"/>
  <c r="C103" i="136"/>
  <c r="F32" i="136"/>
  <c r="F46" i="136" s="1"/>
  <c r="E26" i="131"/>
  <c r="E27" i="131"/>
  <c r="G55" i="105"/>
  <c r="Q55" i="105" s="1"/>
  <c r="G57" i="105"/>
  <c r="Q57" i="105" s="1"/>
  <c r="G56" i="105"/>
  <c r="Q56" i="105" s="1"/>
  <c r="I24" i="105"/>
  <c r="F36" i="105"/>
  <c r="L36" i="105"/>
  <c r="L38" i="105" s="1"/>
  <c r="O36" i="105"/>
  <c r="O38" i="105" s="1"/>
  <c r="G43" i="105"/>
  <c r="Q43" i="105" s="1"/>
  <c r="G36" i="105"/>
  <c r="G46" i="105"/>
  <c r="Q46" i="105" s="1"/>
  <c r="O17" i="105"/>
  <c r="H35" i="105"/>
  <c r="H34" i="105"/>
  <c r="L17" i="105"/>
  <c r="H32" i="105"/>
  <c r="I33" i="105"/>
  <c r="I36" i="105" s="1"/>
  <c r="H16" i="105"/>
  <c r="H28" i="105"/>
  <c r="H27" i="105"/>
  <c r="H31" i="105"/>
  <c r="H22" i="105"/>
  <c r="H26" i="105"/>
  <c r="H30" i="105"/>
  <c r="H23" i="105"/>
  <c r="H25" i="105"/>
  <c r="H29" i="105"/>
  <c r="G48" i="105"/>
  <c r="Q48" i="105" s="1"/>
  <c r="G44" i="105"/>
  <c r="Q44" i="105" s="1"/>
  <c r="G49" i="105"/>
  <c r="Q49" i="105" s="1"/>
  <c r="G45" i="105"/>
  <c r="Q45" i="105" s="1"/>
  <c r="G47" i="105"/>
  <c r="Q47" i="105" s="1"/>
  <c r="O14" i="102"/>
  <c r="O7" i="102"/>
  <c r="P11" i="102"/>
  <c r="Q12" i="102"/>
  <c r="P14" i="102"/>
  <c r="N26" i="102"/>
  <c r="T25" i="102" s="1"/>
  <c r="Q13" i="102"/>
  <c r="O6" i="102"/>
  <c r="P6" i="102"/>
  <c r="Q10" i="102"/>
  <c r="P13" i="102"/>
  <c r="O23" i="102"/>
  <c r="O4" i="102"/>
  <c r="P5" i="102"/>
  <c r="Q5" i="102"/>
  <c r="O22" i="102"/>
  <c r="P22" i="102"/>
  <c r="O20" i="102"/>
  <c r="P21" i="102"/>
  <c r="Q21" i="102"/>
  <c r="O15" i="102"/>
  <c r="T26" i="102"/>
  <c r="O5" i="102"/>
  <c r="Q19" i="102"/>
  <c r="Q11" i="102"/>
  <c r="Q3" i="102"/>
  <c r="P18" i="102"/>
  <c r="P10" i="102"/>
  <c r="Q2" i="102"/>
  <c r="Q17" i="102"/>
  <c r="Q9" i="102"/>
  <c r="P2" i="102"/>
  <c r="P17" i="102"/>
  <c r="P9" i="102"/>
  <c r="Q24" i="102"/>
  <c r="Q16" i="102"/>
  <c r="Q8" i="102"/>
  <c r="P24" i="102"/>
  <c r="P16" i="102"/>
  <c r="P8" i="102"/>
  <c r="Q23" i="102"/>
  <c r="Q15" i="102"/>
  <c r="Q7" i="102"/>
  <c r="G23" i="102"/>
  <c r="H23" i="102"/>
  <c r="H22" i="102"/>
  <c r="G22" i="102"/>
  <c r="G20" i="102"/>
  <c r="H20" i="102"/>
  <c r="H24" i="102"/>
  <c r="G21" i="102"/>
  <c r="H21" i="102"/>
  <c r="H19" i="102"/>
  <c r="G19" i="102"/>
  <c r="K28" i="135"/>
  <c r="I27" i="135"/>
  <c r="I26" i="135"/>
  <c r="I25" i="135"/>
  <c r="J14" i="135"/>
  <c r="D6" i="135"/>
  <c r="D8" i="135" s="1"/>
  <c r="I9" i="135" s="1"/>
  <c r="K36" i="135"/>
  <c r="F36" i="135"/>
  <c r="K31" i="135"/>
  <c r="H31" i="135"/>
  <c r="F31" i="135"/>
  <c r="K30" i="135"/>
  <c r="F30" i="135"/>
  <c r="K29" i="135"/>
  <c r="F22" i="135"/>
  <c r="I19" i="135"/>
  <c r="K19" i="135" s="1"/>
  <c r="F19" i="135"/>
  <c r="D18" i="135"/>
  <c r="F18" i="135" s="1"/>
  <c r="A18" i="135"/>
  <c r="A19" i="135" s="1"/>
  <c r="I17" i="135"/>
  <c r="K17" i="135" s="1"/>
  <c r="F17" i="135"/>
  <c r="K16" i="135"/>
  <c r="F16" i="135"/>
  <c r="I13" i="135"/>
  <c r="I14" i="135" s="1"/>
  <c r="I12" i="135"/>
  <c r="K12" i="135" s="1"/>
  <c r="F12" i="135"/>
  <c r="A6" i="135"/>
  <c r="F5" i="135"/>
  <c r="F32" i="135" l="1"/>
  <c r="F35" i="135" s="1"/>
  <c r="D71" i="136"/>
  <c r="D80" i="136"/>
  <c r="D70" i="136"/>
  <c r="E39" i="131"/>
  <c r="H36" i="105"/>
  <c r="Q50" i="105"/>
  <c r="Q52" i="105" s="1"/>
  <c r="O26" i="102"/>
  <c r="P26" i="102"/>
  <c r="K25" i="135"/>
  <c r="K23" i="135"/>
  <c r="I18" i="135"/>
  <c r="K18" i="135" s="1"/>
  <c r="K26" i="135"/>
  <c r="K14" i="135"/>
  <c r="K9" i="135"/>
  <c r="F6" i="135"/>
  <c r="I10" i="135"/>
  <c r="K10" i="135" s="1"/>
  <c r="F8" i="135"/>
  <c r="I15" i="135"/>
  <c r="K15" i="135" s="1"/>
  <c r="F20" i="135" l="1"/>
  <c r="F34" i="135" s="1"/>
  <c r="D73" i="136"/>
  <c r="F37" i="135" l="1"/>
  <c r="E4" i="134" s="1"/>
  <c r="E24" i="134" s="1"/>
  <c r="E8" i="99" s="1"/>
  <c r="E175" i="108"/>
  <c r="E180" i="108" s="1"/>
  <c r="J85" i="108"/>
  <c r="J126" i="108" s="1"/>
  <c r="E77" i="108"/>
  <c r="J75" i="108"/>
  <c r="A38" i="124"/>
  <c r="A39" i="124" s="1"/>
  <c r="A20" i="124"/>
  <c r="E670" i="108"/>
  <c r="E669" i="108"/>
  <c r="E345" i="108"/>
  <c r="E403" i="108" s="1"/>
  <c r="F403" i="108" s="1"/>
  <c r="E334" i="108"/>
  <c r="K22" i="135"/>
  <c r="W31" i="131"/>
  <c r="W30" i="131"/>
  <c r="W29" i="131"/>
  <c r="W28" i="131"/>
  <c r="R87" i="129"/>
  <c r="R89" i="129" s="1"/>
  <c r="P87" i="129"/>
  <c r="O87" i="129"/>
  <c r="N87" i="129"/>
  <c r="M87" i="129"/>
  <c r="F86" i="129"/>
  <c r="E86" i="129"/>
  <c r="F85" i="129"/>
  <c r="E85" i="129"/>
  <c r="L78" i="129"/>
  <c r="L77" i="129"/>
  <c r="L76" i="129"/>
  <c r="L75" i="129"/>
  <c r="L74" i="129"/>
  <c r="L73" i="129"/>
  <c r="L72" i="129"/>
  <c r="L71" i="129"/>
  <c r="L70" i="129"/>
  <c r="L69" i="129"/>
  <c r="L68" i="129"/>
  <c r="L67" i="129"/>
  <c r="L66" i="129"/>
  <c r="L79" i="129" s="1"/>
  <c r="N79" i="129"/>
  <c r="N81" i="129" s="1"/>
  <c r="M79" i="129"/>
  <c r="M81" i="129" s="1"/>
  <c r="J79" i="129"/>
  <c r="J81" i="129" s="1"/>
  <c r="O78" i="129"/>
  <c r="G78" i="129"/>
  <c r="I78" i="129" s="1"/>
  <c r="F78" i="129"/>
  <c r="O77" i="129"/>
  <c r="G77" i="129"/>
  <c r="I77" i="129" s="1"/>
  <c r="F77" i="129"/>
  <c r="O76" i="129"/>
  <c r="H76" i="129"/>
  <c r="G76" i="129"/>
  <c r="I76" i="129" s="1"/>
  <c r="F76" i="129"/>
  <c r="O75" i="129"/>
  <c r="G75" i="129"/>
  <c r="I75" i="129" s="1"/>
  <c r="F75" i="129"/>
  <c r="O74" i="129"/>
  <c r="K79" i="129"/>
  <c r="K81" i="129" s="1"/>
  <c r="G74" i="129"/>
  <c r="I74" i="129" s="1"/>
  <c r="F74" i="129"/>
  <c r="O73" i="129"/>
  <c r="I73" i="129"/>
  <c r="H73" i="129"/>
  <c r="G73" i="129"/>
  <c r="F73" i="129"/>
  <c r="O72" i="129"/>
  <c r="I72" i="129"/>
  <c r="H72" i="129"/>
  <c r="G72" i="129"/>
  <c r="F72" i="129"/>
  <c r="O71" i="129"/>
  <c r="G71" i="129"/>
  <c r="I71" i="129" s="1"/>
  <c r="F71" i="129"/>
  <c r="O70" i="129"/>
  <c r="G70" i="129"/>
  <c r="I70" i="129" s="1"/>
  <c r="F70" i="129"/>
  <c r="O69" i="129"/>
  <c r="I69" i="129"/>
  <c r="H69" i="129"/>
  <c r="G69" i="129"/>
  <c r="F69" i="129"/>
  <c r="O68" i="129"/>
  <c r="I68" i="129"/>
  <c r="H68" i="129"/>
  <c r="G68" i="129"/>
  <c r="F68" i="129"/>
  <c r="O67" i="129"/>
  <c r="G67" i="129"/>
  <c r="I67" i="129" s="1"/>
  <c r="F67" i="129"/>
  <c r="F79" i="129" s="1"/>
  <c r="O66" i="129"/>
  <c r="G66" i="129"/>
  <c r="I66" i="129" s="1"/>
  <c r="F66" i="129"/>
  <c r="J93" i="108"/>
  <c r="J132" i="108" s="1"/>
  <c r="J92" i="108"/>
  <c r="J131" i="108" s="1"/>
  <c r="J91" i="108"/>
  <c r="J130" i="108" s="1"/>
  <c r="J90" i="108"/>
  <c r="J129" i="108" s="1"/>
  <c r="J78" i="108"/>
  <c r="F679" i="108"/>
  <c r="J653" i="108"/>
  <c r="J675" i="108"/>
  <c r="J671" i="108"/>
  <c r="J680" i="108" s="1"/>
  <c r="J670" i="108"/>
  <c r="J679" i="108" s="1"/>
  <c r="J669" i="108"/>
  <c r="J678" i="108" s="1"/>
  <c r="A679" i="108"/>
  <c r="A680" i="108" s="1"/>
  <c r="K677" i="108"/>
  <c r="I675" i="108"/>
  <c r="A670" i="108"/>
  <c r="A580" i="108"/>
  <c r="A493" i="108"/>
  <c r="A489" i="108"/>
  <c r="A519" i="108"/>
  <c r="A515" i="108"/>
  <c r="J656" i="108"/>
  <c r="J672" i="108" s="1"/>
  <c r="J681" i="108" s="1"/>
  <c r="J655" i="108"/>
  <c r="I650" i="108"/>
  <c r="A645" i="108"/>
  <c r="J603" i="108"/>
  <c r="J598" i="108"/>
  <c r="K598" i="108" s="1"/>
  <c r="J596" i="108"/>
  <c r="J605" i="108" s="1"/>
  <c r="J594" i="108"/>
  <c r="J590" i="108"/>
  <c r="J588" i="108"/>
  <c r="J587" i="108"/>
  <c r="J595" i="108" s="1"/>
  <c r="J604" i="108" s="1"/>
  <c r="J586" i="108"/>
  <c r="K602" i="108"/>
  <c r="F602" i="108"/>
  <c r="K601" i="108"/>
  <c r="F601" i="108"/>
  <c r="F600" i="108"/>
  <c r="F599" i="108"/>
  <c r="F598" i="108"/>
  <c r="E595" i="108"/>
  <c r="A595" i="108"/>
  <c r="A596" i="108" s="1"/>
  <c r="K593" i="108"/>
  <c r="F593" i="108"/>
  <c r="F592" i="108"/>
  <c r="K591" i="108"/>
  <c r="F591" i="108"/>
  <c r="F590" i="108"/>
  <c r="D588" i="108"/>
  <c r="A587" i="108"/>
  <c r="K585" i="108"/>
  <c r="F585" i="108"/>
  <c r="K494" i="108"/>
  <c r="E493" i="108"/>
  <c r="D604" i="108"/>
  <c r="K520" i="108"/>
  <c r="J581" i="108"/>
  <c r="F566" i="108"/>
  <c r="F567" i="108"/>
  <c r="F568" i="108"/>
  <c r="F569" i="108"/>
  <c r="F574" i="108"/>
  <c r="F575" i="108"/>
  <c r="F576" i="108"/>
  <c r="F577" i="108"/>
  <c r="F578" i="108"/>
  <c r="J576" i="108"/>
  <c r="J600" i="108" s="1"/>
  <c r="J571" i="108"/>
  <c r="J580" i="108" s="1"/>
  <c r="E571" i="108"/>
  <c r="A571" i="108"/>
  <c r="A572" i="108" s="1"/>
  <c r="J565" i="108"/>
  <c r="J575" i="108" s="1"/>
  <c r="J599" i="108" s="1"/>
  <c r="K564" i="108"/>
  <c r="A563" i="108"/>
  <c r="K561" i="108"/>
  <c r="F561" i="108"/>
  <c r="K588" i="108" l="1"/>
  <c r="F670" i="108"/>
  <c r="K675" i="108"/>
  <c r="E678" i="108"/>
  <c r="E680" i="108" s="1"/>
  <c r="F680" i="108" s="1"/>
  <c r="K24" i="135"/>
  <c r="W32" i="131"/>
  <c r="G85" i="129"/>
  <c r="Q85" i="129" s="1"/>
  <c r="G86" i="129"/>
  <c r="Q86" i="129" s="1"/>
  <c r="Q87" i="129" s="1"/>
  <c r="Q89" i="129" s="1"/>
  <c r="H77" i="129"/>
  <c r="O79" i="129"/>
  <c r="O81" i="129" s="1"/>
  <c r="L81" i="129"/>
  <c r="I79" i="129"/>
  <c r="G79" i="129"/>
  <c r="H67" i="129"/>
  <c r="H71" i="129"/>
  <c r="H75" i="129"/>
  <c r="H66" i="129"/>
  <c r="H70" i="129"/>
  <c r="H74" i="129"/>
  <c r="H78" i="129"/>
  <c r="I678" i="108"/>
  <c r="K678" i="108" s="1"/>
  <c r="J597" i="108"/>
  <c r="K597" i="108" s="1"/>
  <c r="E604" i="108"/>
  <c r="F604" i="108" s="1"/>
  <c r="J589" i="108"/>
  <c r="K590" i="108"/>
  <c r="F493" i="108"/>
  <c r="E580" i="108"/>
  <c r="F580" i="108" s="1"/>
  <c r="K565" i="108"/>
  <c r="F678" i="108" l="1"/>
  <c r="K8" i="135"/>
  <c r="J13" i="135"/>
  <c r="K13" i="135" s="1"/>
  <c r="H79" i="129"/>
  <c r="I679" i="108"/>
  <c r="K679" i="108" s="1"/>
  <c r="I680" i="108"/>
  <c r="K680" i="108" s="1"/>
  <c r="I681" i="108"/>
  <c r="K681" i="108" s="1"/>
  <c r="K566" i="108"/>
  <c r="K20" i="135" l="1"/>
  <c r="K34" i="135" s="1"/>
  <c r="I682" i="108"/>
  <c r="I683" i="108" s="1"/>
  <c r="A5" i="126" l="1"/>
  <c r="E501" i="108"/>
  <c r="E519" i="108" s="1"/>
  <c r="F519" i="108" s="1"/>
  <c r="J502" i="108"/>
  <c r="D603" i="108"/>
  <c r="N48" i="101"/>
  <c r="M48" i="101"/>
  <c r="M47" i="101"/>
  <c r="M46" i="101"/>
  <c r="M45" i="101"/>
  <c r="M44" i="101"/>
  <c r="M43" i="101"/>
  <c r="M42" i="101"/>
  <c r="M41" i="101"/>
  <c r="M40" i="101"/>
  <c r="M39" i="101"/>
  <c r="M38" i="101"/>
  <c r="N37" i="101"/>
  <c r="M37" i="101"/>
  <c r="N36" i="101"/>
  <c r="M36" i="101"/>
  <c r="N35" i="101"/>
  <c r="M35" i="101"/>
  <c r="N34" i="101"/>
  <c r="M34" i="101"/>
  <c r="N33" i="101"/>
  <c r="M33" i="101"/>
  <c r="N32" i="101"/>
  <c r="M32" i="101"/>
  <c r="N31" i="101"/>
  <c r="M31" i="101"/>
  <c r="N30" i="101"/>
  <c r="M30" i="101"/>
  <c r="N29" i="101"/>
  <c r="M29" i="101"/>
  <c r="N28" i="101"/>
  <c r="M28" i="101"/>
  <c r="N27" i="101"/>
  <c r="M27" i="101"/>
  <c r="N26" i="101"/>
  <c r="M26" i="101"/>
  <c r="D563" i="108"/>
  <c r="D571" i="108" s="1"/>
  <c r="K518" i="108"/>
  <c r="K517" i="108"/>
  <c r="F517" i="108"/>
  <c r="K516" i="108"/>
  <c r="F516" i="108"/>
  <c r="K514" i="108"/>
  <c r="C514" i="108"/>
  <c r="C518" i="108" s="1"/>
  <c r="K513" i="108"/>
  <c r="F513" i="108"/>
  <c r="K512" i="108"/>
  <c r="F512" i="108"/>
  <c r="K511" i="108"/>
  <c r="K510" i="108"/>
  <c r="F510" i="108"/>
  <c r="K509" i="108"/>
  <c r="A509" i="108"/>
  <c r="K508" i="108"/>
  <c r="K507" i="108"/>
  <c r="F507" i="108"/>
  <c r="K506" i="108"/>
  <c r="F506" i="108"/>
  <c r="K505" i="108"/>
  <c r="F505" i="108"/>
  <c r="K504" i="108"/>
  <c r="K503" i="108"/>
  <c r="F503" i="108"/>
  <c r="E483" i="108"/>
  <c r="D579" i="108"/>
  <c r="D581" i="108" s="1"/>
  <c r="C488" i="108"/>
  <c r="C492" i="108" s="1"/>
  <c r="C644" i="108"/>
  <c r="A483" i="108"/>
  <c r="K483" i="108"/>
  <c r="E478" i="108"/>
  <c r="E482" i="108" s="1"/>
  <c r="E476" i="108"/>
  <c r="F477" i="108"/>
  <c r="F479" i="108"/>
  <c r="F480" i="108"/>
  <c r="F481" i="108"/>
  <c r="F484" i="108"/>
  <c r="F486" i="108"/>
  <c r="F487" i="108"/>
  <c r="F490" i="108"/>
  <c r="F491" i="108"/>
  <c r="K477" i="108"/>
  <c r="K478" i="108"/>
  <c r="K479" i="108"/>
  <c r="K480" i="108"/>
  <c r="K481" i="108"/>
  <c r="K482" i="108"/>
  <c r="K484" i="108"/>
  <c r="K485" i="108"/>
  <c r="K486" i="108"/>
  <c r="K487" i="108"/>
  <c r="K488" i="108"/>
  <c r="K490" i="108"/>
  <c r="K491" i="108"/>
  <c r="K492" i="108"/>
  <c r="J343" i="108"/>
  <c r="K437" i="108"/>
  <c r="K440" i="108"/>
  <c r="K442" i="108"/>
  <c r="K443" i="108"/>
  <c r="J445" i="108"/>
  <c r="J444" i="108"/>
  <c r="J439" i="108"/>
  <c r="K439" i="108" s="1"/>
  <c r="J438" i="108"/>
  <c r="K438" i="108" s="1"/>
  <c r="E441" i="108"/>
  <c r="F441" i="108" s="1"/>
  <c r="E439" i="108"/>
  <c r="F439" i="108" s="1"/>
  <c r="E438" i="108"/>
  <c r="E434" i="108"/>
  <c r="E562" i="108" s="1"/>
  <c r="E423" i="108"/>
  <c r="T430" i="108"/>
  <c r="J430" i="108"/>
  <c r="I427" i="108"/>
  <c r="I445" i="108"/>
  <c r="F445" i="108"/>
  <c r="A445" i="108"/>
  <c r="I444" i="108"/>
  <c r="F443" i="108"/>
  <c r="F442" i="108"/>
  <c r="I441" i="108"/>
  <c r="F440" i="108"/>
  <c r="A439" i="108"/>
  <c r="K433" i="108"/>
  <c r="F433" i="108"/>
  <c r="I432" i="108"/>
  <c r="H432" i="108"/>
  <c r="F432" i="108"/>
  <c r="K431" i="108"/>
  <c r="I430" i="108"/>
  <c r="V430" i="108" s="1"/>
  <c r="K429" i="108"/>
  <c r="I401" i="108"/>
  <c r="H401" i="108"/>
  <c r="F401" i="108"/>
  <c r="K400" i="108"/>
  <c r="T399" i="108"/>
  <c r="K398" i="108"/>
  <c r="T339" i="108"/>
  <c r="T338" i="108"/>
  <c r="T337" i="108"/>
  <c r="J331" i="108"/>
  <c r="I334" i="108"/>
  <c r="I331" i="108"/>
  <c r="E11" i="101"/>
  <c r="G11" i="101"/>
  <c r="J11" i="101"/>
  <c r="H10" i="101"/>
  <c r="F345" i="108"/>
  <c r="K344" i="108"/>
  <c r="F344" i="108"/>
  <c r="I343" i="108"/>
  <c r="H343" i="108"/>
  <c r="F343" i="108"/>
  <c r="K342" i="108"/>
  <c r="U339" i="108"/>
  <c r="K336" i="108"/>
  <c r="K333" i="108"/>
  <c r="K332" i="108"/>
  <c r="T306" i="108"/>
  <c r="T307" i="108"/>
  <c r="T305" i="108"/>
  <c r="I312" i="108"/>
  <c r="K312" i="108" s="1"/>
  <c r="H312" i="108"/>
  <c r="F312" i="108"/>
  <c r="E570" i="108" l="1"/>
  <c r="E564" i="108"/>
  <c r="F564" i="108" s="1"/>
  <c r="I580" i="108"/>
  <c r="I579" i="108"/>
  <c r="I581" i="108"/>
  <c r="F571" i="108"/>
  <c r="D573" i="108"/>
  <c r="J432" i="108"/>
  <c r="F669" i="108"/>
  <c r="I671" i="108"/>
  <c r="K671" i="108" s="1"/>
  <c r="I670" i="108"/>
  <c r="I672" i="108"/>
  <c r="K672" i="108" s="1"/>
  <c r="I669" i="108"/>
  <c r="K669" i="108" s="1"/>
  <c r="I656" i="108"/>
  <c r="I655" i="108"/>
  <c r="I644" i="108"/>
  <c r="I645" i="108"/>
  <c r="I648" i="108" s="1"/>
  <c r="I649" i="108" s="1"/>
  <c r="I647" i="108"/>
  <c r="I646" i="108"/>
  <c r="D509" i="108"/>
  <c r="D587" i="108"/>
  <c r="D605" i="108"/>
  <c r="I603" i="108" s="1"/>
  <c r="F475" i="108"/>
  <c r="F563" i="108"/>
  <c r="E509" i="108"/>
  <c r="F478" i="108"/>
  <c r="D483" i="108"/>
  <c r="F483" i="108" s="1"/>
  <c r="F501" i="108"/>
  <c r="F482" i="108"/>
  <c r="E485" i="108"/>
  <c r="K444" i="108"/>
  <c r="K441" i="108"/>
  <c r="K445" i="108"/>
  <c r="F438" i="108"/>
  <c r="U430" i="108"/>
  <c r="V431" i="108"/>
  <c r="K343" i="108"/>
  <c r="F434" i="108"/>
  <c r="K430" i="108"/>
  <c r="I426" i="108"/>
  <c r="F423" i="108"/>
  <c r="I423" i="108"/>
  <c r="K331" i="108"/>
  <c r="U337" i="108"/>
  <c r="U338" i="108"/>
  <c r="I335" i="108"/>
  <c r="F334" i="108"/>
  <c r="I570" i="108" l="1"/>
  <c r="F694" i="108"/>
  <c r="F697" i="108" s="1"/>
  <c r="E586" i="108"/>
  <c r="E572" i="108"/>
  <c r="F572" i="108" s="1"/>
  <c r="E579" i="108"/>
  <c r="F579" i="108" s="1"/>
  <c r="F446" i="108"/>
  <c r="F450" i="108" s="1"/>
  <c r="K401" i="108"/>
  <c r="K432" i="108"/>
  <c r="F361" i="108"/>
  <c r="F367" i="108" s="1"/>
  <c r="F587" i="108"/>
  <c r="D595" i="108"/>
  <c r="K670" i="108"/>
  <c r="I673" i="108"/>
  <c r="F570" i="108"/>
  <c r="F509" i="108"/>
  <c r="I604" i="108"/>
  <c r="K604" i="108" s="1"/>
  <c r="I605" i="108"/>
  <c r="K605" i="108" s="1"/>
  <c r="K603" i="108"/>
  <c r="K600" i="108"/>
  <c r="F485" i="108"/>
  <c r="E488" i="108"/>
  <c r="E489" i="108" s="1"/>
  <c r="F489" i="108" s="1"/>
  <c r="U431" i="108"/>
  <c r="I424" i="108"/>
  <c r="U342" i="108"/>
  <c r="F730" i="108" l="1"/>
  <c r="F751" i="108" s="1"/>
  <c r="E13" i="126" s="1"/>
  <c r="E588" i="108"/>
  <c r="F588" i="108" s="1"/>
  <c r="E594" i="108"/>
  <c r="F595" i="108"/>
  <c r="D597" i="108"/>
  <c r="F573" i="108"/>
  <c r="I572" i="108"/>
  <c r="I571" i="108"/>
  <c r="I674" i="108"/>
  <c r="E492" i="108"/>
  <c r="F488" i="108"/>
  <c r="I425" i="108"/>
  <c r="I254" i="108"/>
  <c r="K254" i="108" s="1"/>
  <c r="I252" i="108"/>
  <c r="J258" i="108"/>
  <c r="I272" i="108"/>
  <c r="K272" i="108" s="1"/>
  <c r="I266" i="108"/>
  <c r="I265" i="108"/>
  <c r="K281" i="108"/>
  <c r="K280" i="108"/>
  <c r="K279" i="108"/>
  <c r="K278" i="108"/>
  <c r="K277" i="108"/>
  <c r="K276" i="108"/>
  <c r="K275" i="108"/>
  <c r="K274" i="108"/>
  <c r="K273" i="108"/>
  <c r="F272" i="108"/>
  <c r="K271" i="108"/>
  <c r="F271" i="108"/>
  <c r="I596" i="108" l="1"/>
  <c r="K596" i="108" s="1"/>
  <c r="I595" i="108"/>
  <c r="K595" i="108" s="1"/>
  <c r="I594" i="108"/>
  <c r="K594" i="108" s="1"/>
  <c r="E596" i="108"/>
  <c r="F596" i="108" s="1"/>
  <c r="E603" i="108"/>
  <c r="F603" i="108" s="1"/>
  <c r="F594" i="108"/>
  <c r="K283" i="108"/>
  <c r="K287" i="108" s="1"/>
  <c r="F283" i="108"/>
  <c r="F287" i="108" s="1"/>
  <c r="F597" i="108"/>
  <c r="F492" i="108"/>
  <c r="E500" i="108"/>
  <c r="E502" i="108" l="1"/>
  <c r="E504" i="108"/>
  <c r="F500" i="108"/>
  <c r="K256" i="108"/>
  <c r="I255" i="108"/>
  <c r="E251" i="108"/>
  <c r="E252" i="108" s="1"/>
  <c r="E253" i="108" s="1"/>
  <c r="E254" i="108" s="1"/>
  <c r="I253" i="108"/>
  <c r="K253" i="108" s="1"/>
  <c r="D10" i="101"/>
  <c r="F10" i="101"/>
  <c r="AB10" i="101"/>
  <c r="AE9" i="101"/>
  <c r="AA9" i="101"/>
  <c r="Y9" i="101"/>
  <c r="AE8" i="101"/>
  <c r="AA8" i="101"/>
  <c r="Y8" i="101"/>
  <c r="AE7" i="101"/>
  <c r="AE10" i="101" s="1"/>
  <c r="AC7" i="101"/>
  <c r="AA7" i="101"/>
  <c r="Y7" i="101"/>
  <c r="AD6" i="101"/>
  <c r="AA6" i="101"/>
  <c r="Y6" i="101"/>
  <c r="AD5" i="101"/>
  <c r="AC5" i="101"/>
  <c r="AA5" i="101"/>
  <c r="Y5" i="101"/>
  <c r="AD4" i="101"/>
  <c r="AD10" i="101" s="1"/>
  <c r="AC4" i="101"/>
  <c r="AC10" i="101" s="1"/>
  <c r="AA4" i="101"/>
  <c r="Y4" i="101"/>
  <c r="Z3" i="101"/>
  <c r="Y3" i="101"/>
  <c r="Z2" i="101"/>
  <c r="Z10" i="101" s="1"/>
  <c r="Y2" i="101"/>
  <c r="J178" i="108"/>
  <c r="J183" i="108" s="1"/>
  <c r="J194" i="108"/>
  <c r="Q20" i="101"/>
  <c r="D180" i="108" s="1"/>
  <c r="F132" i="108"/>
  <c r="K128" i="108"/>
  <c r="I181" i="108" l="1"/>
  <c r="I182" i="108" s="1"/>
  <c r="I180" i="108"/>
  <c r="I183" i="108"/>
  <c r="E508" i="108"/>
  <c r="F504" i="108"/>
  <c r="I251" i="108"/>
  <c r="AA10" i="101"/>
  <c r="Y10" i="101"/>
  <c r="K116" i="108"/>
  <c r="K96" i="108"/>
  <c r="K97" i="108"/>
  <c r="K98" i="108"/>
  <c r="K100" i="108"/>
  <c r="K101" i="108"/>
  <c r="K102" i="108"/>
  <c r="K103" i="108"/>
  <c r="K94" i="108"/>
  <c r="K95" i="108"/>
  <c r="A82" i="108"/>
  <c r="E511" i="108" l="1"/>
  <c r="F508" i="108"/>
  <c r="E514" i="108" l="1"/>
  <c r="E515" i="108" s="1"/>
  <c r="F515" i="108" s="1"/>
  <c r="F511" i="108"/>
  <c r="E518" i="108" l="1"/>
  <c r="F514" i="108"/>
  <c r="F23" i="108"/>
  <c r="F37" i="108"/>
  <c r="F40" i="108"/>
  <c r="F44" i="108"/>
  <c r="F48" i="108"/>
  <c r="D49" i="108"/>
  <c r="F49" i="108" s="1"/>
  <c r="E31" i="108"/>
  <c r="A30" i="108"/>
  <c r="A31" i="108" s="1"/>
  <c r="J35" i="108"/>
  <c r="J34" i="108"/>
  <c r="J55" i="108" s="1"/>
  <c r="J71" i="108" s="1"/>
  <c r="J33" i="108"/>
  <c r="E33" i="108"/>
  <c r="E29" i="108"/>
  <c r="K57" i="108"/>
  <c r="F57" i="108"/>
  <c r="F56" i="108"/>
  <c r="F55" i="108"/>
  <c r="J54" i="108"/>
  <c r="J70" i="108" s="1"/>
  <c r="F54" i="108"/>
  <c r="K52" i="108"/>
  <c r="F52" i="108"/>
  <c r="K51" i="108"/>
  <c r="F51" i="108"/>
  <c r="K48" i="108"/>
  <c r="J46" i="108"/>
  <c r="G46" i="108"/>
  <c r="A46" i="108"/>
  <c r="J45" i="108"/>
  <c r="J77" i="108" s="1"/>
  <c r="K44" i="108"/>
  <c r="J43" i="108"/>
  <c r="A42" i="108"/>
  <c r="E41" i="108"/>
  <c r="E42" i="108" s="1"/>
  <c r="E45" i="108" s="1"/>
  <c r="K40" i="108"/>
  <c r="K37" i="108"/>
  <c r="A34" i="108"/>
  <c r="A35" i="108" s="1"/>
  <c r="E25" i="108"/>
  <c r="A24" i="108"/>
  <c r="A25" i="108" s="1"/>
  <c r="A19" i="108"/>
  <c r="A20" i="108" s="1"/>
  <c r="F16" i="108"/>
  <c r="F14" i="108"/>
  <c r="A11" i="108"/>
  <c r="A12" i="108" s="1"/>
  <c r="F8" i="108"/>
  <c r="E7" i="108"/>
  <c r="A7" i="108"/>
  <c r="A8" i="108" s="1"/>
  <c r="P92" i="101"/>
  <c r="P86" i="101"/>
  <c r="P87" i="101"/>
  <c r="P88" i="101"/>
  <c r="P89" i="101"/>
  <c r="P90" i="101"/>
  <c r="P91" i="101"/>
  <c r="P85" i="101"/>
  <c r="P83" i="131"/>
  <c r="P84" i="131"/>
  <c r="P85" i="131"/>
  <c r="P86" i="131"/>
  <c r="P82" i="131"/>
  <c r="L100" i="131"/>
  <c r="C100" i="131"/>
  <c r="C99" i="131"/>
  <c r="C98" i="131"/>
  <c r="C97" i="131"/>
  <c r="L96" i="131"/>
  <c r="C96" i="131"/>
  <c r="L95" i="131"/>
  <c r="C95" i="131"/>
  <c r="L94" i="131"/>
  <c r="C94" i="131"/>
  <c r="L93" i="131"/>
  <c r="C93" i="131"/>
  <c r="L92" i="131"/>
  <c r="L91" i="131"/>
  <c r="L90" i="131"/>
  <c r="H90" i="131"/>
  <c r="C90" i="131"/>
  <c r="L89" i="131"/>
  <c r="E89" i="131"/>
  <c r="H89" i="131" s="1"/>
  <c r="C89" i="131"/>
  <c r="L88" i="131"/>
  <c r="E88" i="131"/>
  <c r="H88" i="131" s="1"/>
  <c r="C88" i="131"/>
  <c r="L87" i="131"/>
  <c r="E87" i="131"/>
  <c r="H87" i="131" s="1"/>
  <c r="C87" i="131"/>
  <c r="L86" i="131"/>
  <c r="E86" i="131"/>
  <c r="H86" i="131" s="1"/>
  <c r="C86" i="131"/>
  <c r="L85" i="131"/>
  <c r="E85" i="131"/>
  <c r="H85" i="131" s="1"/>
  <c r="C85" i="131"/>
  <c r="L84" i="131"/>
  <c r="E84" i="131"/>
  <c r="H84" i="131" s="1"/>
  <c r="C84" i="131"/>
  <c r="L83" i="131"/>
  <c r="E83" i="131"/>
  <c r="H83" i="131" s="1"/>
  <c r="C83" i="131"/>
  <c r="L82" i="131"/>
  <c r="E82" i="131"/>
  <c r="H82" i="131" s="1"/>
  <c r="C82" i="131"/>
  <c r="L103" i="101"/>
  <c r="C103" i="101"/>
  <c r="C102" i="101"/>
  <c r="C101" i="101"/>
  <c r="C100" i="101"/>
  <c r="L99" i="101"/>
  <c r="C99" i="101"/>
  <c r="L98" i="101"/>
  <c r="C98" i="101"/>
  <c r="L97" i="101"/>
  <c r="C97" i="101"/>
  <c r="L96" i="101"/>
  <c r="C96" i="101"/>
  <c r="L95" i="101"/>
  <c r="L94" i="101"/>
  <c r="L93" i="101"/>
  <c r="H93" i="101"/>
  <c r="C93" i="101"/>
  <c r="L92" i="101"/>
  <c r="H92" i="101"/>
  <c r="E92" i="101"/>
  <c r="C92" i="101"/>
  <c r="L91" i="101"/>
  <c r="E91" i="101"/>
  <c r="H91" i="101" s="1"/>
  <c r="C91" i="101"/>
  <c r="L90" i="101"/>
  <c r="E90" i="101"/>
  <c r="H90" i="101" s="1"/>
  <c r="C90" i="101"/>
  <c r="L89" i="101"/>
  <c r="E89" i="101"/>
  <c r="H89" i="101" s="1"/>
  <c r="C89" i="101"/>
  <c r="L88" i="101"/>
  <c r="E88" i="101"/>
  <c r="H88" i="101" s="1"/>
  <c r="C88" i="101"/>
  <c r="L87" i="101"/>
  <c r="E87" i="101"/>
  <c r="H87" i="101" s="1"/>
  <c r="C87" i="101"/>
  <c r="L86" i="101"/>
  <c r="E86" i="101"/>
  <c r="H86" i="101" s="1"/>
  <c r="C86" i="101"/>
  <c r="L85" i="101"/>
  <c r="E85" i="101"/>
  <c r="H85" i="101" s="1"/>
  <c r="C85" i="101"/>
  <c r="J72" i="108" l="1"/>
  <c r="J27" i="135"/>
  <c r="K27" i="135" s="1"/>
  <c r="K32" i="135" s="1"/>
  <c r="K35" i="135" s="1"/>
  <c r="J47" i="108"/>
  <c r="J79" i="108"/>
  <c r="P89" i="131"/>
  <c r="L99" i="131"/>
  <c r="F518" i="108"/>
  <c r="E34" i="108"/>
  <c r="E35" i="108" s="1"/>
  <c r="E70" i="108"/>
  <c r="F31" i="108"/>
  <c r="D58" i="108"/>
  <c r="F58" i="108" s="1"/>
  <c r="E46" i="108"/>
  <c r="C104" i="101"/>
  <c r="L102" i="101"/>
  <c r="H94" i="101"/>
  <c r="C94" i="101"/>
  <c r="C101" i="131"/>
  <c r="C91" i="131"/>
  <c r="H91" i="131"/>
  <c r="K37" i="135" l="1"/>
  <c r="F4" i="134" s="1"/>
  <c r="I58" i="108"/>
  <c r="K58" i="108" s="1"/>
  <c r="I49" i="108"/>
  <c r="K49" i="108" s="1"/>
  <c r="R2" i="131"/>
  <c r="F49" i="101"/>
  <c r="E49" i="101"/>
  <c r="E43" i="101"/>
  <c r="E42" i="101"/>
  <c r="E40" i="101"/>
  <c r="E41" i="101"/>
  <c r="E39" i="101"/>
  <c r="D52" i="131"/>
  <c r="D53" i="131"/>
  <c r="D54" i="131"/>
  <c r="D55" i="131"/>
  <c r="D56" i="131"/>
  <c r="D57" i="131"/>
  <c r="E45" i="131"/>
  <c r="Q6" i="131"/>
  <c r="R4" i="131"/>
  <c r="R5" i="131"/>
  <c r="Q4" i="131"/>
  <c r="Q5" i="131"/>
  <c r="J19" i="131"/>
  <c r="J21" i="131" s="1"/>
  <c r="D19" i="131"/>
  <c r="F19" i="131"/>
  <c r="E4" i="131"/>
  <c r="E5" i="131"/>
  <c r="D4" i="131"/>
  <c r="D5" i="131"/>
  <c r="D6" i="131"/>
  <c r="D10" i="131"/>
  <c r="D77" i="131"/>
  <c r="D76" i="131"/>
  <c r="D73" i="131"/>
  <c r="D63" i="131"/>
  <c r="D58" i="131"/>
  <c r="E51" i="131"/>
  <c r="E47" i="131"/>
  <c r="E46" i="131"/>
  <c r="F18" i="131"/>
  <c r="D18" i="131"/>
  <c r="F17" i="131"/>
  <c r="D17" i="131"/>
  <c r="F16" i="131"/>
  <c r="D16" i="131"/>
  <c r="F15" i="131"/>
  <c r="D15" i="131"/>
  <c r="I14" i="131"/>
  <c r="I21" i="131" s="1"/>
  <c r="F14" i="131"/>
  <c r="D14" i="131"/>
  <c r="R3" i="131"/>
  <c r="Q3" i="131"/>
  <c r="E3" i="131"/>
  <c r="D3" i="131"/>
  <c r="Q2" i="131"/>
  <c r="E2" i="131"/>
  <c r="F24" i="134" l="1"/>
  <c r="F8" i="99" s="1"/>
  <c r="G8" i="99" s="1"/>
  <c r="G4" i="134"/>
  <c r="G24" i="134" s="1"/>
  <c r="D59" i="131"/>
  <c r="E21" i="131"/>
  <c r="F21" i="131"/>
  <c r="Q7" i="131"/>
  <c r="R7" i="131"/>
  <c r="A65" i="131" s="1"/>
  <c r="E59" i="131"/>
  <c r="F48" i="131"/>
  <c r="C664" i="108" s="1"/>
  <c r="I664" i="108" s="1"/>
  <c r="K664" i="108" s="1"/>
  <c r="E48" i="131"/>
  <c r="F39" i="131"/>
  <c r="N70" i="101"/>
  <c r="N69" i="101"/>
  <c r="K68" i="101"/>
  <c r="N68" i="101" s="1"/>
  <c r="N66" i="101"/>
  <c r="D79" i="101"/>
  <c r="I69" i="101"/>
  <c r="I70" i="101"/>
  <c r="N80" i="101"/>
  <c r="N79" i="101"/>
  <c r="K78" i="101"/>
  <c r="N78" i="101" s="1"/>
  <c r="N76" i="101"/>
  <c r="I80" i="101"/>
  <c r="I79" i="101"/>
  <c r="I76" i="101"/>
  <c r="I66" i="101"/>
  <c r="D80" i="101"/>
  <c r="E54" i="101"/>
  <c r="E55" i="101"/>
  <c r="D54" i="101"/>
  <c r="D55" i="101"/>
  <c r="F43" i="101"/>
  <c r="F42" i="101"/>
  <c r="E15" i="101"/>
  <c r="E16" i="101"/>
  <c r="E17" i="101"/>
  <c r="E18" i="101"/>
  <c r="E19" i="101"/>
  <c r="E20" i="101"/>
  <c r="E21" i="101"/>
  <c r="E22" i="101"/>
  <c r="E23" i="101"/>
  <c r="E24" i="101"/>
  <c r="E25" i="101"/>
  <c r="E14" i="101"/>
  <c r="T18" i="101"/>
  <c r="T17" i="101"/>
  <c r="S18" i="101"/>
  <c r="S19" i="101"/>
  <c r="S17" i="101"/>
  <c r="F4" i="101"/>
  <c r="F11" i="101" s="1"/>
  <c r="Q19" i="101"/>
  <c r="R16" i="101"/>
  <c r="R15" i="101"/>
  <c r="R14" i="101"/>
  <c r="R13" i="101"/>
  <c r="Q8" i="101"/>
  <c r="Q9" i="101"/>
  <c r="Q10" i="101"/>
  <c r="Q11" i="101"/>
  <c r="Q12" i="101"/>
  <c r="Q13" i="101"/>
  <c r="Q14" i="101"/>
  <c r="Q15" i="101"/>
  <c r="E2" i="101"/>
  <c r="R5" i="101"/>
  <c r="R6" i="101"/>
  <c r="R7" i="101"/>
  <c r="R8" i="101"/>
  <c r="R9" i="101"/>
  <c r="R10" i="101"/>
  <c r="R11" i="101"/>
  <c r="R12" i="101"/>
  <c r="R3" i="101"/>
  <c r="R4" i="101"/>
  <c r="Q3" i="101"/>
  <c r="Q4" i="101"/>
  <c r="J8" i="101"/>
  <c r="D8" i="101"/>
  <c r="F8" i="101"/>
  <c r="E3" i="101"/>
  <c r="D3" i="101"/>
  <c r="Q5" i="101"/>
  <c r="Q6" i="101"/>
  <c r="Q7" i="101"/>
  <c r="Q16" i="101"/>
  <c r="Q17" i="101"/>
  <c r="Q18" i="101"/>
  <c r="J9" i="101"/>
  <c r="J7" i="101"/>
  <c r="H5" i="101"/>
  <c r="H4" i="101"/>
  <c r="H11" i="101" s="1"/>
  <c r="F5" i="101"/>
  <c r="F6" i="101"/>
  <c r="F7" i="101"/>
  <c r="F9" i="101"/>
  <c r="H7" i="101"/>
  <c r="I6" i="101"/>
  <c r="I5" i="101"/>
  <c r="I4" i="101"/>
  <c r="I11" i="101" s="1"/>
  <c r="E58" i="129"/>
  <c r="E59" i="129"/>
  <c r="E60" i="129"/>
  <c r="E61" i="129"/>
  <c r="C40" i="129"/>
  <c r="E40" i="129" s="1"/>
  <c r="C37" i="129"/>
  <c r="N24" i="129"/>
  <c r="N26" i="129" s="1"/>
  <c r="M24" i="129"/>
  <c r="M26" i="129" s="1"/>
  <c r="K24" i="129"/>
  <c r="K26" i="129" s="1"/>
  <c r="J24" i="129"/>
  <c r="J26" i="129" s="1"/>
  <c r="O23" i="129"/>
  <c r="L23" i="129"/>
  <c r="G23" i="129"/>
  <c r="H23" i="129" s="1"/>
  <c r="F23" i="129"/>
  <c r="O22" i="129"/>
  <c r="L22" i="129"/>
  <c r="G22" i="129"/>
  <c r="I22" i="129" s="1"/>
  <c r="F22" i="129"/>
  <c r="L10" i="129"/>
  <c r="L9" i="129"/>
  <c r="L7" i="129"/>
  <c r="L5" i="129"/>
  <c r="L4" i="129"/>
  <c r="K11" i="129"/>
  <c r="K16" i="129" s="1"/>
  <c r="K18" i="129" s="1"/>
  <c r="T12" i="130"/>
  <c r="Q9" i="130"/>
  <c r="Q10" i="130"/>
  <c r="P9" i="130"/>
  <c r="P10" i="130"/>
  <c r="O9" i="130"/>
  <c r="O10" i="130"/>
  <c r="N9" i="130"/>
  <c r="N10" i="130"/>
  <c r="G12" i="130"/>
  <c r="H12" i="130"/>
  <c r="I12" i="130"/>
  <c r="F12" i="130"/>
  <c r="C12" i="130"/>
  <c r="C10" i="130"/>
  <c r="I10" i="130"/>
  <c r="C9" i="130"/>
  <c r="I9" i="130" s="1"/>
  <c r="D8" i="130"/>
  <c r="F8" i="130" s="1"/>
  <c r="D7" i="130"/>
  <c r="F7" i="130" s="1"/>
  <c r="D6" i="130"/>
  <c r="F6" i="130" s="1"/>
  <c r="H6" i="130" s="1"/>
  <c r="D5" i="130"/>
  <c r="F5" i="130" s="1"/>
  <c r="D4" i="130"/>
  <c r="D3" i="130"/>
  <c r="F3" i="130" s="1"/>
  <c r="H3" i="130" s="1"/>
  <c r="R59" i="105"/>
  <c r="R61" i="105" s="1"/>
  <c r="P59" i="105"/>
  <c r="O59" i="105"/>
  <c r="N59" i="105"/>
  <c r="M59" i="105"/>
  <c r="G60" i="130"/>
  <c r="G62" i="130" s="1"/>
  <c r="F60" i="130"/>
  <c r="F62" i="130" s="1"/>
  <c r="H60" i="130"/>
  <c r="H62" i="130" s="1"/>
  <c r="I59" i="130"/>
  <c r="E58" i="130"/>
  <c r="E60" i="130" s="1"/>
  <c r="E62" i="130" s="1"/>
  <c r="G51" i="130"/>
  <c r="G53" i="130" s="1"/>
  <c r="F51" i="130"/>
  <c r="F53" i="130" s="1"/>
  <c r="H51" i="130"/>
  <c r="H53" i="130" s="1"/>
  <c r="I50" i="130"/>
  <c r="E49" i="130"/>
  <c r="E51" i="130" s="1"/>
  <c r="E53" i="130" s="1"/>
  <c r="G42" i="130"/>
  <c r="G44" i="130" s="1"/>
  <c r="F42" i="130"/>
  <c r="F44" i="130" s="1"/>
  <c r="H42" i="130"/>
  <c r="H44" i="130" s="1"/>
  <c r="I41" i="130"/>
  <c r="E40" i="130"/>
  <c r="E42" i="130" s="1"/>
  <c r="E44" i="130" s="1"/>
  <c r="G33" i="130"/>
  <c r="G35" i="130" s="1"/>
  <c r="F33" i="130"/>
  <c r="F35" i="130" s="1"/>
  <c r="E33" i="130"/>
  <c r="E35" i="130" s="1"/>
  <c r="H32" i="130"/>
  <c r="H31" i="130"/>
  <c r="D27" i="130"/>
  <c r="J26" i="130"/>
  <c r="E26" i="130"/>
  <c r="I26" i="130" s="1"/>
  <c r="J25" i="130"/>
  <c r="E25" i="130"/>
  <c r="Q21" i="130"/>
  <c r="K21" i="130"/>
  <c r="E21" i="130"/>
  <c r="S20" i="130"/>
  <c r="S21" i="130" s="1"/>
  <c r="R20" i="130"/>
  <c r="M20" i="130"/>
  <c r="M21" i="130" s="1"/>
  <c r="L20" i="130"/>
  <c r="G20" i="130"/>
  <c r="F20" i="130"/>
  <c r="Q12" i="130"/>
  <c r="N8" i="130"/>
  <c r="P8" i="130" s="1"/>
  <c r="C8" i="130"/>
  <c r="I8" i="130" s="1"/>
  <c r="N7" i="130"/>
  <c r="Q7" i="130" s="1"/>
  <c r="C7" i="130"/>
  <c r="I7" i="130" s="1"/>
  <c r="N6" i="130"/>
  <c r="Q6" i="130" s="1"/>
  <c r="C6" i="130"/>
  <c r="I6" i="130" s="1"/>
  <c r="N5" i="130"/>
  <c r="Q5" i="130" s="1"/>
  <c r="C5" i="130"/>
  <c r="I5" i="130" s="1"/>
  <c r="N4" i="130"/>
  <c r="Q4" i="130" s="1"/>
  <c r="F4" i="130"/>
  <c r="C4" i="130"/>
  <c r="I4" i="130" s="1"/>
  <c r="N3" i="130"/>
  <c r="P3" i="130" s="1"/>
  <c r="C3" i="130"/>
  <c r="I3" i="130" s="1"/>
  <c r="N2" i="130"/>
  <c r="Q2" i="130" s="1"/>
  <c r="D2" i="130"/>
  <c r="F2" i="130" s="1"/>
  <c r="C2" i="130"/>
  <c r="I2" i="130" s="1"/>
  <c r="E57" i="129"/>
  <c r="E62" i="129" s="1"/>
  <c r="E52" i="129"/>
  <c r="E51" i="129"/>
  <c r="R47" i="129"/>
  <c r="R49" i="129" s="1"/>
  <c r="P47" i="129"/>
  <c r="O47" i="129"/>
  <c r="N47" i="129"/>
  <c r="M47" i="129"/>
  <c r="F46" i="129"/>
  <c r="E46" i="129"/>
  <c r="F45" i="129"/>
  <c r="E45" i="129"/>
  <c r="F44" i="129"/>
  <c r="E44" i="129"/>
  <c r="F43" i="129"/>
  <c r="E43" i="129"/>
  <c r="F42" i="129"/>
  <c r="E42" i="129"/>
  <c r="F41" i="129"/>
  <c r="E41" i="129"/>
  <c r="F40" i="129"/>
  <c r="F39" i="129"/>
  <c r="E39" i="129"/>
  <c r="F38" i="129"/>
  <c r="E38" i="129"/>
  <c r="F37" i="129"/>
  <c r="E37" i="129"/>
  <c r="F36" i="129"/>
  <c r="E36" i="129"/>
  <c r="F35" i="129"/>
  <c r="E35" i="129"/>
  <c r="F34" i="129"/>
  <c r="E34" i="129"/>
  <c r="F33" i="129"/>
  <c r="E33" i="129"/>
  <c r="R16" i="129"/>
  <c r="Q16" i="129"/>
  <c r="P16" i="129"/>
  <c r="N16" i="129"/>
  <c r="N18" i="129" s="1"/>
  <c r="M16" i="129"/>
  <c r="M18" i="129" s="1"/>
  <c r="J16" i="129"/>
  <c r="J18" i="129" s="1"/>
  <c r="O15" i="129"/>
  <c r="L15" i="129"/>
  <c r="G15" i="129"/>
  <c r="I15" i="129" s="1"/>
  <c r="F15" i="129"/>
  <c r="O14" i="129"/>
  <c r="L14" i="129"/>
  <c r="G14" i="129"/>
  <c r="I14" i="129" s="1"/>
  <c r="F14" i="129"/>
  <c r="O13" i="129"/>
  <c r="L13" i="129"/>
  <c r="G13" i="129"/>
  <c r="I13" i="129" s="1"/>
  <c r="F13" i="129"/>
  <c r="O12" i="129"/>
  <c r="L12" i="129"/>
  <c r="G12" i="129"/>
  <c r="I12" i="129" s="1"/>
  <c r="F12" i="129"/>
  <c r="O11" i="129"/>
  <c r="G11" i="129"/>
  <c r="I11" i="129" s="1"/>
  <c r="F11" i="129"/>
  <c r="O10" i="129"/>
  <c r="G10" i="129"/>
  <c r="I10" i="129" s="1"/>
  <c r="F10" i="129"/>
  <c r="O9" i="129"/>
  <c r="G9" i="129"/>
  <c r="I9" i="129" s="1"/>
  <c r="F9" i="129"/>
  <c r="O8" i="129"/>
  <c r="L8" i="129"/>
  <c r="G8" i="129"/>
  <c r="I8" i="129" s="1"/>
  <c r="F8" i="129"/>
  <c r="O7" i="129"/>
  <c r="G7" i="129"/>
  <c r="I7" i="129" s="1"/>
  <c r="F7" i="129"/>
  <c r="O6" i="129"/>
  <c r="L6" i="129"/>
  <c r="G6" i="129"/>
  <c r="H6" i="129" s="1"/>
  <c r="F6" i="129"/>
  <c r="O5" i="129"/>
  <c r="G5" i="129"/>
  <c r="I5" i="129" s="1"/>
  <c r="F5" i="129"/>
  <c r="O4" i="129"/>
  <c r="G4" i="129"/>
  <c r="I4" i="129" s="1"/>
  <c r="F4" i="129"/>
  <c r="O3" i="129"/>
  <c r="L3" i="129"/>
  <c r="G3" i="129"/>
  <c r="I3" i="129" s="1"/>
  <c r="F3" i="129"/>
  <c r="G3" i="105"/>
  <c r="G78" i="102"/>
  <c r="G80" i="102" s="1"/>
  <c r="F78" i="102"/>
  <c r="F80" i="102" s="1"/>
  <c r="H78" i="102"/>
  <c r="H80" i="102" s="1"/>
  <c r="E78" i="102"/>
  <c r="H67" i="102"/>
  <c r="H69" i="102" s="1"/>
  <c r="G67" i="102"/>
  <c r="G69" i="102" s="1"/>
  <c r="F67" i="102"/>
  <c r="F69" i="102" s="1"/>
  <c r="Q35" i="102"/>
  <c r="L34" i="102"/>
  <c r="L33" i="102"/>
  <c r="M34" i="102"/>
  <c r="M33" i="102"/>
  <c r="K35" i="102"/>
  <c r="G34" i="102"/>
  <c r="G33" i="102"/>
  <c r="E35" i="102"/>
  <c r="C18" i="102"/>
  <c r="I18" i="102" s="1"/>
  <c r="F18" i="102"/>
  <c r="H18" i="102" s="1"/>
  <c r="L4" i="122"/>
  <c r="L5" i="122"/>
  <c r="L6" i="122"/>
  <c r="L3" i="122"/>
  <c r="T287" i="108"/>
  <c r="T283" i="108"/>
  <c r="T284" i="108"/>
  <c r="T285" i="108"/>
  <c r="T286" i="108"/>
  <c r="T281" i="108"/>
  <c r="U276" i="108"/>
  <c r="U277" i="108"/>
  <c r="U278" i="108"/>
  <c r="U279" i="108"/>
  <c r="U275" i="108"/>
  <c r="I399" i="108"/>
  <c r="T216" i="108"/>
  <c r="T177" i="108"/>
  <c r="T178" i="108"/>
  <c r="T179" i="108"/>
  <c r="T180" i="108"/>
  <c r="T181" i="108"/>
  <c r="T182" i="108"/>
  <c r="T183" i="108"/>
  <c r="T176" i="108"/>
  <c r="U167" i="108"/>
  <c r="U168" i="108"/>
  <c r="U169" i="108"/>
  <c r="U170" i="108"/>
  <c r="U171" i="108"/>
  <c r="U172" i="108"/>
  <c r="U173" i="108"/>
  <c r="U174" i="108"/>
  <c r="U166" i="108"/>
  <c r="U165" i="108"/>
  <c r="I3" i="105" l="1"/>
  <c r="I78" i="102"/>
  <c r="M35" i="102"/>
  <c r="F35" i="102"/>
  <c r="D24" i="108" s="1"/>
  <c r="F24" i="108" s="1"/>
  <c r="D77" i="108"/>
  <c r="G35" i="102"/>
  <c r="D34" i="108" s="1"/>
  <c r="F34" i="108" s="1"/>
  <c r="K399" i="108"/>
  <c r="U399" i="108"/>
  <c r="U400" i="108" s="1"/>
  <c r="V399" i="108"/>
  <c r="V400" i="108" s="1"/>
  <c r="T20" i="101"/>
  <c r="S20" i="101"/>
  <c r="F24" i="129"/>
  <c r="I23" i="129"/>
  <c r="I24" i="129" s="1"/>
  <c r="G46" i="129"/>
  <c r="Q46" i="129" s="1"/>
  <c r="G44" i="129"/>
  <c r="Q44" i="129" s="1"/>
  <c r="G42" i="129"/>
  <c r="Q42" i="129" s="1"/>
  <c r="G43" i="129"/>
  <c r="Q43" i="129" s="1"/>
  <c r="G38" i="129"/>
  <c r="Q38" i="129" s="1"/>
  <c r="G36" i="129"/>
  <c r="Q36" i="129" s="1"/>
  <c r="G40" i="129"/>
  <c r="Q40" i="129" s="1"/>
  <c r="L24" i="129"/>
  <c r="L26" i="129" s="1"/>
  <c r="O24" i="129"/>
  <c r="O26" i="129" s="1"/>
  <c r="H22" i="129"/>
  <c r="H24" i="129" s="1"/>
  <c r="G24" i="129"/>
  <c r="G34" i="129"/>
  <c r="Q34" i="129" s="1"/>
  <c r="G37" i="129"/>
  <c r="Q37" i="129" s="1"/>
  <c r="G41" i="129"/>
  <c r="Q41" i="129" s="1"/>
  <c r="G35" i="129"/>
  <c r="Q35" i="129" s="1"/>
  <c r="H14" i="129"/>
  <c r="G39" i="129"/>
  <c r="Q39" i="129" s="1"/>
  <c r="G45" i="129"/>
  <c r="Q45" i="129" s="1"/>
  <c r="G33" i="129"/>
  <c r="Q33" i="129" s="1"/>
  <c r="I6" i="129"/>
  <c r="I16" i="129" s="1"/>
  <c r="L16" i="129"/>
  <c r="L18" i="129" s="1"/>
  <c r="O16" i="129"/>
  <c r="O18" i="129" s="1"/>
  <c r="F16" i="129"/>
  <c r="H10" i="129"/>
  <c r="O8" i="130"/>
  <c r="H33" i="130"/>
  <c r="H35" i="130" s="1"/>
  <c r="K12" i="130"/>
  <c r="I51" i="130"/>
  <c r="I53" i="130" s="1"/>
  <c r="P7" i="130"/>
  <c r="I42" i="130"/>
  <c r="I44" i="130" s="1"/>
  <c r="O6" i="130"/>
  <c r="P6" i="130"/>
  <c r="O7" i="130"/>
  <c r="O5" i="130"/>
  <c r="P5" i="130"/>
  <c r="P4" i="130"/>
  <c r="O4" i="130"/>
  <c r="O3" i="130"/>
  <c r="O2" i="130"/>
  <c r="P2" i="130"/>
  <c r="E27" i="130"/>
  <c r="H25" i="130"/>
  <c r="Q8" i="130"/>
  <c r="F21" i="130"/>
  <c r="L21" i="130"/>
  <c r="G21" i="130"/>
  <c r="I25" i="130"/>
  <c r="I27" i="130" s="1"/>
  <c r="J27" i="130"/>
  <c r="I60" i="130"/>
  <c r="I62" i="130" s="1"/>
  <c r="Q3" i="130"/>
  <c r="R21" i="130"/>
  <c r="H7" i="130"/>
  <c r="G7" i="130"/>
  <c r="H8" i="130"/>
  <c r="G8" i="130"/>
  <c r="G2" i="130"/>
  <c r="H2" i="130"/>
  <c r="H5" i="130"/>
  <c r="G5" i="130"/>
  <c r="H4" i="130"/>
  <c r="G4" i="130"/>
  <c r="G3" i="130"/>
  <c r="H26" i="130"/>
  <c r="N13" i="130"/>
  <c r="G6" i="130"/>
  <c r="G16" i="129"/>
  <c r="H5" i="129"/>
  <c r="H9" i="129"/>
  <c r="H13" i="129"/>
  <c r="H4" i="129"/>
  <c r="H8" i="129"/>
  <c r="H12" i="129"/>
  <c r="H3" i="129"/>
  <c r="H7" i="129"/>
  <c r="H11" i="129"/>
  <c r="H15" i="129"/>
  <c r="O19" i="105"/>
  <c r="L19" i="105"/>
  <c r="H3" i="105"/>
  <c r="I67" i="102"/>
  <c r="L35" i="102"/>
  <c r="G18" i="102"/>
  <c r="U287" i="108"/>
  <c r="U284" i="108"/>
  <c r="U281" i="108"/>
  <c r="U286" i="108"/>
  <c r="U285" i="108"/>
  <c r="U283" i="108"/>
  <c r="K129" i="108" l="1"/>
  <c r="K130" i="108"/>
  <c r="K131" i="108"/>
  <c r="D64" i="131"/>
  <c r="Q59" i="105"/>
  <c r="Q61" i="105" s="1"/>
  <c r="D82" i="108"/>
  <c r="D81" i="108"/>
  <c r="D70" i="108"/>
  <c r="D78" i="108"/>
  <c r="D90" i="108"/>
  <c r="A74" i="131"/>
  <c r="D74" i="131" s="1"/>
  <c r="K255" i="108"/>
  <c r="J261" i="108"/>
  <c r="C53" i="129"/>
  <c r="E53" i="129" s="1"/>
  <c r="E54" i="129" s="1"/>
  <c r="H57" i="129" s="1"/>
  <c r="Q47" i="129"/>
  <c r="Q49" i="129"/>
  <c r="H27" i="130"/>
  <c r="Q13" i="130"/>
  <c r="O13" i="130"/>
  <c r="T13" i="130"/>
  <c r="P13" i="130"/>
  <c r="H16" i="129"/>
  <c r="U288" i="108"/>
  <c r="U289" i="108" s="1"/>
  <c r="K89" i="108"/>
  <c r="I99" i="108"/>
  <c r="K99" i="108" s="1"/>
  <c r="E96" i="108"/>
  <c r="E97" i="108" s="1"/>
  <c r="F97" i="108" s="1"/>
  <c r="F95" i="108"/>
  <c r="A6" i="126"/>
  <c r="A7" i="126" s="1"/>
  <c r="A8" i="126" s="1"/>
  <c r="A9" i="126" s="1"/>
  <c r="A10" i="126" s="1"/>
  <c r="A11" i="126" s="1"/>
  <c r="A12" i="126" s="1"/>
  <c r="I57" i="124"/>
  <c r="K57" i="124" s="1"/>
  <c r="K56" i="124"/>
  <c r="F26" i="125"/>
  <c r="E26" i="125"/>
  <c r="A5" i="125"/>
  <c r="I15" i="124"/>
  <c r="F66" i="124"/>
  <c r="F60" i="124"/>
  <c r="I59" i="124"/>
  <c r="K59" i="124" s="1"/>
  <c r="F58" i="124"/>
  <c r="K55" i="124"/>
  <c r="K54" i="124"/>
  <c r="K61" i="124" s="1"/>
  <c r="K52" i="124"/>
  <c r="K51" i="124"/>
  <c r="K50" i="124"/>
  <c r="I49" i="124"/>
  <c r="K49" i="124" s="1"/>
  <c r="K48" i="124"/>
  <c r="K47" i="124"/>
  <c r="I46" i="124"/>
  <c r="K46" i="124" s="1"/>
  <c r="K45" i="124"/>
  <c r="I44" i="124"/>
  <c r="K44" i="124" s="1"/>
  <c r="K43" i="124"/>
  <c r="I42" i="124"/>
  <c r="K42" i="124" s="1"/>
  <c r="A42" i="124"/>
  <c r="I41" i="124"/>
  <c r="K41" i="124" s="1"/>
  <c r="I39" i="124"/>
  <c r="K39" i="124" s="1"/>
  <c r="I38" i="124"/>
  <c r="K38" i="124" s="1"/>
  <c r="I37" i="124"/>
  <c r="K37" i="124" s="1"/>
  <c r="I36" i="124"/>
  <c r="K36" i="124" s="1"/>
  <c r="I24" i="124"/>
  <c r="K24" i="124" s="1"/>
  <c r="A24" i="124"/>
  <c r="K23" i="124"/>
  <c r="I22" i="124"/>
  <c r="K22" i="124" s="1"/>
  <c r="K21" i="124"/>
  <c r="I20" i="124"/>
  <c r="K20" i="124" s="1"/>
  <c r="I19" i="124"/>
  <c r="K19" i="124" s="1"/>
  <c r="K18" i="124"/>
  <c r="I16" i="124"/>
  <c r="K16" i="124" s="1"/>
  <c r="I14" i="124"/>
  <c r="A14" i="124"/>
  <c r="A15" i="124" s="1"/>
  <c r="A16" i="124" s="1"/>
  <c r="I13" i="124"/>
  <c r="K13" i="124" s="1"/>
  <c r="K12" i="124"/>
  <c r="F30" i="124"/>
  <c r="I11" i="124"/>
  <c r="K11" i="124" s="1"/>
  <c r="I10" i="124"/>
  <c r="K10" i="124" s="1"/>
  <c r="I9" i="124"/>
  <c r="K9" i="124" s="1"/>
  <c r="A9" i="124"/>
  <c r="A10" i="124" s="1"/>
  <c r="A11" i="124" s="1"/>
  <c r="I8" i="124"/>
  <c r="K8" i="124" s="1"/>
  <c r="K40" i="124" l="1"/>
  <c r="K64" i="124" s="1"/>
  <c r="K25" i="124"/>
  <c r="K53" i="124"/>
  <c r="K65" i="124" s="1"/>
  <c r="D83" i="108"/>
  <c r="K66" i="124"/>
  <c r="J396" i="108"/>
  <c r="J427" i="108" s="1"/>
  <c r="F96" i="108"/>
  <c r="K15" i="124"/>
  <c r="K14" i="124"/>
  <c r="K67" i="124" l="1"/>
  <c r="G5" i="125" s="1"/>
  <c r="K17" i="124"/>
  <c r="K28" i="124" s="1"/>
  <c r="K29" i="124"/>
  <c r="K30" i="124" l="1"/>
  <c r="G4" i="125" s="1"/>
  <c r="G26" i="125" s="1"/>
  <c r="G6" i="99" l="1"/>
  <c r="D164" i="123"/>
  <c r="D165" i="123"/>
  <c r="D41" i="123"/>
  <c r="D42" i="123"/>
  <c r="E41" i="123"/>
  <c r="K652" i="108" l="1"/>
  <c r="F645" i="108"/>
  <c r="K577" i="108"/>
  <c r="K578" i="108"/>
  <c r="K650" i="108" l="1"/>
  <c r="O299" i="108" l="1"/>
  <c r="O300" i="108"/>
  <c r="O301" i="108"/>
  <c r="O302" i="108"/>
  <c r="O303" i="108"/>
  <c r="O298" i="108"/>
  <c r="P299" i="108"/>
  <c r="P300" i="108"/>
  <c r="P301" i="108"/>
  <c r="P298" i="108"/>
  <c r="J62" i="123"/>
  <c r="J60" i="123"/>
  <c r="J61" i="123"/>
  <c r="J59" i="123"/>
  <c r="J58" i="123"/>
  <c r="J57" i="123"/>
  <c r="J56" i="123"/>
  <c r="J55" i="123"/>
  <c r="J54" i="123"/>
  <c r="J53" i="123"/>
  <c r="A409" i="108"/>
  <c r="N277" i="108"/>
  <c r="O277" i="108" s="1"/>
  <c r="N276" i="108"/>
  <c r="O276" i="108" s="1"/>
  <c r="O268" i="108"/>
  <c r="K402" i="108"/>
  <c r="F402" i="108"/>
  <c r="P268" i="108"/>
  <c r="K407" i="108"/>
  <c r="K409" i="108"/>
  <c r="K411" i="108"/>
  <c r="O264" i="108"/>
  <c r="O265" i="108"/>
  <c r="O266" i="108"/>
  <c r="O267" i="108"/>
  <c r="O263" i="108"/>
  <c r="P203" i="108"/>
  <c r="P204" i="108"/>
  <c r="P205" i="108"/>
  <c r="P206" i="108"/>
  <c r="P214" i="108"/>
  <c r="O203" i="108"/>
  <c r="O204" i="108"/>
  <c r="O205" i="108"/>
  <c r="O206" i="108"/>
  <c r="O214" i="108"/>
  <c r="I45" i="123"/>
  <c r="I46" i="123"/>
  <c r="I47" i="123"/>
  <c r="I48" i="123"/>
  <c r="I49" i="123"/>
  <c r="I50" i="123"/>
  <c r="I51" i="123"/>
  <c r="I52" i="123"/>
  <c r="H45" i="123"/>
  <c r="H46" i="123"/>
  <c r="H47" i="123"/>
  <c r="H48" i="123"/>
  <c r="H49" i="123"/>
  <c r="H50" i="123"/>
  <c r="H51" i="123"/>
  <c r="H52" i="123"/>
  <c r="H53" i="123"/>
  <c r="H54" i="123"/>
  <c r="H55" i="123"/>
  <c r="H56" i="123"/>
  <c r="H57" i="123"/>
  <c r="H58" i="123"/>
  <c r="H59" i="123"/>
  <c r="H61" i="123"/>
  <c r="I44" i="123"/>
  <c r="H44" i="123"/>
  <c r="K315" i="108"/>
  <c r="K314" i="108"/>
  <c r="K304" i="108"/>
  <c r="O175" i="108"/>
  <c r="I306" i="108"/>
  <c r="I307" i="108"/>
  <c r="I305" i="108"/>
  <c r="I302" i="108"/>
  <c r="I303" i="108" s="1"/>
  <c r="I299" i="108"/>
  <c r="K299" i="108" s="1"/>
  <c r="K574" i="108"/>
  <c r="K573" i="108"/>
  <c r="K569" i="108"/>
  <c r="K567" i="108"/>
  <c r="A417" i="108"/>
  <c r="A418" i="108" s="1"/>
  <c r="I416" i="108"/>
  <c r="K416" i="108" s="1"/>
  <c r="I412" i="108"/>
  <c r="K412" i="108" s="1"/>
  <c r="F314" i="108"/>
  <c r="K313" i="108"/>
  <c r="F313" i="108"/>
  <c r="A306" i="108"/>
  <c r="A307" i="108" s="1"/>
  <c r="A308" i="108" s="1"/>
  <c r="A309" i="108" s="1"/>
  <c r="K301" i="108"/>
  <c r="K300" i="108"/>
  <c r="U305" i="108" l="1"/>
  <c r="Y305" i="108"/>
  <c r="K305" i="108"/>
  <c r="K306" i="108"/>
  <c r="Y306" i="108"/>
  <c r="Y307" i="108"/>
  <c r="K307" i="108"/>
  <c r="U306" i="108"/>
  <c r="U307" i="108"/>
  <c r="K575" i="108"/>
  <c r="H80" i="123"/>
  <c r="J80" i="123"/>
  <c r="I80" i="123"/>
  <c r="J654" i="108"/>
  <c r="P302" i="108"/>
  <c r="P303" i="108"/>
  <c r="O278" i="108"/>
  <c r="P278" i="108" s="1"/>
  <c r="P265" i="108"/>
  <c r="P266" i="108"/>
  <c r="P264" i="108"/>
  <c r="P263" i="108"/>
  <c r="P267" i="108"/>
  <c r="P215" i="108"/>
  <c r="P175" i="108"/>
  <c r="F302" i="108"/>
  <c r="F328" i="108" l="1"/>
  <c r="F366" i="108" s="1"/>
  <c r="U311" i="108"/>
  <c r="P269" i="108"/>
  <c r="P176" i="108"/>
  <c r="F388" i="108" l="1"/>
  <c r="E8" i="126" s="1"/>
  <c r="R211" i="123" l="1"/>
  <c r="R212" i="123"/>
  <c r="R213" i="123"/>
  <c r="R214" i="123"/>
  <c r="R215" i="123"/>
  <c r="R216" i="123"/>
  <c r="R217" i="123"/>
  <c r="R218" i="123"/>
  <c r="R210" i="123"/>
  <c r="F254" i="108"/>
  <c r="F256" i="108"/>
  <c r="F258" i="108"/>
  <c r="F259" i="108"/>
  <c r="F260" i="108"/>
  <c r="F261" i="108"/>
  <c r="F262" i="108"/>
  <c r="F263" i="108"/>
  <c r="F264" i="108"/>
  <c r="F265" i="108"/>
  <c r="F266" i="108"/>
  <c r="F269" i="108"/>
  <c r="K266" i="108"/>
  <c r="K252" i="108"/>
  <c r="C233" i="123"/>
  <c r="H215" i="123"/>
  <c r="H217" i="123"/>
  <c r="H218" i="123"/>
  <c r="E219" i="123"/>
  <c r="H219" i="123" s="1"/>
  <c r="H214" i="123"/>
  <c r="H216" i="123"/>
  <c r="P211" i="123"/>
  <c r="P212" i="123"/>
  <c r="P213" i="123"/>
  <c r="P214" i="123"/>
  <c r="P215" i="123"/>
  <c r="P216" i="123"/>
  <c r="P217" i="123"/>
  <c r="P218" i="123"/>
  <c r="P219" i="123"/>
  <c r="L211" i="123"/>
  <c r="L212" i="123"/>
  <c r="L213" i="123"/>
  <c r="L214" i="123"/>
  <c r="L215" i="123"/>
  <c r="L216" i="123"/>
  <c r="L217" i="123"/>
  <c r="L218" i="123"/>
  <c r="L219" i="123"/>
  <c r="P210" i="123"/>
  <c r="L210" i="123"/>
  <c r="C214" i="123"/>
  <c r="C215" i="123"/>
  <c r="C216" i="123"/>
  <c r="C217" i="123"/>
  <c r="C218" i="123"/>
  <c r="C219" i="123"/>
  <c r="K264" i="108"/>
  <c r="K263" i="108"/>
  <c r="K262" i="108"/>
  <c r="F250" i="108"/>
  <c r="J203" i="108"/>
  <c r="K214" i="108"/>
  <c r="F206" i="108"/>
  <c r="F205" i="108"/>
  <c r="F204" i="108"/>
  <c r="K202" i="108"/>
  <c r="F200" i="108"/>
  <c r="F199" i="108"/>
  <c r="K197" i="108"/>
  <c r="F197" i="108"/>
  <c r="K196" i="108"/>
  <c r="K195" i="108"/>
  <c r="F195" i="108"/>
  <c r="K172" i="108"/>
  <c r="K173" i="108"/>
  <c r="K174" i="108"/>
  <c r="K179" i="108"/>
  <c r="F183" i="108"/>
  <c r="J201" i="108"/>
  <c r="P222" i="123" l="1"/>
  <c r="R219" i="123"/>
  <c r="D196" i="108"/>
  <c r="I194" i="108" s="1"/>
  <c r="K194" i="108" s="1"/>
  <c r="F194" i="108"/>
  <c r="F268" i="108" l="1"/>
  <c r="I268" i="108"/>
  <c r="K268" i="108" s="1"/>
  <c r="E198" i="108"/>
  <c r="E203" i="108" s="1"/>
  <c r="C24" i="122"/>
  <c r="F117" i="108"/>
  <c r="F121" i="108"/>
  <c r="F125" i="108"/>
  <c r="F128" i="108"/>
  <c r="I126" i="108"/>
  <c r="K126" i="108" s="1"/>
  <c r="I123" i="108"/>
  <c r="A123" i="108"/>
  <c r="H23" i="122"/>
  <c r="E23" i="122"/>
  <c r="D23" i="122"/>
  <c r="C23" i="122"/>
  <c r="H22" i="122"/>
  <c r="E22" i="122"/>
  <c r="K115" i="108"/>
  <c r="E130" i="108"/>
  <c r="F130" i="108" s="1"/>
  <c r="A130" i="108"/>
  <c r="A131" i="108" s="1"/>
  <c r="K125" i="108"/>
  <c r="G123" i="108"/>
  <c r="K121" i="108"/>
  <c r="G119" i="108"/>
  <c r="A119" i="108"/>
  <c r="K117" i="108"/>
  <c r="A113" i="108"/>
  <c r="A114" i="108" s="1"/>
  <c r="A115" i="108" s="1"/>
  <c r="F103" i="108"/>
  <c r="E91" i="108"/>
  <c r="E92" i="108" s="1"/>
  <c r="E93" i="108" s="1"/>
  <c r="A91" i="108"/>
  <c r="A92" i="108" s="1"/>
  <c r="A93" i="108" s="1"/>
  <c r="A94" i="108" s="1"/>
  <c r="A95" i="108" s="1"/>
  <c r="A96" i="108" s="1"/>
  <c r="A97" i="108" s="1"/>
  <c r="F76" i="108"/>
  <c r="F80" i="108"/>
  <c r="F84" i="108"/>
  <c r="J81" i="108"/>
  <c r="J112" i="108"/>
  <c r="J176" i="108" s="1"/>
  <c r="E69" i="105"/>
  <c r="E64" i="105"/>
  <c r="E63" i="105"/>
  <c r="E71" i="108"/>
  <c r="K427" i="108" l="1"/>
  <c r="J181" i="108"/>
  <c r="J199" i="108"/>
  <c r="J118" i="108"/>
  <c r="J122" i="108" s="1"/>
  <c r="E78" i="108"/>
  <c r="E81" i="108" s="1"/>
  <c r="E82" i="108" s="1"/>
  <c r="E85" i="108" s="1"/>
  <c r="E86" i="108" s="1"/>
  <c r="F86" i="108" s="1"/>
  <c r="J113" i="108"/>
  <c r="J177" i="108" s="1"/>
  <c r="E70" i="105"/>
  <c r="F93" i="108"/>
  <c r="E94" i="108"/>
  <c r="F94" i="108" s="1"/>
  <c r="E72" i="108"/>
  <c r="E73" i="108"/>
  <c r="F73" i="108" s="1"/>
  <c r="J114" i="108"/>
  <c r="J394" i="108" s="1"/>
  <c r="J425" i="108" s="1"/>
  <c r="D127" i="108"/>
  <c r="I119" i="108"/>
  <c r="D120" i="108"/>
  <c r="F120" i="108" s="1"/>
  <c r="E112" i="108"/>
  <c r="E113" i="108" s="1"/>
  <c r="F113" i="108" s="1"/>
  <c r="E131" i="108"/>
  <c r="F131" i="108" s="1"/>
  <c r="D72" i="108" l="1"/>
  <c r="F72" i="108" s="1"/>
  <c r="K425" i="108"/>
  <c r="J182" i="108"/>
  <c r="J200" i="108"/>
  <c r="J204" i="108"/>
  <c r="J259" i="108"/>
  <c r="J302" i="108" s="1"/>
  <c r="J334" i="108" s="1"/>
  <c r="J392" i="108" s="1"/>
  <c r="J82" i="108"/>
  <c r="I118" i="108"/>
  <c r="K118" i="108" s="1"/>
  <c r="E118" i="108"/>
  <c r="E119" i="108" s="1"/>
  <c r="E122" i="108" s="1"/>
  <c r="F127" i="108"/>
  <c r="I127" i="108"/>
  <c r="I120" i="108"/>
  <c r="E115" i="108"/>
  <c r="F115" i="108" s="1"/>
  <c r="E114" i="108"/>
  <c r="J119" i="108" l="1"/>
  <c r="J123" i="108" s="1"/>
  <c r="K123" i="108" s="1"/>
  <c r="J423" i="108"/>
  <c r="K334" i="108"/>
  <c r="K302" i="108"/>
  <c r="J260" i="108"/>
  <c r="J303" i="108" s="1"/>
  <c r="J335" i="108" s="1"/>
  <c r="J205" i="108"/>
  <c r="J206" i="108" s="1"/>
  <c r="F119" i="108"/>
  <c r="F118" i="108"/>
  <c r="E123" i="108"/>
  <c r="J393" i="108" l="1"/>
  <c r="J424" i="108" s="1"/>
  <c r="J395" i="108"/>
  <c r="J426" i="108" s="1"/>
  <c r="K119" i="108"/>
  <c r="K599" i="108"/>
  <c r="K589" i="108"/>
  <c r="K423" i="108"/>
  <c r="K335" i="108"/>
  <c r="K303" i="108"/>
  <c r="K328" i="108" s="1"/>
  <c r="E126" i="108"/>
  <c r="F123" i="108"/>
  <c r="K424" i="108" l="1"/>
  <c r="K361" i="108"/>
  <c r="K367" i="108" s="1"/>
  <c r="K426" i="108"/>
  <c r="K366" i="108"/>
  <c r="J474" i="108"/>
  <c r="J500" i="108" s="1"/>
  <c r="J648" i="108" s="1"/>
  <c r="F126" i="108"/>
  <c r="A71" i="108"/>
  <c r="A72" i="108" s="1"/>
  <c r="A73" i="108" s="1"/>
  <c r="A74" i="108" s="1"/>
  <c r="J83" i="108"/>
  <c r="K388" i="108" l="1"/>
  <c r="F8" i="126" s="1"/>
  <c r="J475" i="108"/>
  <c r="J501" i="108" s="1"/>
  <c r="J649" i="108" s="1"/>
  <c r="J87" i="108"/>
  <c r="J120" i="108"/>
  <c r="J124" i="108" l="1"/>
  <c r="K120" i="108"/>
  <c r="J657" i="108" l="1"/>
  <c r="J673" i="108"/>
  <c r="J127" i="108"/>
  <c r="J682" i="108" l="1"/>
  <c r="K673" i="108"/>
  <c r="J658" i="108"/>
  <c r="J674" i="108"/>
  <c r="K127" i="108"/>
  <c r="J397" i="108"/>
  <c r="K682" i="108" l="1"/>
  <c r="J731" i="108"/>
  <c r="K731" i="108" s="1"/>
  <c r="J683" i="108"/>
  <c r="K674" i="108"/>
  <c r="K397" i="108"/>
  <c r="J428" i="108"/>
  <c r="L234" i="123"/>
  <c r="C234" i="123"/>
  <c r="C232" i="123"/>
  <c r="C231" i="123"/>
  <c r="C230" i="123"/>
  <c r="L229" i="123"/>
  <c r="C229" i="123"/>
  <c r="L228" i="123"/>
  <c r="C228" i="123"/>
  <c r="L227" i="123"/>
  <c r="C227" i="123"/>
  <c r="L226" i="123"/>
  <c r="C226" i="123"/>
  <c r="L225" i="123"/>
  <c r="L224" i="123"/>
  <c r="L223" i="123"/>
  <c r="H223" i="123"/>
  <c r="C223" i="123"/>
  <c r="L222" i="123"/>
  <c r="E222" i="123"/>
  <c r="H222" i="123" s="1"/>
  <c r="C222" i="123"/>
  <c r="L221" i="123"/>
  <c r="E221" i="123"/>
  <c r="H221" i="123" s="1"/>
  <c r="C221" i="123"/>
  <c r="L220" i="123"/>
  <c r="E220" i="123"/>
  <c r="C220" i="123"/>
  <c r="H213" i="123"/>
  <c r="C213" i="123"/>
  <c r="H212" i="123"/>
  <c r="C212" i="123"/>
  <c r="H211" i="123"/>
  <c r="C211" i="123"/>
  <c r="H210" i="123"/>
  <c r="C210" i="123"/>
  <c r="K683" i="108" l="1"/>
  <c r="J732" i="108"/>
  <c r="K732" i="108" s="1"/>
  <c r="K751" i="108"/>
  <c r="F13" i="126" s="1"/>
  <c r="G13" i="126" s="1"/>
  <c r="K694" i="108"/>
  <c r="K697" i="108" s="1"/>
  <c r="K428" i="108"/>
  <c r="K446" i="108" s="1"/>
  <c r="H220" i="123"/>
  <c r="H224" i="123" s="1"/>
  <c r="R220" i="123"/>
  <c r="L232" i="123"/>
  <c r="I267" i="108" s="1"/>
  <c r="K267" i="108" s="1"/>
  <c r="C235" i="123"/>
  <c r="F253" i="108" s="1"/>
  <c r="C224" i="123"/>
  <c r="L2" i="123"/>
  <c r="L4" i="123"/>
  <c r="A197" i="123" s="1"/>
  <c r="D197" i="123" s="1"/>
  <c r="E2" i="123"/>
  <c r="E3" i="123"/>
  <c r="E4" i="123"/>
  <c r="E5" i="123"/>
  <c r="E6" i="123"/>
  <c r="E7" i="123"/>
  <c r="E8" i="123"/>
  <c r="E9" i="123"/>
  <c r="E10" i="123"/>
  <c r="E11" i="123"/>
  <c r="E12" i="123"/>
  <c r="E13" i="123"/>
  <c r="E14" i="123"/>
  <c r="E15" i="123"/>
  <c r="E16" i="123"/>
  <c r="E17" i="123"/>
  <c r="E18" i="123"/>
  <c r="E19" i="123"/>
  <c r="E20" i="123"/>
  <c r="E21" i="123"/>
  <c r="E22" i="123"/>
  <c r="E23" i="123"/>
  <c r="E24" i="123"/>
  <c r="E25" i="123"/>
  <c r="E26" i="123"/>
  <c r="E27" i="123"/>
  <c r="E28" i="123"/>
  <c r="E29" i="123"/>
  <c r="E30" i="123"/>
  <c r="E31" i="123"/>
  <c r="E32" i="123"/>
  <c r="E33" i="123"/>
  <c r="E34" i="123"/>
  <c r="E35" i="123"/>
  <c r="E36" i="123"/>
  <c r="E37" i="123"/>
  <c r="E38" i="123"/>
  <c r="E39" i="123"/>
  <c r="E40" i="123"/>
  <c r="D203" i="123"/>
  <c r="D195" i="123"/>
  <c r="D198" i="123"/>
  <c r="D199" i="123"/>
  <c r="D163" i="123"/>
  <c r="D166" i="123"/>
  <c r="D167" i="123"/>
  <c r="D168" i="123"/>
  <c r="D169" i="123"/>
  <c r="D170" i="123"/>
  <c r="D171" i="123"/>
  <c r="D172" i="123"/>
  <c r="D173" i="123"/>
  <c r="D174" i="123"/>
  <c r="D175" i="123"/>
  <c r="D176" i="123"/>
  <c r="D177" i="123"/>
  <c r="D178" i="123"/>
  <c r="D179" i="123"/>
  <c r="D180" i="123"/>
  <c r="D181" i="123"/>
  <c r="D182" i="123"/>
  <c r="D183" i="123"/>
  <c r="D184" i="123"/>
  <c r="D185" i="123"/>
  <c r="D186" i="123"/>
  <c r="D187" i="123"/>
  <c r="D188" i="123"/>
  <c r="D189" i="123"/>
  <c r="D190" i="123"/>
  <c r="F150" i="123"/>
  <c r="F151" i="123"/>
  <c r="F152" i="123"/>
  <c r="F153" i="123"/>
  <c r="E150" i="123"/>
  <c r="E151" i="123"/>
  <c r="E152" i="123"/>
  <c r="E153" i="123"/>
  <c r="E154" i="123"/>
  <c r="E155" i="123"/>
  <c r="E156" i="123"/>
  <c r="E157" i="123"/>
  <c r="E158" i="123"/>
  <c r="E99" i="123"/>
  <c r="E100" i="123"/>
  <c r="E101" i="123"/>
  <c r="E102" i="123"/>
  <c r="E103" i="123"/>
  <c r="E104" i="123"/>
  <c r="E105" i="123"/>
  <c r="E98" i="123"/>
  <c r="E85" i="123"/>
  <c r="E86" i="123"/>
  <c r="E87" i="123"/>
  <c r="E88" i="123"/>
  <c r="E89" i="123"/>
  <c r="E90" i="123"/>
  <c r="E91" i="123"/>
  <c r="E92" i="123"/>
  <c r="E93" i="123"/>
  <c r="E94" i="123"/>
  <c r="E95" i="123"/>
  <c r="E96" i="123"/>
  <c r="C2" i="123"/>
  <c r="D2" i="123" s="1"/>
  <c r="C3" i="123"/>
  <c r="D3" i="123" s="1"/>
  <c r="C4" i="123"/>
  <c r="D4" i="123" s="1"/>
  <c r="C5" i="123"/>
  <c r="D5" i="123" s="1"/>
  <c r="C6" i="123"/>
  <c r="D6" i="123" s="1"/>
  <c r="C7" i="123"/>
  <c r="D7" i="123"/>
  <c r="C8" i="123"/>
  <c r="D8" i="123" s="1"/>
  <c r="C9" i="123"/>
  <c r="D9" i="123" s="1"/>
  <c r="C10" i="123"/>
  <c r="D10" i="123" s="1"/>
  <c r="C11" i="123"/>
  <c r="D11" i="123" s="1"/>
  <c r="C12" i="123"/>
  <c r="D12" i="123" s="1"/>
  <c r="C13" i="123"/>
  <c r="D13" i="123" s="1"/>
  <c r="C14" i="123"/>
  <c r="D14" i="123" s="1"/>
  <c r="C15" i="123"/>
  <c r="D15" i="123" s="1"/>
  <c r="C16" i="123"/>
  <c r="D16" i="123" s="1"/>
  <c r="C17" i="123"/>
  <c r="D17" i="123" s="1"/>
  <c r="C18" i="123"/>
  <c r="D18" i="123" s="1"/>
  <c r="C19" i="123"/>
  <c r="D19" i="123" s="1"/>
  <c r="C20" i="123"/>
  <c r="D20" i="123" s="1"/>
  <c r="C21" i="123"/>
  <c r="D21" i="123" s="1"/>
  <c r="C22" i="123"/>
  <c r="D22" i="123" s="1"/>
  <c r="C23" i="123"/>
  <c r="D23" i="123" s="1"/>
  <c r="C24" i="123"/>
  <c r="D24" i="123" s="1"/>
  <c r="C25" i="123"/>
  <c r="D25" i="123"/>
  <c r="C26" i="123"/>
  <c r="D26" i="123" s="1"/>
  <c r="C27" i="123"/>
  <c r="D27" i="123" s="1"/>
  <c r="C28" i="123"/>
  <c r="D28" i="123" s="1"/>
  <c r="C29" i="123"/>
  <c r="D29" i="123" s="1"/>
  <c r="C30" i="123"/>
  <c r="D30" i="123" s="1"/>
  <c r="C31" i="123"/>
  <c r="D31" i="123"/>
  <c r="C32" i="123"/>
  <c r="D32" i="123" s="1"/>
  <c r="C33" i="123"/>
  <c r="D33" i="123" s="1"/>
  <c r="C34" i="123"/>
  <c r="D34" i="123" s="1"/>
  <c r="C35" i="123"/>
  <c r="D35" i="123" s="1"/>
  <c r="C36" i="123"/>
  <c r="D36" i="123" s="1"/>
  <c r="C37" i="123"/>
  <c r="D37" i="123" s="1"/>
  <c r="C38" i="123"/>
  <c r="D38" i="123" s="1"/>
  <c r="C39" i="123"/>
  <c r="D39" i="123" s="1"/>
  <c r="C40" i="123"/>
  <c r="D40" i="123" s="1"/>
  <c r="D43" i="123"/>
  <c r="D44" i="123"/>
  <c r="D45" i="123"/>
  <c r="D46" i="123"/>
  <c r="D47" i="123"/>
  <c r="D48" i="123"/>
  <c r="D49" i="123"/>
  <c r="D50" i="123"/>
  <c r="D51" i="123"/>
  <c r="D52" i="123"/>
  <c r="D53" i="123"/>
  <c r="D54" i="123"/>
  <c r="D55" i="123"/>
  <c r="D56" i="123"/>
  <c r="D57" i="123"/>
  <c r="D58" i="123"/>
  <c r="D59" i="123"/>
  <c r="D60" i="123"/>
  <c r="D61" i="123"/>
  <c r="D62" i="123"/>
  <c r="D63" i="123"/>
  <c r="D64" i="123"/>
  <c r="D65" i="123"/>
  <c r="D66" i="123"/>
  <c r="D67" i="123"/>
  <c r="D68" i="123"/>
  <c r="D69" i="123"/>
  <c r="D70" i="123"/>
  <c r="D71" i="123"/>
  <c r="D72" i="123"/>
  <c r="D73" i="123"/>
  <c r="D74" i="123"/>
  <c r="D75" i="123"/>
  <c r="D76" i="123"/>
  <c r="D77" i="123"/>
  <c r="D78" i="123"/>
  <c r="D79" i="123"/>
  <c r="E131" i="123"/>
  <c r="E130" i="123"/>
  <c r="E127" i="123"/>
  <c r="F71" i="123"/>
  <c r="E129" i="123"/>
  <c r="E84" i="123"/>
  <c r="E97" i="123"/>
  <c r="E106" i="123"/>
  <c r="E107" i="123"/>
  <c r="E108" i="123"/>
  <c r="E109" i="123"/>
  <c r="E110" i="123"/>
  <c r="E111" i="123"/>
  <c r="E112" i="123"/>
  <c r="E113" i="123"/>
  <c r="E114" i="123"/>
  <c r="E115" i="123"/>
  <c r="E116" i="123"/>
  <c r="E117" i="123"/>
  <c r="E118" i="123"/>
  <c r="E119" i="123"/>
  <c r="E120" i="123"/>
  <c r="E121" i="123"/>
  <c r="E122" i="123"/>
  <c r="E123" i="123"/>
  <c r="E124" i="123"/>
  <c r="E125" i="123"/>
  <c r="E126" i="123"/>
  <c r="E128" i="123"/>
  <c r="E132" i="123"/>
  <c r="E133" i="123"/>
  <c r="E134" i="123"/>
  <c r="E135" i="123"/>
  <c r="E136" i="123"/>
  <c r="E137" i="123"/>
  <c r="E138" i="123"/>
  <c r="E139" i="123"/>
  <c r="E140" i="123"/>
  <c r="E141" i="123"/>
  <c r="E142" i="123"/>
  <c r="E143" i="123"/>
  <c r="E144" i="123"/>
  <c r="E145" i="123"/>
  <c r="F99" i="123"/>
  <c r="F100" i="123"/>
  <c r="F101" i="123"/>
  <c r="F102" i="123"/>
  <c r="F103" i="123"/>
  <c r="F104" i="123"/>
  <c r="F105" i="123"/>
  <c r="F107" i="123"/>
  <c r="F106" i="123"/>
  <c r="F87" i="123"/>
  <c r="F88" i="123"/>
  <c r="F89" i="123"/>
  <c r="F90" i="123"/>
  <c r="F91" i="123"/>
  <c r="F92" i="123"/>
  <c r="F93" i="123"/>
  <c r="F43" i="123"/>
  <c r="F44" i="123"/>
  <c r="F45" i="123"/>
  <c r="F46" i="123"/>
  <c r="F47" i="123"/>
  <c r="F48" i="123"/>
  <c r="F49" i="123"/>
  <c r="F50" i="123"/>
  <c r="F51" i="123"/>
  <c r="F52" i="123"/>
  <c r="F53" i="123"/>
  <c r="F54" i="123"/>
  <c r="F55" i="123"/>
  <c r="F56" i="123"/>
  <c r="F57" i="123"/>
  <c r="F58" i="123"/>
  <c r="F59" i="123"/>
  <c r="F60" i="123"/>
  <c r="F61" i="123"/>
  <c r="F62" i="123"/>
  <c r="F63" i="123"/>
  <c r="F64" i="123"/>
  <c r="F65" i="123"/>
  <c r="F66" i="123"/>
  <c r="F67" i="123"/>
  <c r="F68" i="123"/>
  <c r="F69" i="123"/>
  <c r="F70" i="123"/>
  <c r="F72" i="123"/>
  <c r="F73" i="123"/>
  <c r="F74" i="123"/>
  <c r="F75" i="123"/>
  <c r="F76" i="123"/>
  <c r="F77" i="123"/>
  <c r="F78" i="123"/>
  <c r="F79" i="123"/>
  <c r="K2" i="123"/>
  <c r="K4" i="123" s="1"/>
  <c r="K3" i="123"/>
  <c r="L3" i="123"/>
  <c r="E163" i="123"/>
  <c r="E191" i="123" s="1"/>
  <c r="F84" i="123"/>
  <c r="F85" i="123"/>
  <c r="F86" i="123"/>
  <c r="F94" i="123"/>
  <c r="F95" i="123"/>
  <c r="F96" i="123"/>
  <c r="F97" i="123"/>
  <c r="F98" i="123"/>
  <c r="G80" i="123"/>
  <c r="R2" i="101"/>
  <c r="D66" i="101"/>
  <c r="E26" i="101"/>
  <c r="E27" i="101"/>
  <c r="E28" i="101"/>
  <c r="E29" i="101"/>
  <c r="E30" i="101"/>
  <c r="E31" i="101"/>
  <c r="E32" i="101"/>
  <c r="E33" i="101"/>
  <c r="E34" i="101"/>
  <c r="F19" i="101"/>
  <c r="F15" i="101"/>
  <c r="F16" i="101"/>
  <c r="F17" i="101"/>
  <c r="F18" i="101"/>
  <c r="F20" i="101"/>
  <c r="F21" i="101"/>
  <c r="F22" i="101"/>
  <c r="F23" i="101"/>
  <c r="F24" i="101"/>
  <c r="Q2" i="101"/>
  <c r="F180" i="108"/>
  <c r="D2" i="101"/>
  <c r="D4" i="101"/>
  <c r="D11" i="101" s="1"/>
  <c r="D5" i="101"/>
  <c r="D6" i="101"/>
  <c r="D7" i="101"/>
  <c r="D9" i="101"/>
  <c r="J7" i="122"/>
  <c r="F17" i="122"/>
  <c r="E17" i="122"/>
  <c r="G17" i="122"/>
  <c r="R17" i="122"/>
  <c r="F18" i="122"/>
  <c r="E18" i="122"/>
  <c r="G18" i="122"/>
  <c r="R18" i="122"/>
  <c r="R19" i="122"/>
  <c r="R21" i="122"/>
  <c r="Q19" i="122"/>
  <c r="Q21" i="122"/>
  <c r="P19" i="122"/>
  <c r="O19" i="122"/>
  <c r="N19" i="122"/>
  <c r="M19" i="122"/>
  <c r="O3" i="122"/>
  <c r="O4" i="122"/>
  <c r="O5" i="122"/>
  <c r="O6" i="122"/>
  <c r="O7" i="122"/>
  <c r="O9" i="122"/>
  <c r="N7" i="122"/>
  <c r="N9" i="122"/>
  <c r="M7" i="122"/>
  <c r="M9" i="122"/>
  <c r="L7" i="122"/>
  <c r="L9" i="122" s="1"/>
  <c r="K7" i="122"/>
  <c r="K9" i="122" s="1"/>
  <c r="J9" i="122"/>
  <c r="R7" i="122"/>
  <c r="Q7" i="122"/>
  <c r="P7" i="122"/>
  <c r="G3" i="122"/>
  <c r="I3" i="122"/>
  <c r="G4" i="122"/>
  <c r="I4" i="122"/>
  <c r="G5" i="122"/>
  <c r="I5" i="122"/>
  <c r="G6" i="122"/>
  <c r="I6" i="122"/>
  <c r="I7" i="122"/>
  <c r="H3" i="122"/>
  <c r="H4" i="122"/>
  <c r="H5" i="122"/>
  <c r="H6" i="122"/>
  <c r="H7" i="122"/>
  <c r="G7" i="122"/>
  <c r="F3" i="122"/>
  <c r="F4" i="122"/>
  <c r="F5" i="122"/>
  <c r="F6" i="122"/>
  <c r="F7" i="122"/>
  <c r="M19" i="105"/>
  <c r="N19" i="105"/>
  <c r="P17" i="105"/>
  <c r="Q17" i="105"/>
  <c r="R17" i="105"/>
  <c r="G4" i="105"/>
  <c r="G5" i="105"/>
  <c r="G6" i="105"/>
  <c r="H6" i="105" s="1"/>
  <c r="G7" i="105"/>
  <c r="H7" i="105" s="1"/>
  <c r="G8" i="105"/>
  <c r="G9" i="105"/>
  <c r="H9" i="105" s="1"/>
  <c r="G10" i="105"/>
  <c r="H10" i="105" s="1"/>
  <c r="G11" i="105"/>
  <c r="H11" i="105" s="1"/>
  <c r="G12" i="105"/>
  <c r="G13" i="105"/>
  <c r="G14" i="105"/>
  <c r="G15" i="105"/>
  <c r="H15" i="105" s="1"/>
  <c r="F3" i="105"/>
  <c r="F4" i="105"/>
  <c r="F5" i="105"/>
  <c r="F6" i="105"/>
  <c r="F7" i="105"/>
  <c r="F8" i="105"/>
  <c r="F9" i="105"/>
  <c r="F10" i="105"/>
  <c r="F11" i="105"/>
  <c r="F12" i="105"/>
  <c r="F13" i="105"/>
  <c r="F14" i="105"/>
  <c r="F15" i="105"/>
  <c r="F56" i="102"/>
  <c r="F58" i="102" s="1"/>
  <c r="G56" i="102"/>
  <c r="G58" i="102" s="1"/>
  <c r="H56" i="102"/>
  <c r="H58" i="102" s="1"/>
  <c r="E52" i="102"/>
  <c r="H44" i="102"/>
  <c r="G45" i="102"/>
  <c r="G47" i="102" s="1"/>
  <c r="F45" i="102"/>
  <c r="F47" i="102" s="1"/>
  <c r="E45" i="102"/>
  <c r="E47" i="102" s="1"/>
  <c r="S34" i="102"/>
  <c r="R34" i="102"/>
  <c r="S33" i="102"/>
  <c r="R33" i="102"/>
  <c r="E39" i="102"/>
  <c r="D40" i="102"/>
  <c r="Q25" i="102"/>
  <c r="Q26" i="102" s="1"/>
  <c r="C2" i="102"/>
  <c r="C3" i="102"/>
  <c r="C4" i="102"/>
  <c r="C5" i="102"/>
  <c r="C6" i="102"/>
  <c r="I6" i="102" s="1"/>
  <c r="C7" i="102"/>
  <c r="I7" i="102" s="1"/>
  <c r="C8" i="102"/>
  <c r="I8" i="102" s="1"/>
  <c r="C9" i="102"/>
  <c r="I9" i="102" s="1"/>
  <c r="C10" i="102"/>
  <c r="I10" i="102" s="1"/>
  <c r="C11" i="102"/>
  <c r="I11" i="102" s="1"/>
  <c r="C12" i="102"/>
  <c r="I12" i="102" s="1"/>
  <c r="C13" i="102"/>
  <c r="I13" i="102" s="1"/>
  <c r="C14" i="102"/>
  <c r="I14" i="102" s="1"/>
  <c r="C15" i="102"/>
  <c r="I15" i="102" s="1"/>
  <c r="C16" i="102"/>
  <c r="I16" i="102" s="1"/>
  <c r="C17" i="102"/>
  <c r="I17" i="102" s="1"/>
  <c r="F3" i="102"/>
  <c r="H3" i="102" s="1"/>
  <c r="F4" i="102"/>
  <c r="H4" i="102" s="1"/>
  <c r="F5" i="102"/>
  <c r="H5" i="102" s="1"/>
  <c r="F6" i="102"/>
  <c r="H6" i="102" s="1"/>
  <c r="F7" i="102"/>
  <c r="H7" i="102" s="1"/>
  <c r="F8" i="102"/>
  <c r="H8" i="102" s="1"/>
  <c r="F9" i="102"/>
  <c r="H9" i="102" s="1"/>
  <c r="F10" i="102"/>
  <c r="H10" i="102" s="1"/>
  <c r="F11" i="102"/>
  <c r="H11" i="102" s="1"/>
  <c r="F12" i="102"/>
  <c r="H12" i="102" s="1"/>
  <c r="F13" i="102"/>
  <c r="F14" i="102"/>
  <c r="H14" i="102" s="1"/>
  <c r="F15" i="102"/>
  <c r="H15" i="102" s="1"/>
  <c r="F16" i="102"/>
  <c r="H16" i="102" s="1"/>
  <c r="F17" i="102"/>
  <c r="F2" i="102"/>
  <c r="B3" i="107"/>
  <c r="C3" i="107"/>
  <c r="E3" i="107"/>
  <c r="I3" i="107"/>
  <c r="H11" i="107"/>
  <c r="H12" i="107"/>
  <c r="H13" i="107"/>
  <c r="H14" i="107"/>
  <c r="H15" i="107"/>
  <c r="H16" i="107"/>
  <c r="E4" i="107"/>
  <c r="E5" i="107"/>
  <c r="B6" i="107"/>
  <c r="C6" i="107"/>
  <c r="E6" i="107"/>
  <c r="E11" i="107"/>
  <c r="E12" i="107"/>
  <c r="E13" i="107"/>
  <c r="E14" i="107"/>
  <c r="E15" i="107"/>
  <c r="E16" i="107"/>
  <c r="F20" i="107"/>
  <c r="F21" i="107"/>
  <c r="F22" i="107"/>
  <c r="F23" i="107"/>
  <c r="F24" i="107"/>
  <c r="F25" i="107"/>
  <c r="F26" i="107"/>
  <c r="F27" i="107"/>
  <c r="F28" i="107"/>
  <c r="F29" i="107"/>
  <c r="F30" i="107"/>
  <c r="F31" i="107"/>
  <c r="F32" i="107"/>
  <c r="F33" i="107"/>
  <c r="F34" i="107"/>
  <c r="F35" i="107"/>
  <c r="F36" i="107"/>
  <c r="F37" i="107"/>
  <c r="F38" i="107"/>
  <c r="F40" i="107"/>
  <c r="G44" i="107"/>
  <c r="G45" i="107"/>
  <c r="G46" i="107"/>
  <c r="G47" i="107"/>
  <c r="G48" i="107"/>
  <c r="G49" i="107"/>
  <c r="G51" i="107"/>
  <c r="G52" i="107"/>
  <c r="G53" i="107"/>
  <c r="G54" i="107"/>
  <c r="G55" i="107"/>
  <c r="G56" i="107"/>
  <c r="G57" i="107"/>
  <c r="G58" i="107"/>
  <c r="G59" i="107"/>
  <c r="G60" i="107"/>
  <c r="G61" i="107"/>
  <c r="G63" i="107"/>
  <c r="H68" i="107"/>
  <c r="J68" i="107"/>
  <c r="H69" i="107"/>
  <c r="J69" i="107"/>
  <c r="J70" i="107"/>
  <c r="B67" i="107"/>
  <c r="C67" i="107"/>
  <c r="E67" i="107"/>
  <c r="E68" i="107"/>
  <c r="E69" i="107"/>
  <c r="E70" i="107"/>
  <c r="H67" i="107"/>
  <c r="H70" i="107"/>
  <c r="L3" i="107"/>
  <c r="G3" i="107"/>
  <c r="G11" i="107"/>
  <c r="G12" i="107"/>
  <c r="G13" i="107"/>
  <c r="G16" i="107"/>
  <c r="I14" i="107"/>
  <c r="I15" i="107"/>
  <c r="G14" i="107"/>
  <c r="G15" i="107"/>
  <c r="G6" i="107"/>
  <c r="E12" i="104"/>
  <c r="E10" i="104"/>
  <c r="E11" i="104"/>
  <c r="E14" i="104"/>
  <c r="I10" i="104"/>
  <c r="I11" i="104"/>
  <c r="I14" i="104"/>
  <c r="H33" i="104"/>
  <c r="H42" i="104"/>
  <c r="H44" i="104"/>
  <c r="G32" i="104"/>
  <c r="G34" i="104"/>
  <c r="G37" i="104"/>
  <c r="G39" i="104"/>
  <c r="G41" i="104"/>
  <c r="G42" i="104"/>
  <c r="G44" i="104"/>
  <c r="D36" i="104"/>
  <c r="F36" i="104"/>
  <c r="F40" i="104"/>
  <c r="F42" i="104"/>
  <c r="F44" i="104"/>
  <c r="G18" i="104"/>
  <c r="G19" i="104"/>
  <c r="G20" i="104"/>
  <c r="G26" i="104"/>
  <c r="G28" i="104"/>
  <c r="D21" i="104"/>
  <c r="F21" i="104"/>
  <c r="F23" i="104"/>
  <c r="F24" i="104"/>
  <c r="F26" i="104"/>
  <c r="F28" i="104"/>
  <c r="E22" i="104"/>
  <c r="E25" i="104"/>
  <c r="E26" i="104"/>
  <c r="E28" i="104"/>
  <c r="H23" i="103"/>
  <c r="H24" i="103"/>
  <c r="H26" i="103"/>
  <c r="H28" i="103"/>
  <c r="H30" i="103"/>
  <c r="H32" i="103"/>
  <c r="H34" i="103"/>
  <c r="H35" i="103"/>
  <c r="H36" i="103"/>
  <c r="H39" i="103"/>
  <c r="H40" i="103"/>
  <c r="H41" i="103"/>
  <c r="H43" i="103"/>
  <c r="E22" i="103"/>
  <c r="E25" i="103"/>
  <c r="E27" i="103"/>
  <c r="E29" i="103"/>
  <c r="E31" i="103"/>
  <c r="E38" i="103"/>
  <c r="E41" i="103"/>
  <c r="E43" i="103"/>
  <c r="F33" i="103"/>
  <c r="F37" i="103"/>
  <c r="F41" i="103"/>
  <c r="F43" i="103"/>
  <c r="H3" i="103"/>
  <c r="H4" i="103"/>
  <c r="H5" i="103"/>
  <c r="H6" i="103"/>
  <c r="H7" i="103"/>
  <c r="H8" i="103"/>
  <c r="H9" i="103"/>
  <c r="H10" i="103"/>
  <c r="H11" i="103"/>
  <c r="H16" i="103"/>
  <c r="H18" i="103"/>
  <c r="E12" i="103"/>
  <c r="E13" i="103"/>
  <c r="E14" i="103"/>
  <c r="E15" i="103"/>
  <c r="E16" i="103"/>
  <c r="E18" i="103"/>
  <c r="G11" i="104"/>
  <c r="G14" i="104"/>
  <c r="E3" i="104"/>
  <c r="G3" i="104"/>
  <c r="E4" i="104"/>
  <c r="G4" i="104"/>
  <c r="E5" i="104"/>
  <c r="G5" i="104"/>
  <c r="G6" i="104"/>
  <c r="E6" i="104"/>
  <c r="H11" i="104"/>
  <c r="H10" i="104"/>
  <c r="H14" i="104"/>
  <c r="N11" i="104"/>
  <c r="P11" i="104"/>
  <c r="P14" i="104"/>
  <c r="N10" i="104"/>
  <c r="F56" i="103"/>
  <c r="F60" i="103"/>
  <c r="F64" i="103"/>
  <c r="F66" i="103"/>
  <c r="E47" i="103"/>
  <c r="E50" i="103"/>
  <c r="E52" i="103"/>
  <c r="E54" i="103"/>
  <c r="E61" i="103"/>
  <c r="E64" i="103"/>
  <c r="E66" i="103"/>
  <c r="H48" i="103"/>
  <c r="H49" i="103"/>
  <c r="H51" i="103"/>
  <c r="H53" i="103"/>
  <c r="H55" i="103"/>
  <c r="H57" i="103"/>
  <c r="H58" i="103"/>
  <c r="H59" i="103"/>
  <c r="H62" i="103"/>
  <c r="H63" i="103"/>
  <c r="H64" i="103"/>
  <c r="H66" i="103"/>
  <c r="E3" i="116"/>
  <c r="F3" i="116"/>
  <c r="G3" i="116"/>
  <c r="N3" i="116"/>
  <c r="E10" i="116"/>
  <c r="F10" i="116"/>
  <c r="G10" i="116"/>
  <c r="N10" i="116"/>
  <c r="E11" i="116"/>
  <c r="F11" i="116"/>
  <c r="G11" i="116"/>
  <c r="N11" i="116"/>
  <c r="E16" i="116"/>
  <c r="F16" i="116"/>
  <c r="G16" i="116"/>
  <c r="N16" i="116"/>
  <c r="E17" i="116"/>
  <c r="F17" i="116"/>
  <c r="G17" i="116"/>
  <c r="N17" i="116"/>
  <c r="E26" i="116"/>
  <c r="F26" i="116"/>
  <c r="G26" i="116"/>
  <c r="N26" i="116"/>
  <c r="E58" i="116"/>
  <c r="F58" i="116"/>
  <c r="G58" i="116"/>
  <c r="N58" i="116"/>
  <c r="E100" i="116"/>
  <c r="F100" i="116"/>
  <c r="G100" i="116"/>
  <c r="N100" i="116"/>
  <c r="E115" i="116"/>
  <c r="L115" i="116"/>
  <c r="F115" i="116"/>
  <c r="G115" i="116"/>
  <c r="N115" i="116"/>
  <c r="E116" i="116"/>
  <c r="F116" i="116"/>
  <c r="G116" i="116"/>
  <c r="N116" i="116"/>
  <c r="E132" i="116"/>
  <c r="F132" i="116"/>
  <c r="G132" i="116"/>
  <c r="N132" i="116"/>
  <c r="N142" i="116"/>
  <c r="E12" i="116"/>
  <c r="F12" i="116"/>
  <c r="G12" i="116"/>
  <c r="O12" i="116"/>
  <c r="E19" i="116"/>
  <c r="F19" i="116"/>
  <c r="G19" i="116"/>
  <c r="O19" i="116"/>
  <c r="E28" i="116"/>
  <c r="F28" i="116"/>
  <c r="G28" i="116"/>
  <c r="O28" i="116"/>
  <c r="E59" i="116"/>
  <c r="F59" i="116"/>
  <c r="G59" i="116"/>
  <c r="O59" i="116"/>
  <c r="E60" i="116"/>
  <c r="F60" i="116"/>
  <c r="G60" i="116"/>
  <c r="O60" i="116"/>
  <c r="E124" i="116"/>
  <c r="F124" i="116"/>
  <c r="G124" i="116"/>
  <c r="O124" i="116"/>
  <c r="E135" i="116"/>
  <c r="F135" i="116"/>
  <c r="G135" i="116"/>
  <c r="O135" i="116"/>
  <c r="E136" i="116"/>
  <c r="F136" i="116"/>
  <c r="G136" i="116"/>
  <c r="O136" i="116"/>
  <c r="O142" i="116"/>
  <c r="E4" i="116"/>
  <c r="L4" i="116"/>
  <c r="F4" i="116"/>
  <c r="G4" i="116"/>
  <c r="P4" i="116"/>
  <c r="E5" i="116"/>
  <c r="F5" i="116"/>
  <c r="G5" i="116"/>
  <c r="P5" i="116"/>
  <c r="E6" i="116"/>
  <c r="F6" i="116"/>
  <c r="G6" i="116"/>
  <c r="P6" i="116"/>
  <c r="E13" i="116"/>
  <c r="L13" i="116"/>
  <c r="F13" i="116"/>
  <c r="G13" i="116"/>
  <c r="P13" i="116"/>
  <c r="E18" i="116"/>
  <c r="F18" i="116"/>
  <c r="G18" i="116"/>
  <c r="P18" i="116"/>
  <c r="E27" i="116"/>
  <c r="F27" i="116"/>
  <c r="G27" i="116"/>
  <c r="P27" i="116"/>
  <c r="E32" i="116"/>
  <c r="F32" i="116"/>
  <c r="G32" i="116"/>
  <c r="P32" i="116"/>
  <c r="E36" i="116"/>
  <c r="F36" i="116"/>
  <c r="G36" i="116"/>
  <c r="P36" i="116"/>
  <c r="E39" i="116"/>
  <c r="L39" i="116"/>
  <c r="F39" i="116"/>
  <c r="G39" i="116"/>
  <c r="P39" i="116"/>
  <c r="E40" i="116"/>
  <c r="I40" i="116"/>
  <c r="J40" i="116"/>
  <c r="F40" i="116"/>
  <c r="G40" i="116"/>
  <c r="P40" i="116"/>
  <c r="E43" i="116"/>
  <c r="L43" i="116"/>
  <c r="F43" i="116"/>
  <c r="G43" i="116"/>
  <c r="P43" i="116"/>
  <c r="E44" i="116"/>
  <c r="I44" i="116"/>
  <c r="J44" i="116"/>
  <c r="F44" i="116"/>
  <c r="G44" i="116"/>
  <c r="P44" i="116"/>
  <c r="E47" i="116"/>
  <c r="F47" i="116"/>
  <c r="G47" i="116"/>
  <c r="P47" i="116"/>
  <c r="E48" i="116"/>
  <c r="F48" i="116"/>
  <c r="G48" i="116"/>
  <c r="P48" i="116"/>
  <c r="E51" i="116"/>
  <c r="F51" i="116"/>
  <c r="G51" i="116"/>
  <c r="P51" i="116"/>
  <c r="E54" i="116"/>
  <c r="F54" i="116"/>
  <c r="G54" i="116"/>
  <c r="P54" i="116"/>
  <c r="E55" i="116"/>
  <c r="F55" i="116"/>
  <c r="G55" i="116"/>
  <c r="P55" i="116"/>
  <c r="E63" i="116"/>
  <c r="F63" i="116"/>
  <c r="G63" i="116"/>
  <c r="P63" i="116"/>
  <c r="E64" i="116"/>
  <c r="I64" i="116"/>
  <c r="F64" i="116"/>
  <c r="G64" i="116"/>
  <c r="P64" i="116"/>
  <c r="E67" i="116"/>
  <c r="F67" i="116"/>
  <c r="G67" i="116"/>
  <c r="P67" i="116"/>
  <c r="E70" i="116"/>
  <c r="F70" i="116"/>
  <c r="G70" i="116"/>
  <c r="P70" i="116"/>
  <c r="E74" i="116"/>
  <c r="L74" i="116"/>
  <c r="F74" i="116"/>
  <c r="G74" i="116"/>
  <c r="P74" i="116"/>
  <c r="E78" i="116"/>
  <c r="L78" i="116"/>
  <c r="F78" i="116"/>
  <c r="G78" i="116"/>
  <c r="P78" i="116"/>
  <c r="E79" i="116"/>
  <c r="I79" i="116"/>
  <c r="F79" i="116"/>
  <c r="G79" i="116"/>
  <c r="P79" i="116"/>
  <c r="E82" i="116"/>
  <c r="L82" i="116"/>
  <c r="F82" i="116"/>
  <c r="G82" i="116"/>
  <c r="P82" i="116"/>
  <c r="E83" i="116"/>
  <c r="L83" i="116"/>
  <c r="F83" i="116"/>
  <c r="G83" i="116"/>
  <c r="P83" i="116"/>
  <c r="E84" i="116"/>
  <c r="L84" i="116"/>
  <c r="F84" i="116"/>
  <c r="G84" i="116"/>
  <c r="P84" i="116"/>
  <c r="E88" i="116"/>
  <c r="F88" i="116"/>
  <c r="G88" i="116"/>
  <c r="P88" i="116"/>
  <c r="E92" i="116"/>
  <c r="F92" i="116"/>
  <c r="G92" i="116"/>
  <c r="P92" i="116"/>
  <c r="E95" i="116"/>
  <c r="F95" i="116"/>
  <c r="G95" i="116"/>
  <c r="P95" i="116"/>
  <c r="E99" i="116"/>
  <c r="F99" i="116"/>
  <c r="G99" i="116"/>
  <c r="P99" i="116"/>
  <c r="E104" i="116"/>
  <c r="F104" i="116"/>
  <c r="G104" i="116"/>
  <c r="P104" i="116"/>
  <c r="E105" i="116"/>
  <c r="F105" i="116"/>
  <c r="G105" i="116"/>
  <c r="P105" i="116"/>
  <c r="E108" i="116"/>
  <c r="F108" i="116"/>
  <c r="G108" i="116"/>
  <c r="P108" i="116"/>
  <c r="E109" i="116"/>
  <c r="F109" i="116"/>
  <c r="G109" i="116"/>
  <c r="P109" i="116"/>
  <c r="E112" i="116"/>
  <c r="F112" i="116"/>
  <c r="G112" i="116"/>
  <c r="P112" i="116"/>
  <c r="E122" i="116"/>
  <c r="L122" i="116"/>
  <c r="F122" i="116"/>
  <c r="G122" i="116"/>
  <c r="P122" i="116"/>
  <c r="E123" i="116"/>
  <c r="F123" i="116"/>
  <c r="G123" i="116"/>
  <c r="P123" i="116"/>
  <c r="E128" i="116"/>
  <c r="F128" i="116"/>
  <c r="G128" i="116"/>
  <c r="P128" i="116"/>
  <c r="E133" i="116"/>
  <c r="F133" i="116"/>
  <c r="G133" i="116"/>
  <c r="P133" i="116"/>
  <c r="E134" i="116"/>
  <c r="F134" i="116"/>
  <c r="G134" i="116"/>
  <c r="P134" i="116"/>
  <c r="E140" i="116"/>
  <c r="F140" i="116"/>
  <c r="G140" i="116"/>
  <c r="P140" i="116"/>
  <c r="P142" i="116"/>
  <c r="E7" i="116"/>
  <c r="L7" i="116"/>
  <c r="F7" i="116"/>
  <c r="G7" i="116"/>
  <c r="Q7" i="116"/>
  <c r="E20" i="116"/>
  <c r="L20" i="116"/>
  <c r="F20" i="116"/>
  <c r="G20" i="116"/>
  <c r="Q20" i="116"/>
  <c r="E21" i="116"/>
  <c r="F21" i="116"/>
  <c r="G21" i="116"/>
  <c r="Q21" i="116"/>
  <c r="E22" i="116"/>
  <c r="F22" i="116"/>
  <c r="G22" i="116"/>
  <c r="Q22" i="116"/>
  <c r="E29" i="116"/>
  <c r="F29" i="116"/>
  <c r="G29" i="116"/>
  <c r="Q29" i="116"/>
  <c r="E33" i="116"/>
  <c r="F33" i="116"/>
  <c r="G33" i="116"/>
  <c r="Q33" i="116"/>
  <c r="E71" i="116"/>
  <c r="F71" i="116"/>
  <c r="G71" i="116"/>
  <c r="Q71" i="116"/>
  <c r="E75" i="116"/>
  <c r="L75" i="116"/>
  <c r="F75" i="116"/>
  <c r="G75" i="116"/>
  <c r="Q75" i="116"/>
  <c r="E85" i="116"/>
  <c r="L85" i="116"/>
  <c r="F85" i="116"/>
  <c r="G85" i="116"/>
  <c r="Q85" i="116"/>
  <c r="E89" i="116"/>
  <c r="L89" i="116"/>
  <c r="F89" i="116"/>
  <c r="G89" i="116"/>
  <c r="Q89" i="116"/>
  <c r="E96" i="116"/>
  <c r="L96" i="116"/>
  <c r="F96" i="116"/>
  <c r="G96" i="116"/>
  <c r="Q96" i="116"/>
  <c r="E101" i="116"/>
  <c r="L101" i="116"/>
  <c r="F101" i="116"/>
  <c r="G101" i="116"/>
  <c r="Q101" i="116"/>
  <c r="E117" i="116"/>
  <c r="L117" i="116"/>
  <c r="F117" i="116"/>
  <c r="G117" i="116"/>
  <c r="Q117" i="116"/>
  <c r="E120" i="116"/>
  <c r="F120" i="116"/>
  <c r="G120" i="116"/>
  <c r="Q120" i="116"/>
  <c r="E121" i="116"/>
  <c r="F121" i="116"/>
  <c r="G121" i="116"/>
  <c r="Q121" i="116"/>
  <c r="E131" i="116"/>
  <c r="L131" i="116"/>
  <c r="F131" i="116"/>
  <c r="G131" i="116"/>
  <c r="Q131" i="116"/>
  <c r="Q142" i="116"/>
  <c r="E61" i="116"/>
  <c r="F61" i="116"/>
  <c r="G61" i="116"/>
  <c r="R61" i="116"/>
  <c r="E118" i="116"/>
  <c r="F118" i="116"/>
  <c r="G118" i="116"/>
  <c r="R118" i="116"/>
  <c r="E125" i="116"/>
  <c r="F125" i="116"/>
  <c r="G125" i="116"/>
  <c r="R125" i="116"/>
  <c r="E138" i="116"/>
  <c r="F138" i="116"/>
  <c r="G138" i="116"/>
  <c r="R138" i="116"/>
  <c r="R142" i="116"/>
  <c r="E8" i="116"/>
  <c r="F8" i="116"/>
  <c r="G8" i="116"/>
  <c r="S8" i="116"/>
  <c r="E14" i="116"/>
  <c r="F14" i="116"/>
  <c r="G14" i="116"/>
  <c r="S14" i="116"/>
  <c r="E23" i="116"/>
  <c r="F23" i="116"/>
  <c r="G23" i="116"/>
  <c r="S23" i="116"/>
  <c r="E24" i="116"/>
  <c r="F24" i="116"/>
  <c r="G24" i="116"/>
  <c r="S24" i="116"/>
  <c r="E30" i="116"/>
  <c r="F30" i="116"/>
  <c r="G30" i="116"/>
  <c r="S30" i="116"/>
  <c r="E34" i="116"/>
  <c r="F34" i="116"/>
  <c r="G34" i="116"/>
  <c r="S34" i="116"/>
  <c r="E37" i="116"/>
  <c r="F37" i="116"/>
  <c r="G37" i="116"/>
  <c r="S37" i="116"/>
  <c r="E41" i="116"/>
  <c r="F41" i="116"/>
  <c r="G41" i="116"/>
  <c r="S41" i="116"/>
  <c r="E45" i="116"/>
  <c r="F45" i="116"/>
  <c r="G45" i="116"/>
  <c r="S45" i="116"/>
  <c r="E49" i="116"/>
  <c r="F49" i="116"/>
  <c r="G49" i="116"/>
  <c r="S49" i="116"/>
  <c r="E52" i="116"/>
  <c r="F52" i="116"/>
  <c r="G52" i="116"/>
  <c r="S52" i="116"/>
  <c r="E56" i="116"/>
  <c r="F56" i="116"/>
  <c r="G56" i="116"/>
  <c r="S56" i="116"/>
  <c r="E65" i="116"/>
  <c r="F65" i="116"/>
  <c r="G65" i="116"/>
  <c r="S65" i="116"/>
  <c r="E68" i="116"/>
  <c r="F68" i="116"/>
  <c r="G68" i="116"/>
  <c r="S68" i="116"/>
  <c r="E72" i="116"/>
  <c r="F72" i="116"/>
  <c r="G72" i="116"/>
  <c r="S72" i="116"/>
  <c r="E76" i="116"/>
  <c r="F76" i="116"/>
  <c r="G76" i="116"/>
  <c r="S76" i="116"/>
  <c r="E80" i="116"/>
  <c r="F80" i="116"/>
  <c r="G80" i="116"/>
  <c r="S80" i="116"/>
  <c r="E86" i="116"/>
  <c r="F86" i="116"/>
  <c r="G86" i="116"/>
  <c r="S86" i="116"/>
  <c r="E90" i="116"/>
  <c r="F90" i="116"/>
  <c r="G90" i="116"/>
  <c r="S90" i="116"/>
  <c r="E93" i="116"/>
  <c r="F93" i="116"/>
  <c r="G93" i="116"/>
  <c r="S93" i="116"/>
  <c r="E97" i="116"/>
  <c r="F97" i="116"/>
  <c r="G97" i="116"/>
  <c r="S97" i="116"/>
  <c r="E102" i="116"/>
  <c r="F102" i="116"/>
  <c r="G102" i="116"/>
  <c r="S102" i="116"/>
  <c r="E106" i="116"/>
  <c r="F106" i="116"/>
  <c r="G106" i="116"/>
  <c r="S106" i="116"/>
  <c r="E110" i="116"/>
  <c r="F110" i="116"/>
  <c r="G110" i="116"/>
  <c r="S110" i="116"/>
  <c r="E113" i="116"/>
  <c r="F113" i="116"/>
  <c r="G113" i="116"/>
  <c r="S113" i="116"/>
  <c r="E126" i="116"/>
  <c r="F126" i="116"/>
  <c r="G126" i="116"/>
  <c r="S126" i="116"/>
  <c r="E129" i="116"/>
  <c r="F129" i="116"/>
  <c r="G129" i="116"/>
  <c r="S129" i="116"/>
  <c r="E137" i="116"/>
  <c r="F137" i="116"/>
  <c r="G137" i="116"/>
  <c r="S137" i="116"/>
  <c r="E141" i="116"/>
  <c r="F141" i="116"/>
  <c r="G141" i="116"/>
  <c r="S141" i="116"/>
  <c r="S142" i="116"/>
  <c r="D53" i="104"/>
  <c r="F53" i="104"/>
  <c r="F55" i="104"/>
  <c r="F57" i="104"/>
  <c r="G49" i="104"/>
  <c r="G51" i="104"/>
  <c r="G54" i="104"/>
  <c r="G55" i="104"/>
  <c r="G57" i="104"/>
  <c r="H50" i="104"/>
  <c r="H55" i="104"/>
  <c r="H57" i="104"/>
  <c r="F19" i="117"/>
  <c r="E19" i="117"/>
  <c r="G19" i="117"/>
  <c r="Q19" i="117"/>
  <c r="F20" i="117"/>
  <c r="E20" i="117"/>
  <c r="G20" i="117"/>
  <c r="Q20" i="117"/>
  <c r="F21" i="117"/>
  <c r="E21" i="117"/>
  <c r="G21" i="117"/>
  <c r="Q21" i="117"/>
  <c r="F22" i="117"/>
  <c r="E22" i="117"/>
  <c r="G22" i="117"/>
  <c r="Q22" i="117"/>
  <c r="F23" i="117"/>
  <c r="E23" i="117"/>
  <c r="G23" i="117"/>
  <c r="Q23" i="117"/>
  <c r="F24" i="117"/>
  <c r="E24" i="117"/>
  <c r="G24" i="117"/>
  <c r="Q24" i="117"/>
  <c r="F25" i="117"/>
  <c r="E25" i="117"/>
  <c r="G25" i="117"/>
  <c r="Q25" i="117"/>
  <c r="F26" i="117"/>
  <c r="E26" i="117"/>
  <c r="G26" i="117"/>
  <c r="Q26" i="117"/>
  <c r="F27" i="117"/>
  <c r="E27" i="117"/>
  <c r="G27" i="117"/>
  <c r="Q27" i="117"/>
  <c r="F28" i="117"/>
  <c r="E28" i="117"/>
  <c r="G28" i="117"/>
  <c r="Q28" i="117"/>
  <c r="F29" i="117"/>
  <c r="E29" i="117"/>
  <c r="G29" i="117"/>
  <c r="Q29" i="117"/>
  <c r="F30" i="117"/>
  <c r="E30" i="117"/>
  <c r="G30" i="117"/>
  <c r="Q30" i="117"/>
  <c r="F31" i="117"/>
  <c r="E31" i="117"/>
  <c r="G31" i="117"/>
  <c r="Q31" i="117"/>
  <c r="F32" i="117"/>
  <c r="E32" i="117"/>
  <c r="G32" i="117"/>
  <c r="Q32" i="117"/>
  <c r="F33" i="117"/>
  <c r="E33" i="117"/>
  <c r="G33" i="117"/>
  <c r="Q33" i="117"/>
  <c r="F34" i="117"/>
  <c r="E34" i="117"/>
  <c r="G34" i="117"/>
  <c r="Q34" i="117"/>
  <c r="F35" i="117"/>
  <c r="E35" i="117"/>
  <c r="G35" i="117"/>
  <c r="Q35" i="117"/>
  <c r="F36" i="117"/>
  <c r="E36" i="117"/>
  <c r="G36" i="117"/>
  <c r="Q36" i="117"/>
  <c r="F37" i="117"/>
  <c r="E37" i="117"/>
  <c r="G37" i="117"/>
  <c r="Q37" i="117"/>
  <c r="F38" i="117"/>
  <c r="E38" i="117"/>
  <c r="G38" i="117"/>
  <c r="Q38" i="117"/>
  <c r="F39" i="117"/>
  <c r="E39" i="117"/>
  <c r="G39" i="117"/>
  <c r="Q39" i="117"/>
  <c r="F40" i="117"/>
  <c r="E40" i="117"/>
  <c r="G40" i="117"/>
  <c r="Q40" i="117"/>
  <c r="F41" i="117"/>
  <c r="E41" i="117"/>
  <c r="G41" i="117"/>
  <c r="Q41" i="117"/>
  <c r="F42" i="117"/>
  <c r="E42" i="117"/>
  <c r="G42" i="117"/>
  <c r="Q42" i="117"/>
  <c r="F43" i="117"/>
  <c r="E43" i="117"/>
  <c r="G43" i="117"/>
  <c r="Q43" i="117"/>
  <c r="F44" i="117"/>
  <c r="E44" i="117"/>
  <c r="G44" i="117"/>
  <c r="Q44" i="117"/>
  <c r="F45" i="117"/>
  <c r="E45" i="117"/>
  <c r="G45" i="117"/>
  <c r="Q45" i="117"/>
  <c r="F46" i="117"/>
  <c r="E46" i="117"/>
  <c r="G46" i="117"/>
  <c r="Q46" i="117"/>
  <c r="F47" i="117"/>
  <c r="E47" i="117"/>
  <c r="G47" i="117"/>
  <c r="Q47" i="117"/>
  <c r="F48" i="117"/>
  <c r="E48" i="117"/>
  <c r="G48" i="117"/>
  <c r="Q48" i="117"/>
  <c r="F49" i="117"/>
  <c r="E49" i="117"/>
  <c r="G49" i="117"/>
  <c r="Q49" i="117"/>
  <c r="F50" i="117"/>
  <c r="E50" i="117"/>
  <c r="G50" i="117"/>
  <c r="Q50" i="117"/>
  <c r="F51" i="117"/>
  <c r="E51" i="117"/>
  <c r="G51" i="117"/>
  <c r="Q51" i="117"/>
  <c r="F52" i="117"/>
  <c r="E52" i="117"/>
  <c r="G52" i="117"/>
  <c r="Q52" i="117"/>
  <c r="F53" i="117"/>
  <c r="E53" i="117"/>
  <c r="G53" i="117"/>
  <c r="Q53" i="117"/>
  <c r="F54" i="117"/>
  <c r="E54" i="117"/>
  <c r="G54" i="117"/>
  <c r="Q54" i="117"/>
  <c r="F55" i="117"/>
  <c r="E55" i="117"/>
  <c r="G55" i="117"/>
  <c r="Q55" i="117"/>
  <c r="F56" i="117"/>
  <c r="E56" i="117"/>
  <c r="G56" i="117"/>
  <c r="Q56" i="117"/>
  <c r="F57" i="117"/>
  <c r="E57" i="117"/>
  <c r="G57" i="117"/>
  <c r="Q57" i="117"/>
  <c r="F58" i="117"/>
  <c r="E58" i="117"/>
  <c r="G58" i="117"/>
  <c r="Q58" i="117"/>
  <c r="F59" i="117"/>
  <c r="C59" i="117"/>
  <c r="E59" i="117"/>
  <c r="G59" i="117"/>
  <c r="Q59" i="117"/>
  <c r="Q60" i="117"/>
  <c r="F2" i="117"/>
  <c r="E2" i="117"/>
  <c r="G2" i="117"/>
  <c r="R2" i="117"/>
  <c r="F3" i="117"/>
  <c r="E3" i="117"/>
  <c r="G3" i="117"/>
  <c r="R3" i="117"/>
  <c r="F4" i="117"/>
  <c r="E4" i="117"/>
  <c r="G4" i="117"/>
  <c r="R4" i="117"/>
  <c r="F5" i="117"/>
  <c r="E5" i="117"/>
  <c r="G5" i="117"/>
  <c r="R5" i="117"/>
  <c r="F6" i="117"/>
  <c r="E6" i="117"/>
  <c r="G6" i="117"/>
  <c r="R6" i="117"/>
  <c r="F7" i="117"/>
  <c r="E7" i="117"/>
  <c r="G7" i="117"/>
  <c r="R7" i="117"/>
  <c r="F8" i="117"/>
  <c r="E8" i="117"/>
  <c r="G8" i="117"/>
  <c r="R8" i="117"/>
  <c r="F9" i="117"/>
  <c r="E9" i="117"/>
  <c r="G9" i="117"/>
  <c r="R9" i="117"/>
  <c r="F10" i="117"/>
  <c r="E10" i="117"/>
  <c r="G10" i="117"/>
  <c r="R10" i="117"/>
  <c r="F11" i="117"/>
  <c r="E11" i="117"/>
  <c r="G11" i="117"/>
  <c r="R11" i="117"/>
  <c r="F12" i="117"/>
  <c r="E12" i="117"/>
  <c r="G12" i="117"/>
  <c r="R12" i="117"/>
  <c r="F13" i="117"/>
  <c r="E13" i="117"/>
  <c r="G13" i="117"/>
  <c r="R13" i="117"/>
  <c r="F14" i="117"/>
  <c r="E14" i="117"/>
  <c r="G14" i="117"/>
  <c r="R14" i="117"/>
  <c r="F15" i="117"/>
  <c r="E15" i="117"/>
  <c r="G15" i="117"/>
  <c r="R15" i="117"/>
  <c r="F16" i="117"/>
  <c r="E16" i="117"/>
  <c r="G16" i="117"/>
  <c r="R16" i="117"/>
  <c r="F17" i="117"/>
  <c r="E17" i="117"/>
  <c r="G17" i="117"/>
  <c r="R17" i="117"/>
  <c r="F18" i="117"/>
  <c r="E18" i="117"/>
  <c r="G18" i="117"/>
  <c r="R18" i="117"/>
  <c r="R60" i="117"/>
  <c r="F89" i="108"/>
  <c r="Q10" i="104"/>
  <c r="Q11" i="104"/>
  <c r="Q14" i="104"/>
  <c r="N14" i="104"/>
  <c r="F174" i="108"/>
  <c r="F176" i="108"/>
  <c r="F177" i="108"/>
  <c r="F181" i="108"/>
  <c r="F182" i="108"/>
  <c r="D53" i="101"/>
  <c r="D62" i="101" s="1"/>
  <c r="D56" i="101"/>
  <c r="D57" i="101"/>
  <c r="D58" i="101"/>
  <c r="D59" i="101"/>
  <c r="D60" i="101"/>
  <c r="D61" i="101"/>
  <c r="D76" i="101"/>
  <c r="E44" i="101"/>
  <c r="E45" i="101"/>
  <c r="E46" i="101"/>
  <c r="E47" i="101"/>
  <c r="E48" i="101"/>
  <c r="F14" i="101"/>
  <c r="F25" i="101"/>
  <c r="F39" i="101"/>
  <c r="F40" i="101"/>
  <c r="F41" i="101"/>
  <c r="E55" i="104"/>
  <c r="E57" i="104"/>
  <c r="S144" i="116"/>
  <c r="S145" i="116"/>
  <c r="S146" i="116"/>
  <c r="S147" i="116"/>
  <c r="E2" i="98"/>
  <c r="E3" i="98"/>
  <c r="E4" i="98"/>
  <c r="E5" i="98"/>
  <c r="E6" i="98"/>
  <c r="E7" i="98"/>
  <c r="E8" i="98"/>
  <c r="E9" i="98"/>
  <c r="E10" i="98"/>
  <c r="E11" i="98"/>
  <c r="E12" i="98"/>
  <c r="E13" i="98"/>
  <c r="E14" i="98"/>
  <c r="E15" i="98"/>
  <c r="E16" i="98"/>
  <c r="E17" i="98"/>
  <c r="E18" i="98"/>
  <c r="E19" i="98"/>
  <c r="E20" i="98"/>
  <c r="E21" i="98"/>
  <c r="E22" i="98"/>
  <c r="E23" i="98"/>
  <c r="E24" i="98"/>
  <c r="E25" i="98"/>
  <c r="E26" i="98"/>
  <c r="E27" i="98"/>
  <c r="E28" i="98"/>
  <c r="E29" i="98"/>
  <c r="E30" i="98"/>
  <c r="E31" i="98"/>
  <c r="E32" i="98"/>
  <c r="E33" i="98"/>
  <c r="E34" i="98"/>
  <c r="E35" i="98"/>
  <c r="E36" i="98"/>
  <c r="E37" i="98"/>
  <c r="E38" i="98"/>
  <c r="E57" i="98"/>
  <c r="K2" i="98"/>
  <c r="K3" i="98"/>
  <c r="K4" i="98"/>
  <c r="K5" i="98"/>
  <c r="K9" i="98"/>
  <c r="D2" i="98"/>
  <c r="D3" i="98"/>
  <c r="D4" i="98"/>
  <c r="D5" i="98"/>
  <c r="D6" i="98"/>
  <c r="D7" i="98"/>
  <c r="D8" i="98"/>
  <c r="D9" i="98"/>
  <c r="D10" i="98"/>
  <c r="D11" i="98"/>
  <c r="D12" i="98"/>
  <c r="D13" i="98"/>
  <c r="D14" i="98"/>
  <c r="D15" i="98"/>
  <c r="D16" i="98"/>
  <c r="D17" i="98"/>
  <c r="D18" i="98"/>
  <c r="D19" i="98"/>
  <c r="D20" i="98"/>
  <c r="D21" i="98"/>
  <c r="D22" i="98"/>
  <c r="D23" i="98"/>
  <c r="D24" i="98"/>
  <c r="D25" i="98"/>
  <c r="D26" i="98"/>
  <c r="D27" i="98"/>
  <c r="D28" i="98"/>
  <c r="D29" i="98"/>
  <c r="D30" i="98"/>
  <c r="D31" i="98"/>
  <c r="D32" i="98"/>
  <c r="D33" i="98"/>
  <c r="D34" i="98"/>
  <c r="D35" i="98"/>
  <c r="D36" i="98"/>
  <c r="D37" i="98"/>
  <c r="D38" i="98"/>
  <c r="D39" i="98"/>
  <c r="D40" i="98"/>
  <c r="D41" i="98"/>
  <c r="D42" i="98"/>
  <c r="D43" i="98"/>
  <c r="D44" i="98"/>
  <c r="D45" i="98"/>
  <c r="D46" i="98"/>
  <c r="D47" i="98"/>
  <c r="D48" i="98"/>
  <c r="D49" i="98"/>
  <c r="D50" i="98"/>
  <c r="D51" i="98"/>
  <c r="D52" i="98"/>
  <c r="D53" i="98"/>
  <c r="D54" i="98"/>
  <c r="D55" i="98"/>
  <c r="D56" i="98"/>
  <c r="D57" i="98"/>
  <c r="J2" i="98"/>
  <c r="J3" i="98"/>
  <c r="J4" i="98"/>
  <c r="J5" i="98"/>
  <c r="J6" i="98"/>
  <c r="J7" i="98"/>
  <c r="J8" i="98"/>
  <c r="J9" i="98"/>
  <c r="H71" i="103"/>
  <c r="H73" i="103"/>
  <c r="H75" i="103"/>
  <c r="H76" i="103"/>
  <c r="H78" i="103"/>
  <c r="E70" i="103"/>
  <c r="E72" i="103"/>
  <c r="E74" i="103"/>
  <c r="E76" i="103"/>
  <c r="E78" i="103"/>
  <c r="H5" i="104"/>
  <c r="H4" i="104"/>
  <c r="H3" i="104"/>
  <c r="E5" i="118"/>
  <c r="F5" i="118"/>
  <c r="G5" i="118"/>
  <c r="S5" i="118"/>
  <c r="E9" i="118"/>
  <c r="F9" i="118"/>
  <c r="G9" i="118"/>
  <c r="S9" i="118"/>
  <c r="E12" i="118"/>
  <c r="F12" i="118"/>
  <c r="G12" i="118"/>
  <c r="S12" i="118"/>
  <c r="E15" i="118"/>
  <c r="F15" i="118"/>
  <c r="G15" i="118"/>
  <c r="S15" i="118"/>
  <c r="E18" i="118"/>
  <c r="F18" i="118"/>
  <c r="G18" i="118"/>
  <c r="S18" i="118"/>
  <c r="E21" i="118"/>
  <c r="F21" i="118"/>
  <c r="G21" i="118"/>
  <c r="S21" i="118"/>
  <c r="E24" i="118"/>
  <c r="F24" i="118"/>
  <c r="G24" i="118"/>
  <c r="S24" i="118"/>
  <c r="E28" i="118"/>
  <c r="F28" i="118"/>
  <c r="G28" i="118"/>
  <c r="S28" i="118"/>
  <c r="E32" i="118"/>
  <c r="F32" i="118"/>
  <c r="G32" i="118"/>
  <c r="S32" i="118"/>
  <c r="E36" i="118"/>
  <c r="F36" i="118"/>
  <c r="G36" i="118"/>
  <c r="S36" i="118"/>
  <c r="E39" i="118"/>
  <c r="F39" i="118"/>
  <c r="G39" i="118"/>
  <c r="S39" i="118"/>
  <c r="E42" i="118"/>
  <c r="F42" i="118"/>
  <c r="G42" i="118"/>
  <c r="S42" i="118"/>
  <c r="E45" i="118"/>
  <c r="F45" i="118"/>
  <c r="G45" i="118"/>
  <c r="S45" i="118"/>
  <c r="E49" i="118"/>
  <c r="F49" i="118"/>
  <c r="G49" i="118"/>
  <c r="S49" i="118"/>
  <c r="E52" i="118"/>
  <c r="F52" i="118"/>
  <c r="G52" i="118"/>
  <c r="S52" i="118"/>
  <c r="E55" i="118"/>
  <c r="F55" i="118"/>
  <c r="G55" i="118"/>
  <c r="S55" i="118"/>
  <c r="S56" i="118"/>
  <c r="E27" i="118"/>
  <c r="L27" i="118"/>
  <c r="F27" i="118"/>
  <c r="G27" i="118"/>
  <c r="Q27" i="118"/>
  <c r="E31" i="118"/>
  <c r="F31" i="118"/>
  <c r="G31" i="118"/>
  <c r="Q31" i="118"/>
  <c r="E35" i="118"/>
  <c r="L35" i="118"/>
  <c r="F35" i="118"/>
  <c r="G35" i="118"/>
  <c r="Q35" i="118"/>
  <c r="Q56" i="118"/>
  <c r="E3" i="118"/>
  <c r="L3" i="118"/>
  <c r="F3" i="118"/>
  <c r="G3" i="118"/>
  <c r="P3" i="118"/>
  <c r="E4" i="118"/>
  <c r="F4" i="118"/>
  <c r="G4" i="118"/>
  <c r="P4" i="118"/>
  <c r="E7" i="118"/>
  <c r="L7" i="118"/>
  <c r="F7" i="118"/>
  <c r="G7" i="118"/>
  <c r="P7" i="118"/>
  <c r="E8" i="118"/>
  <c r="F8" i="118"/>
  <c r="G8" i="118"/>
  <c r="P8" i="118"/>
  <c r="E11" i="118"/>
  <c r="F11" i="118"/>
  <c r="G11" i="118"/>
  <c r="P11" i="118"/>
  <c r="E14" i="118"/>
  <c r="F14" i="118"/>
  <c r="G14" i="118"/>
  <c r="P14" i="118"/>
  <c r="E17" i="118"/>
  <c r="F17" i="118"/>
  <c r="G17" i="118"/>
  <c r="P17" i="118"/>
  <c r="E20" i="118"/>
  <c r="F20" i="118"/>
  <c r="G20" i="118"/>
  <c r="P20" i="118"/>
  <c r="E23" i="118"/>
  <c r="F23" i="118"/>
  <c r="G23" i="118"/>
  <c r="P23" i="118"/>
  <c r="E26" i="118"/>
  <c r="L26" i="118"/>
  <c r="F26" i="118"/>
  <c r="G26" i="118"/>
  <c r="P26" i="118"/>
  <c r="E30" i="118"/>
  <c r="F30" i="118"/>
  <c r="G30" i="118"/>
  <c r="P30" i="118"/>
  <c r="E34" i="118"/>
  <c r="L34" i="118"/>
  <c r="F34" i="118"/>
  <c r="G34" i="118"/>
  <c r="P34" i="118"/>
  <c r="E38" i="118"/>
  <c r="L38" i="118"/>
  <c r="F38" i="118"/>
  <c r="G38" i="118"/>
  <c r="P38" i="118"/>
  <c r="E41" i="118"/>
  <c r="F41" i="118"/>
  <c r="G41" i="118"/>
  <c r="P41" i="118"/>
  <c r="E44" i="118"/>
  <c r="F44" i="118"/>
  <c r="G44" i="118"/>
  <c r="P44" i="118"/>
  <c r="E47" i="118"/>
  <c r="F47" i="118"/>
  <c r="G47" i="118"/>
  <c r="P47" i="118"/>
  <c r="E48" i="118"/>
  <c r="F48" i="118"/>
  <c r="G48" i="118"/>
  <c r="P48" i="118"/>
  <c r="E51" i="118"/>
  <c r="F51" i="118"/>
  <c r="G51" i="118"/>
  <c r="P51" i="118"/>
  <c r="E54" i="118"/>
  <c r="F54" i="118"/>
  <c r="G54" i="118"/>
  <c r="P54" i="118"/>
  <c r="P56" i="118"/>
  <c r="F2" i="119"/>
  <c r="E2" i="119"/>
  <c r="G2" i="119"/>
  <c r="R2" i="119"/>
  <c r="F3" i="119"/>
  <c r="E3" i="119"/>
  <c r="G3" i="119"/>
  <c r="R3" i="119"/>
  <c r="F4" i="119"/>
  <c r="E4" i="119"/>
  <c r="G4" i="119"/>
  <c r="R4" i="119"/>
  <c r="F5" i="119"/>
  <c r="E5" i="119"/>
  <c r="G5" i="119"/>
  <c r="R5" i="119"/>
  <c r="F6" i="119"/>
  <c r="E6" i="119"/>
  <c r="G6" i="119"/>
  <c r="R6" i="119"/>
  <c r="F7" i="119"/>
  <c r="E7" i="119"/>
  <c r="G7" i="119"/>
  <c r="R7" i="119"/>
  <c r="F8" i="119"/>
  <c r="E8" i="119"/>
  <c r="G8" i="119"/>
  <c r="R8" i="119"/>
  <c r="R33" i="119"/>
  <c r="F9" i="119"/>
  <c r="E9" i="119"/>
  <c r="G9" i="119"/>
  <c r="Q9" i="119"/>
  <c r="F10" i="119"/>
  <c r="E10" i="119"/>
  <c r="G10" i="119"/>
  <c r="Q10" i="119"/>
  <c r="F11" i="119"/>
  <c r="E11" i="119"/>
  <c r="G11" i="119"/>
  <c r="Q11" i="119"/>
  <c r="F12" i="119"/>
  <c r="E12" i="119"/>
  <c r="G12" i="119"/>
  <c r="Q12" i="119"/>
  <c r="F13" i="119"/>
  <c r="E13" i="119"/>
  <c r="G13" i="119"/>
  <c r="Q13" i="119"/>
  <c r="F14" i="119"/>
  <c r="E14" i="119"/>
  <c r="G14" i="119"/>
  <c r="Q14" i="119"/>
  <c r="F15" i="119"/>
  <c r="E15" i="119"/>
  <c r="G15" i="119"/>
  <c r="Q15" i="119"/>
  <c r="F16" i="119"/>
  <c r="E16" i="119"/>
  <c r="G16" i="119"/>
  <c r="Q16" i="119"/>
  <c r="F17" i="119"/>
  <c r="E17" i="119"/>
  <c r="G17" i="119"/>
  <c r="Q17" i="119"/>
  <c r="F18" i="119"/>
  <c r="E18" i="119"/>
  <c r="G18" i="119"/>
  <c r="Q18" i="119"/>
  <c r="F19" i="119"/>
  <c r="E19" i="119"/>
  <c r="G19" i="119"/>
  <c r="Q19" i="119"/>
  <c r="F20" i="119"/>
  <c r="E20" i="119"/>
  <c r="G20" i="119"/>
  <c r="Q20" i="119"/>
  <c r="F21" i="119"/>
  <c r="E21" i="119"/>
  <c r="G21" i="119"/>
  <c r="Q21" i="119"/>
  <c r="F22" i="119"/>
  <c r="E22" i="119"/>
  <c r="G22" i="119"/>
  <c r="Q22" i="119"/>
  <c r="F23" i="119"/>
  <c r="E23" i="119"/>
  <c r="G23" i="119"/>
  <c r="Q23" i="119"/>
  <c r="F24" i="119"/>
  <c r="E24" i="119"/>
  <c r="G24" i="119"/>
  <c r="Q24" i="119"/>
  <c r="F25" i="119"/>
  <c r="E25" i="119"/>
  <c r="G25" i="119"/>
  <c r="Q25" i="119"/>
  <c r="F26" i="119"/>
  <c r="E26" i="119"/>
  <c r="G26" i="119"/>
  <c r="Q26" i="119"/>
  <c r="F27" i="119"/>
  <c r="E27" i="119"/>
  <c r="G27" i="119"/>
  <c r="Q27" i="119"/>
  <c r="F28" i="119"/>
  <c r="E28" i="119"/>
  <c r="G28" i="119"/>
  <c r="Q28" i="119"/>
  <c r="F29" i="119"/>
  <c r="E29" i="119"/>
  <c r="G29" i="119"/>
  <c r="Q29" i="119"/>
  <c r="F30" i="119"/>
  <c r="E30" i="119"/>
  <c r="G30" i="119"/>
  <c r="Q30" i="119"/>
  <c r="F31" i="119"/>
  <c r="E31" i="119"/>
  <c r="G31" i="119"/>
  <c r="Q31" i="119"/>
  <c r="F32" i="119"/>
  <c r="E32" i="119"/>
  <c r="G32" i="119"/>
  <c r="Q32" i="119"/>
  <c r="Q33" i="119"/>
  <c r="G69" i="107"/>
  <c r="G68" i="107"/>
  <c r="I11" i="107"/>
  <c r="I4" i="107"/>
  <c r="G5" i="107"/>
  <c r="H3" i="107"/>
  <c r="H7" i="107"/>
  <c r="G67" i="107"/>
  <c r="G70" i="107"/>
  <c r="P33" i="119"/>
  <c r="O33" i="119"/>
  <c r="N33" i="119"/>
  <c r="M33" i="119"/>
  <c r="G53" i="118"/>
  <c r="G50" i="118"/>
  <c r="G46" i="118"/>
  <c r="G43" i="118"/>
  <c r="G40" i="118"/>
  <c r="G37" i="118"/>
  <c r="G33" i="118"/>
  <c r="G29" i="118"/>
  <c r="G25" i="118"/>
  <c r="G22" i="118"/>
  <c r="G19" i="118"/>
  <c r="G16" i="118"/>
  <c r="G13" i="118"/>
  <c r="G10" i="118"/>
  <c r="G6" i="118"/>
  <c r="G139" i="116"/>
  <c r="G127" i="116"/>
  <c r="G119" i="116"/>
  <c r="G42" i="116"/>
  <c r="F38" i="116"/>
  <c r="G38" i="116"/>
  <c r="F35" i="116"/>
  <c r="G35" i="116"/>
  <c r="G25" i="116"/>
  <c r="G15" i="116"/>
  <c r="O60" i="117"/>
  <c r="N60" i="117"/>
  <c r="M60" i="117"/>
  <c r="F31" i="116"/>
  <c r="G31" i="116"/>
  <c r="G9" i="116"/>
  <c r="O56" i="118"/>
  <c r="N56" i="118"/>
  <c r="R56" i="118"/>
  <c r="P60" i="117"/>
  <c r="G76" i="103"/>
  <c r="G78" i="103"/>
  <c r="G64" i="103"/>
  <c r="G66" i="103"/>
  <c r="G41" i="103"/>
  <c r="G16" i="103"/>
  <c r="F16" i="103"/>
  <c r="F76" i="103"/>
  <c r="F78" i="103"/>
  <c r="H16" i="104"/>
  <c r="O14" i="104"/>
  <c r="D147" i="98"/>
  <c r="D130" i="98"/>
  <c r="E84" i="98"/>
  <c r="E82" i="98"/>
  <c r="E83" i="98"/>
  <c r="E80" i="98"/>
  <c r="E71" i="98"/>
  <c r="E72" i="98"/>
  <c r="E73" i="98"/>
  <c r="E74" i="98"/>
  <c r="E75" i="98"/>
  <c r="E76" i="98"/>
  <c r="E77" i="98"/>
  <c r="E78" i="98"/>
  <c r="E79" i="98"/>
  <c r="E68" i="98"/>
  <c r="E69" i="98"/>
  <c r="E63" i="98"/>
  <c r="E64" i="98"/>
  <c r="E65" i="98"/>
  <c r="E66" i="98"/>
  <c r="E67" i="98"/>
  <c r="E62" i="98"/>
  <c r="E61" i="98"/>
  <c r="E118" i="98"/>
  <c r="E117" i="98"/>
  <c r="E116" i="98"/>
  <c r="E115" i="98"/>
  <c r="E114" i="98"/>
  <c r="E113" i="98"/>
  <c r="E112" i="98"/>
  <c r="E111" i="98"/>
  <c r="E110" i="98"/>
  <c r="D156" i="98"/>
  <c r="D155" i="98"/>
  <c r="D153" i="98"/>
  <c r="D146" i="98"/>
  <c r="O139" i="108"/>
  <c r="O137" i="108"/>
  <c r="O138" i="108"/>
  <c r="O136" i="108"/>
  <c r="P130" i="108"/>
  <c r="P131" i="108"/>
  <c r="P132" i="108"/>
  <c r="D157" i="98"/>
  <c r="F71" i="98"/>
  <c r="C70" i="98"/>
  <c r="D141" i="98"/>
  <c r="D140" i="98"/>
  <c r="D139" i="98"/>
  <c r="D135" i="98"/>
  <c r="E130" i="98"/>
  <c r="D132" i="98"/>
  <c r="D133" i="98"/>
  <c r="D134" i="98"/>
  <c r="D136" i="98"/>
  <c r="D137" i="98"/>
  <c r="D138" i="98"/>
  <c r="D131" i="98"/>
  <c r="E125" i="98"/>
  <c r="E120" i="98"/>
  <c r="E121" i="98"/>
  <c r="E122" i="98"/>
  <c r="E123" i="98"/>
  <c r="E124" i="98"/>
  <c r="E126" i="98"/>
  <c r="E119" i="98"/>
  <c r="F117" i="98"/>
  <c r="F118" i="98"/>
  <c r="F116" i="98"/>
  <c r="F115" i="98"/>
  <c r="F114" i="98"/>
  <c r="F113" i="98"/>
  <c r="F112" i="98"/>
  <c r="E87" i="98"/>
  <c r="E86" i="98"/>
  <c r="E85" i="98"/>
  <c r="E103" i="98"/>
  <c r="E104" i="98"/>
  <c r="E105" i="98"/>
  <c r="E106" i="98"/>
  <c r="D101" i="98"/>
  <c r="E101" i="98"/>
  <c r="D100" i="98"/>
  <c r="E100" i="98"/>
  <c r="D99" i="98"/>
  <c r="E99" i="98"/>
  <c r="D98" i="98"/>
  <c r="E98" i="98"/>
  <c r="D96" i="98"/>
  <c r="E96" i="98"/>
  <c r="D95" i="98"/>
  <c r="E95" i="98"/>
  <c r="E102" i="98"/>
  <c r="D93" i="98"/>
  <c r="E93" i="98"/>
  <c r="D92" i="98"/>
  <c r="E92" i="98"/>
  <c r="D90" i="98"/>
  <c r="E90" i="98"/>
  <c r="D91" i="98"/>
  <c r="E91" i="98"/>
  <c r="D89" i="98"/>
  <c r="E89" i="98"/>
  <c r="E94" i="98"/>
  <c r="E97" i="98"/>
  <c r="E88" i="98"/>
  <c r="A81" i="98"/>
  <c r="E81" i="98"/>
  <c r="F82" i="98"/>
  <c r="F83" i="98"/>
  <c r="F84" i="98"/>
  <c r="F80" i="98"/>
  <c r="F66" i="98"/>
  <c r="F67" i="98"/>
  <c r="F68" i="98"/>
  <c r="F69" i="98"/>
  <c r="F72" i="98"/>
  <c r="F73" i="98"/>
  <c r="F74" i="98"/>
  <c r="F75" i="98"/>
  <c r="F76" i="98"/>
  <c r="F77" i="98"/>
  <c r="F78" i="98"/>
  <c r="F79" i="98"/>
  <c r="L6" i="98"/>
  <c r="F44" i="98"/>
  <c r="F45" i="98"/>
  <c r="F46" i="98"/>
  <c r="F47" i="98"/>
  <c r="F48" i="98"/>
  <c r="F49" i="98"/>
  <c r="F50" i="98"/>
  <c r="F51" i="98"/>
  <c r="F52" i="98"/>
  <c r="F53" i="98"/>
  <c r="F54" i="98"/>
  <c r="F55" i="98"/>
  <c r="F56" i="98"/>
  <c r="E127" i="98"/>
  <c r="F70" i="98"/>
  <c r="E70" i="98"/>
  <c r="E107" i="98"/>
  <c r="D142" i="98"/>
  <c r="F81" i="98"/>
  <c r="E53" i="101"/>
  <c r="E62" i="101" s="1"/>
  <c r="I12" i="107"/>
  <c r="I13" i="107"/>
  <c r="I16" i="107"/>
  <c r="G4" i="106"/>
  <c r="H4" i="106"/>
  <c r="G5" i="106"/>
  <c r="H5" i="106"/>
  <c r="G6" i="106"/>
  <c r="H6" i="106"/>
  <c r="G3" i="106"/>
  <c r="H3" i="106"/>
  <c r="B19" i="106"/>
  <c r="E19" i="106"/>
  <c r="B21" i="106"/>
  <c r="E21" i="106"/>
  <c r="E29" i="106"/>
  <c r="E31" i="106"/>
  <c r="F18" i="106"/>
  <c r="F25" i="106"/>
  <c r="F29" i="106"/>
  <c r="F31" i="106"/>
  <c r="G10" i="106"/>
  <c r="B12" i="106"/>
  <c r="G12" i="106"/>
  <c r="G14" i="106"/>
  <c r="B16" i="106"/>
  <c r="G16" i="106"/>
  <c r="G20" i="106"/>
  <c r="G23" i="106"/>
  <c r="G24" i="106"/>
  <c r="G26" i="106"/>
  <c r="G29" i="106"/>
  <c r="G31" i="106"/>
  <c r="H11" i="106"/>
  <c r="H15" i="106"/>
  <c r="H29" i="106"/>
  <c r="H31" i="106"/>
  <c r="I22" i="106"/>
  <c r="I28" i="106"/>
  <c r="I29" i="106"/>
  <c r="I31" i="106"/>
  <c r="J13" i="106"/>
  <c r="J17" i="106"/>
  <c r="J27" i="106"/>
  <c r="J29" i="106"/>
  <c r="J31" i="106"/>
  <c r="K29" i="106"/>
  <c r="K31" i="106"/>
  <c r="L31" i="106"/>
  <c r="E7" i="107"/>
  <c r="I7" i="107"/>
  <c r="K84" i="108"/>
  <c r="G82" i="108"/>
  <c r="K80" i="108"/>
  <c r="G78" i="108"/>
  <c r="A78" i="108"/>
  <c r="K76" i="108"/>
  <c r="E42" i="104"/>
  <c r="E44" i="104"/>
  <c r="H61" i="107"/>
  <c r="H63" i="107"/>
  <c r="E61" i="107"/>
  <c r="E63" i="107"/>
  <c r="G4" i="107"/>
  <c r="G38" i="107"/>
  <c r="G40" i="107"/>
  <c r="F61" i="107"/>
  <c r="F63" i="107"/>
  <c r="E38" i="107"/>
  <c r="E40" i="107"/>
  <c r="G7" i="107"/>
  <c r="D37" i="106"/>
  <c r="E37" i="106"/>
  <c r="D41" i="106"/>
  <c r="E41" i="106"/>
  <c r="D45" i="106"/>
  <c r="E45" i="106"/>
  <c r="E46" i="106"/>
  <c r="E48" i="106"/>
  <c r="D35" i="106"/>
  <c r="F35" i="106"/>
  <c r="D36" i="106"/>
  <c r="F36" i="106"/>
  <c r="D38" i="106"/>
  <c r="F38" i="106"/>
  <c r="D39" i="106"/>
  <c r="F39" i="106"/>
  <c r="D40" i="106"/>
  <c r="F40" i="106"/>
  <c r="D42" i="106"/>
  <c r="F42" i="106"/>
  <c r="D43" i="106"/>
  <c r="F43" i="106"/>
  <c r="D44" i="106"/>
  <c r="F44" i="106"/>
  <c r="F45" i="106"/>
  <c r="F46" i="106"/>
  <c r="F48" i="106"/>
  <c r="G46" i="106"/>
  <c r="G48" i="106"/>
  <c r="H46" i="106"/>
  <c r="H48" i="106"/>
  <c r="I48" i="106"/>
  <c r="I6" i="106"/>
  <c r="F6" i="106"/>
  <c r="I5" i="106"/>
  <c r="F5" i="106"/>
  <c r="I3" i="106"/>
  <c r="F3" i="106"/>
  <c r="F4" i="106"/>
  <c r="I63" i="107"/>
  <c r="H6" i="104"/>
  <c r="F7" i="106"/>
  <c r="G7" i="106"/>
  <c r="I4" i="106"/>
  <c r="I7" i="106"/>
  <c r="G18" i="103"/>
  <c r="H7" i="106"/>
  <c r="F18" i="103"/>
  <c r="G43" i="103"/>
  <c r="I18" i="103"/>
  <c r="E142" i="98"/>
  <c r="F110" i="98"/>
  <c r="F111" i="98"/>
  <c r="F65" i="98"/>
  <c r="F64" i="98"/>
  <c r="F63" i="98"/>
  <c r="F62" i="98"/>
  <c r="F61" i="98"/>
  <c r="L8" i="98"/>
  <c r="L9" i="98"/>
  <c r="F43" i="98"/>
  <c r="F57" i="98"/>
  <c r="F107" i="98"/>
  <c r="F127" i="98"/>
  <c r="A149" i="98"/>
  <c r="D149" i="98"/>
  <c r="A148" i="98"/>
  <c r="D148" i="98"/>
  <c r="D150" i="98"/>
  <c r="K450" i="108" l="1"/>
  <c r="F17" i="105"/>
  <c r="G17" i="105"/>
  <c r="I39" i="102"/>
  <c r="H39" i="102"/>
  <c r="I2" i="102"/>
  <c r="I25" i="102" s="1"/>
  <c r="D53" i="108" s="1"/>
  <c r="C25" i="102"/>
  <c r="G2" i="102"/>
  <c r="F25" i="102"/>
  <c r="D35" i="108"/>
  <c r="F35" i="108" s="1"/>
  <c r="F35" i="101"/>
  <c r="E35" i="101"/>
  <c r="F172" i="108"/>
  <c r="R20" i="101"/>
  <c r="A68" i="101" s="1"/>
  <c r="K183" i="108"/>
  <c r="R35" i="102"/>
  <c r="S35" i="102"/>
  <c r="I10" i="105"/>
  <c r="I8" i="105"/>
  <c r="H8" i="105"/>
  <c r="I14" i="105"/>
  <c r="H14" i="105"/>
  <c r="I13" i="105"/>
  <c r="H13" i="105"/>
  <c r="I12" i="105"/>
  <c r="H12" i="105"/>
  <c r="I5" i="105"/>
  <c r="H5" i="105"/>
  <c r="I4" i="105"/>
  <c r="H4" i="105"/>
  <c r="I11" i="105"/>
  <c r="I9" i="105"/>
  <c r="I7" i="105"/>
  <c r="I15" i="105"/>
  <c r="I6" i="105"/>
  <c r="H45" i="102"/>
  <c r="D38" i="108" s="1"/>
  <c r="I38" i="108" s="1"/>
  <c r="F78" i="108"/>
  <c r="F90" i="108"/>
  <c r="G17" i="102"/>
  <c r="H17" i="102"/>
  <c r="F70" i="108"/>
  <c r="H2" i="102"/>
  <c r="G13" i="102"/>
  <c r="H13" i="102"/>
  <c r="J40" i="102"/>
  <c r="F77" i="108"/>
  <c r="D42" i="108"/>
  <c r="E40" i="102"/>
  <c r="D29" i="108" s="1"/>
  <c r="I40" i="102"/>
  <c r="D7" i="108" s="1"/>
  <c r="F7" i="108" s="1"/>
  <c r="H40" i="102"/>
  <c r="D33" i="108" s="1"/>
  <c r="G8" i="102"/>
  <c r="G6" i="102"/>
  <c r="G12" i="102"/>
  <c r="G10" i="102"/>
  <c r="G4" i="102"/>
  <c r="G3" i="102"/>
  <c r="G14" i="102"/>
  <c r="G7" i="102"/>
  <c r="G11" i="102"/>
  <c r="G5" i="102"/>
  <c r="G16" i="102"/>
  <c r="G15" i="102"/>
  <c r="G9" i="102"/>
  <c r="I122" i="108"/>
  <c r="K122" i="108" s="1"/>
  <c r="F122" i="108"/>
  <c r="D124" i="108"/>
  <c r="F252" i="108"/>
  <c r="K265" i="108"/>
  <c r="F267" i="108"/>
  <c r="F251" i="108"/>
  <c r="K251" i="108"/>
  <c r="D255" i="108"/>
  <c r="D191" i="123"/>
  <c r="E80" i="123"/>
  <c r="F159" i="123"/>
  <c r="A205" i="123"/>
  <c r="D205" i="123" s="1"/>
  <c r="E159" i="123"/>
  <c r="F146" i="123"/>
  <c r="E146" i="123"/>
  <c r="F80" i="123"/>
  <c r="D80" i="123"/>
  <c r="K203" i="108"/>
  <c r="F203" i="108"/>
  <c r="K206" i="108"/>
  <c r="K180" i="108"/>
  <c r="K19" i="105"/>
  <c r="J19" i="105"/>
  <c r="D36" i="108" l="1"/>
  <c r="F29" i="108"/>
  <c r="D116" i="108"/>
  <c r="I112" i="108" s="1"/>
  <c r="C65" i="105"/>
  <c r="H17" i="105"/>
  <c r="I17" i="105"/>
  <c r="D71" i="108"/>
  <c r="F71" i="108" s="1"/>
  <c r="F112" i="108"/>
  <c r="H25" i="102"/>
  <c r="D30" i="108" s="1"/>
  <c r="D32" i="108" s="1"/>
  <c r="I29" i="108" s="1"/>
  <c r="G25" i="102"/>
  <c r="D129" i="108"/>
  <c r="D133" i="108" s="1"/>
  <c r="I132" i="108" s="1"/>
  <c r="F42" i="108"/>
  <c r="I42" i="108"/>
  <c r="K42" i="108" s="1"/>
  <c r="D39" i="108"/>
  <c r="F38" i="108"/>
  <c r="K38" i="108"/>
  <c r="F33" i="108"/>
  <c r="I53" i="108"/>
  <c r="K53" i="108" s="1"/>
  <c r="I56" i="108"/>
  <c r="K56" i="108" s="1"/>
  <c r="I54" i="108"/>
  <c r="F53" i="108"/>
  <c r="F59" i="108" s="1"/>
  <c r="F64" i="108" s="1"/>
  <c r="D20" i="108"/>
  <c r="D12" i="108"/>
  <c r="F12" i="108" s="1"/>
  <c r="D19" i="108"/>
  <c r="F18" i="108"/>
  <c r="I18" i="108"/>
  <c r="K18" i="108" s="1"/>
  <c r="K198" i="108"/>
  <c r="D173" i="108"/>
  <c r="A67" i="101"/>
  <c r="F68" i="101"/>
  <c r="A78" i="101"/>
  <c r="D78" i="101" s="1"/>
  <c r="K181" i="108"/>
  <c r="K182" i="108"/>
  <c r="D68" i="101"/>
  <c r="F175" i="108"/>
  <c r="K175" i="108"/>
  <c r="I178" i="108"/>
  <c r="K178" i="108" s="1"/>
  <c r="I177" i="108"/>
  <c r="K177" i="108" s="1"/>
  <c r="K176" i="108"/>
  <c r="E65" i="105"/>
  <c r="D41" i="108"/>
  <c r="I78" i="108"/>
  <c r="K78" i="108" s="1"/>
  <c r="I77" i="108"/>
  <c r="K77" i="108" s="1"/>
  <c r="D6" i="108"/>
  <c r="D79" i="108"/>
  <c r="F79" i="108" s="1"/>
  <c r="D46" i="108"/>
  <c r="D45" i="108"/>
  <c r="D25" i="108"/>
  <c r="K25" i="102"/>
  <c r="F82" i="108"/>
  <c r="I82" i="108"/>
  <c r="K82" i="108" s="1"/>
  <c r="F124" i="108"/>
  <c r="I124" i="108"/>
  <c r="K124" i="108" s="1"/>
  <c r="F81" i="108"/>
  <c r="I81" i="108"/>
  <c r="K81" i="108" s="1"/>
  <c r="A196" i="123"/>
  <c r="D196" i="123" s="1"/>
  <c r="D200" i="123" s="1"/>
  <c r="A204" i="123"/>
  <c r="D204" i="123" s="1"/>
  <c r="D206" i="123" s="1"/>
  <c r="F255" i="108"/>
  <c r="K205" i="108"/>
  <c r="K204" i="108"/>
  <c r="K201" i="108"/>
  <c r="F198" i="108"/>
  <c r="F215" i="108" s="1"/>
  <c r="F83" i="108"/>
  <c r="F114" i="108" l="1"/>
  <c r="E66" i="105"/>
  <c r="H69" i="105" s="1"/>
  <c r="D87" i="108"/>
  <c r="I87" i="108" s="1"/>
  <c r="K87" i="108" s="1"/>
  <c r="I113" i="108"/>
  <c r="K113" i="108" s="1"/>
  <c r="I114" i="108"/>
  <c r="K114" i="108" s="1"/>
  <c r="F116" i="108"/>
  <c r="D91" i="108"/>
  <c r="F91" i="108" s="1"/>
  <c r="I39" i="108"/>
  <c r="K39" i="108" s="1"/>
  <c r="F39" i="108"/>
  <c r="I33" i="108"/>
  <c r="K33" i="108" s="1"/>
  <c r="I35" i="108"/>
  <c r="K35" i="108" s="1"/>
  <c r="I34" i="108"/>
  <c r="K34" i="108" s="1"/>
  <c r="F36" i="108"/>
  <c r="F129" i="108"/>
  <c r="F133" i="108"/>
  <c r="K132" i="108"/>
  <c r="I45" i="108"/>
  <c r="K45" i="108" s="1"/>
  <c r="F45" i="108"/>
  <c r="D47" i="108"/>
  <c r="F41" i="108"/>
  <c r="D43" i="108"/>
  <c r="I41" i="108"/>
  <c r="K41" i="108" s="1"/>
  <c r="F25" i="108"/>
  <c r="D26" i="108"/>
  <c r="I23" i="108" s="1"/>
  <c r="I46" i="108"/>
  <c r="K46" i="108" s="1"/>
  <c r="F46" i="108"/>
  <c r="F20" i="108"/>
  <c r="I20" i="108"/>
  <c r="K20" i="108" s="1"/>
  <c r="I55" i="108"/>
  <c r="K55" i="108" s="1"/>
  <c r="K54" i="108"/>
  <c r="F6" i="108"/>
  <c r="F30" i="108"/>
  <c r="D10" i="108"/>
  <c r="F10" i="108" s="1"/>
  <c r="I19" i="108"/>
  <c r="K19" i="108" s="1"/>
  <c r="F19" i="108"/>
  <c r="I171" i="108"/>
  <c r="K171" i="108" s="1"/>
  <c r="F171" i="108"/>
  <c r="F78" i="101"/>
  <c r="I78" i="101" s="1"/>
  <c r="I68" i="101"/>
  <c r="F67" i="101"/>
  <c r="K67" i="101" s="1"/>
  <c r="A77" i="101"/>
  <c r="D77" i="101" s="1"/>
  <c r="D67" i="101"/>
  <c r="D69" i="101" s="1"/>
  <c r="F474" i="108"/>
  <c r="K576" i="108"/>
  <c r="I79" i="108"/>
  <c r="K79" i="108" s="1"/>
  <c r="F219" i="108"/>
  <c r="F653" i="108"/>
  <c r="K647" i="108"/>
  <c r="K646" i="108"/>
  <c r="F644" i="108"/>
  <c r="K644" i="108"/>
  <c r="K112" i="108"/>
  <c r="K200" i="108"/>
  <c r="K199" i="108"/>
  <c r="I83" i="108"/>
  <c r="K83" i="108" s="1"/>
  <c r="K215" i="108" l="1"/>
  <c r="K219" i="108" s="1"/>
  <c r="F665" i="108"/>
  <c r="F696" i="108" s="1"/>
  <c r="F726" i="108" s="1"/>
  <c r="E12" i="126" s="1"/>
  <c r="F191" i="108"/>
  <c r="F218" i="108" s="1"/>
  <c r="K191" i="108"/>
  <c r="K218" i="108" s="1"/>
  <c r="F134" i="108"/>
  <c r="F138" i="108" s="1"/>
  <c r="K134" i="108"/>
  <c r="K138" i="108" s="1"/>
  <c r="K21" i="108"/>
  <c r="K62" i="108" s="1"/>
  <c r="D74" i="108"/>
  <c r="I74" i="108" s="1"/>
  <c r="K74" i="108" s="1"/>
  <c r="D92" i="108"/>
  <c r="F92" i="108" s="1"/>
  <c r="F104" i="108" s="1"/>
  <c r="F85" i="108"/>
  <c r="I85" i="108"/>
  <c r="K85" i="108" s="1"/>
  <c r="D494" i="108"/>
  <c r="F476" i="108"/>
  <c r="F47" i="108"/>
  <c r="I47" i="108"/>
  <c r="K47" i="108" s="1"/>
  <c r="I24" i="108"/>
  <c r="K24" i="108" s="1"/>
  <c r="I25" i="108"/>
  <c r="K25" i="108" s="1"/>
  <c r="I26" i="108"/>
  <c r="K26" i="108" s="1"/>
  <c r="K23" i="108"/>
  <c r="I43" i="108"/>
  <c r="K43" i="108" s="1"/>
  <c r="F43" i="108"/>
  <c r="K59" i="108"/>
  <c r="K64" i="108" s="1"/>
  <c r="D11" i="108"/>
  <c r="F11" i="108" s="1"/>
  <c r="F32" i="108"/>
  <c r="I30" i="108"/>
  <c r="K29" i="108"/>
  <c r="K77" i="101"/>
  <c r="N77" i="101" s="1"/>
  <c r="N81" i="101" s="1"/>
  <c r="F257" i="108" s="1"/>
  <c r="F270" i="108" s="1"/>
  <c r="N67" i="101"/>
  <c r="N71" i="101" s="1"/>
  <c r="D81" i="101"/>
  <c r="F87" i="108"/>
  <c r="F77" i="101"/>
  <c r="I77" i="101" s="1"/>
  <c r="I81" i="101" s="1"/>
  <c r="I67" i="101"/>
  <c r="I71" i="101" s="1"/>
  <c r="K570" i="108"/>
  <c r="K571" i="108"/>
  <c r="K572" i="108"/>
  <c r="K656" i="108"/>
  <c r="K653" i="108"/>
  <c r="K645" i="108"/>
  <c r="F247" i="108" l="1"/>
  <c r="E6" i="126" s="1"/>
  <c r="F108" i="108"/>
  <c r="F21" i="108"/>
  <c r="F62" i="108" s="1"/>
  <c r="D75" i="108"/>
  <c r="I71" i="108" s="1"/>
  <c r="K71" i="108" s="1"/>
  <c r="I75" i="108"/>
  <c r="K75" i="108" s="1"/>
  <c r="D98" i="108"/>
  <c r="F74" i="108"/>
  <c r="F494" i="108"/>
  <c r="I476" i="108"/>
  <c r="K476" i="108" s="1"/>
  <c r="I474" i="108"/>
  <c r="D520" i="108"/>
  <c r="F502" i="108"/>
  <c r="F50" i="108"/>
  <c r="F63" i="108" s="1"/>
  <c r="K30" i="108"/>
  <c r="I31" i="108"/>
  <c r="K31" i="108" s="1"/>
  <c r="K247" i="108"/>
  <c r="I258" i="108"/>
  <c r="K258" i="108" s="1"/>
  <c r="I261" i="108"/>
  <c r="K261" i="108" s="1"/>
  <c r="I257" i="108"/>
  <c r="K257" i="108" s="1"/>
  <c r="F286" i="108"/>
  <c r="F295" i="108" s="1"/>
  <c r="K580" i="108"/>
  <c r="K654" i="108"/>
  <c r="I657" i="108"/>
  <c r="I658" i="108" s="1"/>
  <c r="K655" i="108"/>
  <c r="K649" i="108"/>
  <c r="K648" i="108"/>
  <c r="F495" i="108" l="1"/>
  <c r="F524" i="108" s="1"/>
  <c r="K50" i="108"/>
  <c r="K63" i="108" s="1"/>
  <c r="I92" i="108"/>
  <c r="K92" i="108" s="1"/>
  <c r="I90" i="108"/>
  <c r="K90" i="108" s="1"/>
  <c r="F75" i="108"/>
  <c r="I70" i="108"/>
  <c r="K70" i="108" s="1"/>
  <c r="I91" i="108"/>
  <c r="K91" i="108" s="1"/>
  <c r="F65" i="108"/>
  <c r="E4" i="126" s="1"/>
  <c r="I93" i="108"/>
  <c r="K93" i="108" s="1"/>
  <c r="I72" i="108"/>
  <c r="K72" i="108" s="1"/>
  <c r="F586" i="108"/>
  <c r="D589" i="108"/>
  <c r="I475" i="108"/>
  <c r="K475" i="108" s="1"/>
  <c r="K474" i="108"/>
  <c r="I502" i="108"/>
  <c r="K502" i="108" s="1"/>
  <c r="F520" i="108"/>
  <c r="I500" i="108"/>
  <c r="F6" i="126"/>
  <c r="G6" i="126" s="1"/>
  <c r="E7" i="126"/>
  <c r="I259" i="108"/>
  <c r="I260" i="108" s="1"/>
  <c r="K260" i="108" s="1"/>
  <c r="K579" i="108"/>
  <c r="K581" i="108"/>
  <c r="K658" i="108"/>
  <c r="K657" i="108"/>
  <c r="K665" i="108" l="1"/>
  <c r="K696" i="108" s="1"/>
  <c r="K726" i="108" s="1"/>
  <c r="F12" i="126" s="1"/>
  <c r="G12" i="126" s="1"/>
  <c r="K495" i="108"/>
  <c r="K524" i="108" s="1"/>
  <c r="F521" i="108"/>
  <c r="F525" i="108" s="1"/>
  <c r="K88" i="108"/>
  <c r="K107" i="108" s="1"/>
  <c r="K104" i="108"/>
  <c r="K108" i="108" s="1"/>
  <c r="F88" i="108"/>
  <c r="F107" i="108" s="1"/>
  <c r="F109" i="108" s="1"/>
  <c r="F137" i="108" s="1"/>
  <c r="K65" i="108"/>
  <c r="F4" i="126" s="1"/>
  <c r="G4" i="126" s="1"/>
  <c r="I501" i="108"/>
  <c r="K501" i="108" s="1"/>
  <c r="K500" i="108"/>
  <c r="F562" i="108"/>
  <c r="D565" i="108"/>
  <c r="I586" i="108"/>
  <c r="K586" i="108" s="1"/>
  <c r="I587" i="108"/>
  <c r="K587" i="108" s="1"/>
  <c r="F589" i="108"/>
  <c r="F606" i="108" s="1"/>
  <c r="F609" i="108" s="1"/>
  <c r="K259" i="108"/>
  <c r="F556" i="108" l="1"/>
  <c r="E10" i="126" s="1"/>
  <c r="K521" i="108"/>
  <c r="K525" i="108" s="1"/>
  <c r="K270" i="108"/>
  <c r="K286" i="108" s="1"/>
  <c r="F166" i="108"/>
  <c r="E5" i="126" s="1"/>
  <c r="K109" i="108"/>
  <c r="K137" i="108" s="1"/>
  <c r="K606" i="108"/>
  <c r="K609" i="108" s="1"/>
  <c r="F565" i="108"/>
  <c r="I562" i="108"/>
  <c r="K562" i="108" s="1"/>
  <c r="I563" i="108"/>
  <c r="K563" i="108" s="1"/>
  <c r="G8" i="126"/>
  <c r="K582" i="108" l="1"/>
  <c r="K608" i="108" s="1"/>
  <c r="F582" i="108"/>
  <c r="F608" i="108" s="1"/>
  <c r="F638" i="108" s="1"/>
  <c r="E11" i="126" s="1"/>
  <c r="K295" i="108"/>
  <c r="F7" i="126" s="1"/>
  <c r="G7" i="126" s="1"/>
  <c r="K166" i="108"/>
  <c r="F5" i="126" s="1"/>
  <c r="G5" i="126" s="1"/>
  <c r="K556" i="108"/>
  <c r="F10" i="126" s="1"/>
  <c r="K638" i="108" l="1"/>
  <c r="F11" i="126" s="1"/>
  <c r="G11" i="126" s="1"/>
  <c r="G10" i="126"/>
  <c r="D65" i="131" l="1"/>
  <c r="D66" i="131" s="1"/>
  <c r="A75" i="131" l="1"/>
  <c r="D75" i="131" l="1"/>
  <c r="D78" i="131" s="1"/>
  <c r="I396" i="108"/>
  <c r="K396" i="108" s="1"/>
  <c r="I395" i="108"/>
  <c r="K395" i="108" s="1"/>
  <c r="F392" i="108"/>
  <c r="K392" i="108"/>
  <c r="I393" i="108"/>
  <c r="K393" i="108" s="1"/>
  <c r="F420" i="108" l="1"/>
  <c r="F449" i="108" s="1"/>
  <c r="I394" i="108"/>
  <c r="K394" i="108" s="1"/>
  <c r="F468" i="108" l="1"/>
  <c r="E9" i="126" s="1"/>
  <c r="E22" i="126" s="1"/>
  <c r="E4" i="99" s="1"/>
  <c r="E21" i="99" s="1"/>
  <c r="K420" i="108"/>
  <c r="K449" i="108" s="1"/>
  <c r="K468" i="108" l="1"/>
  <c r="F9" i="126" s="1"/>
  <c r="F22" i="126" l="1"/>
  <c r="F4" i="99" s="1"/>
  <c r="F21" i="99" s="1"/>
  <c r="G9" i="126"/>
  <c r="G22" i="126" s="1"/>
  <c r="G4" i="99" l="1"/>
  <c r="G21" i="99" s="1"/>
  <c r="G23" i="99" l="1"/>
  <c r="G24" i="99"/>
  <c r="G26" i="99" s="1"/>
  <c r="G27" i="99" l="1"/>
  <c r="T7" i="136"/>
  <c r="S7" i="131"/>
  <c r="F65" i="124"/>
  <c r="F61" i="124"/>
  <c r="F53" i="124"/>
  <c r="F40" i="124"/>
  <c r="F64" i="124"/>
  <c r="F67" i="124"/>
  <c r="S7" i="136"/>
  <c r="T7" i="131"/>
</calcChain>
</file>

<file path=xl/sharedStrings.xml><?xml version="1.0" encoding="utf-8"?>
<sst xmlns="http://schemas.openxmlformats.org/spreadsheetml/2006/main" count="2287" uniqueCount="686">
  <si>
    <t>Qty</t>
  </si>
  <si>
    <t>Planking and strutting</t>
  </si>
  <si>
    <t>Item</t>
  </si>
  <si>
    <t>No.</t>
  </si>
  <si>
    <t>Description</t>
  </si>
  <si>
    <t>Unit</t>
  </si>
  <si>
    <t>C.M</t>
  </si>
  <si>
    <t>Allow for excavation in rock or other abnormally hard material at the descretion of the Engineer</t>
  </si>
  <si>
    <t>Allow for Planking and strutting to sides of excavations; keep all excavations free from all fallen materials</t>
  </si>
  <si>
    <t>Disposal of water</t>
  </si>
  <si>
    <t>Keep all excavations free from water from any source</t>
  </si>
  <si>
    <t>Disposal of excavated material</t>
  </si>
  <si>
    <t>Backfill and compact excavated material to sides of foundations</t>
  </si>
  <si>
    <t>Remove surplus spoil from site</t>
  </si>
  <si>
    <t>Carried to collection</t>
  </si>
  <si>
    <t>Hardcore filling</t>
  </si>
  <si>
    <t>S.M</t>
  </si>
  <si>
    <t>50mm Thick sand blinding on top of hardcore</t>
  </si>
  <si>
    <t xml:space="preserve">Sawn formwork to </t>
  </si>
  <si>
    <t>Edges/ Sides of slab</t>
  </si>
  <si>
    <t>SM</t>
  </si>
  <si>
    <t>Strip footing</t>
  </si>
  <si>
    <t>Sundries</t>
  </si>
  <si>
    <t>Walling</t>
  </si>
  <si>
    <t>LM</t>
  </si>
  <si>
    <t>STEEL FABRIC REINFORCEMENT TO BS 4483 AS DESCRIBED</t>
  </si>
  <si>
    <t>Approved anti-termite treatment applied according to  Manufacture's Instructions</t>
  </si>
  <si>
    <t>COLLECTION</t>
  </si>
  <si>
    <t>TOTAL CARRIED TO SUMMARY</t>
  </si>
  <si>
    <t>CM</t>
  </si>
  <si>
    <t>KG</t>
  </si>
  <si>
    <t>T12</t>
  </si>
  <si>
    <t>R8</t>
  </si>
  <si>
    <t>Excavate foundation trench not exceeding 1.5 m deep commencing at reduced level</t>
  </si>
  <si>
    <t>Approved hardcore filling 150mm thick compacted  and consolidated on well compacted approved ground</t>
  </si>
  <si>
    <t>BOQ</t>
  </si>
  <si>
    <t>LABOUR COST</t>
  </si>
  <si>
    <t>Material Description</t>
  </si>
  <si>
    <t>Labour item</t>
  </si>
  <si>
    <t>Cement</t>
  </si>
  <si>
    <t>Bags</t>
  </si>
  <si>
    <t>Sand</t>
  </si>
  <si>
    <t>Aggregates</t>
  </si>
  <si>
    <t xml:space="preserve">Pcs </t>
  </si>
  <si>
    <t>Pcs</t>
  </si>
  <si>
    <t>pcs</t>
  </si>
  <si>
    <t>timber 4x2</t>
  </si>
  <si>
    <t>Props</t>
  </si>
  <si>
    <t>Nails (assorted)</t>
  </si>
  <si>
    <t>kg</t>
  </si>
  <si>
    <t>Hardcore</t>
  </si>
  <si>
    <t>Tin</t>
  </si>
  <si>
    <t>DPM</t>
  </si>
  <si>
    <t>NO.</t>
  </si>
  <si>
    <t>FI</t>
  </si>
  <si>
    <t>Total B/F from page 1</t>
  </si>
  <si>
    <t>Total B/F from page 2</t>
  </si>
  <si>
    <t>Total B/F from page 3</t>
  </si>
  <si>
    <t>Trips</t>
  </si>
  <si>
    <t>Termidor</t>
  </si>
  <si>
    <t>Rolls</t>
  </si>
  <si>
    <t>Roll )</t>
  </si>
  <si>
    <t>Approved  marrum fill to make up levels; well rolled and compacted  in layers NE 250mm th and  to Not less than 150mm th , all to 95% MDD to Engineer's approval</t>
  </si>
  <si>
    <t>Binding wire</t>
  </si>
  <si>
    <t>Ditto; 150mm thick slab</t>
  </si>
  <si>
    <t>A142 Fabric mesh reinforcement weighing 2.22Kg Per square meter fixed in slab</t>
  </si>
  <si>
    <t>BRC A142</t>
  </si>
  <si>
    <t>PREPARED BY</t>
  </si>
  <si>
    <t>DAISY AKALLAH KAZOOBA</t>
  </si>
  <si>
    <t>REINFORCED CONCRETE SUPERSTRUCTURE</t>
  </si>
  <si>
    <t>No</t>
  </si>
  <si>
    <t>FORMWORK TO:-</t>
  </si>
  <si>
    <t>L.M</t>
  </si>
  <si>
    <t>Damp proof courses : bituminous felt bedded in cement sand mortar (1:4), 300mm laps</t>
  </si>
  <si>
    <t>Horizontal 200mm wide</t>
  </si>
  <si>
    <t>DPC</t>
  </si>
  <si>
    <t>J'cans</t>
  </si>
  <si>
    <t>Under coat</t>
  </si>
  <si>
    <t>suppy and fix</t>
  </si>
  <si>
    <t>Lm</t>
  </si>
  <si>
    <t>Window seals</t>
  </si>
  <si>
    <t xml:space="preserve">Cement-sand coping </t>
  </si>
  <si>
    <t>200 x 75mm Window cill</t>
  </si>
  <si>
    <t>Supply and fix</t>
  </si>
  <si>
    <t>supply and fix</t>
  </si>
  <si>
    <t xml:space="preserve">Filler </t>
  </si>
  <si>
    <t>bags</t>
  </si>
  <si>
    <t>Timber doors</t>
  </si>
  <si>
    <t>Wrot Hardwood, selected and kept clean</t>
  </si>
  <si>
    <t>50 x 200mm Timber frames ; rebated, plugged , screwed</t>
  </si>
  <si>
    <t>16 x 44mm bevelled timber architrave</t>
  </si>
  <si>
    <t>Architraves</t>
  </si>
  <si>
    <t>Set</t>
  </si>
  <si>
    <t xml:space="preserve">46mm thick timber panelled and braced door with  20mm thick hardwood lipping to edges; to Architect's detailed drawings </t>
  </si>
  <si>
    <t>IRON MONGERY</t>
  </si>
  <si>
    <t>100mm "UNION" stainless steel butt hinges</t>
  </si>
  <si>
    <t>Pairs</t>
  </si>
  <si>
    <t>priced above</t>
  </si>
  <si>
    <t>To brick wall surfaces</t>
  </si>
  <si>
    <t>200mm-300mmth wide surfaces</t>
  </si>
  <si>
    <t xml:space="preserve">20mm thick cement sand 1:4 plaster lime steel trowelled hard and smooth </t>
  </si>
  <si>
    <t>Wall tiles</t>
  </si>
  <si>
    <t>m2</t>
  </si>
  <si>
    <t>Tile Adhesive</t>
  </si>
  <si>
    <t>White grout</t>
  </si>
  <si>
    <t>Spacers</t>
  </si>
  <si>
    <t xml:space="preserve">Weatherguard </t>
  </si>
  <si>
    <t>Brushes</t>
  </si>
  <si>
    <t>item</t>
  </si>
  <si>
    <t>Masking tape</t>
  </si>
  <si>
    <t>Polythene</t>
  </si>
  <si>
    <t>Sand paper</t>
  </si>
  <si>
    <t>Silk Vinyl</t>
  </si>
  <si>
    <t>PLASTER</t>
  </si>
  <si>
    <t>TILING</t>
  </si>
  <si>
    <t>CORNICE</t>
  </si>
  <si>
    <t>EXTERNAL FINISHES</t>
  </si>
  <si>
    <t>INTERNAL FINISHES GF</t>
  </si>
  <si>
    <t>MATERIAL COST</t>
  </si>
  <si>
    <t>200MMTH WALLING</t>
  </si>
  <si>
    <t>150MMTH WALLING</t>
  </si>
  <si>
    <t>floor area</t>
  </si>
  <si>
    <t>T16</t>
  </si>
  <si>
    <t>T10</t>
  </si>
  <si>
    <t>Horizontal 150mm wide</t>
  </si>
  <si>
    <t xml:space="preserve">200mm Walls </t>
  </si>
  <si>
    <t xml:space="preserve">150mm Walls </t>
  </si>
  <si>
    <t>GRAND TOTAL</t>
  </si>
  <si>
    <t>SUBSTRUCTURE</t>
  </si>
  <si>
    <t>%</t>
  </si>
  <si>
    <t>wall TILING</t>
  </si>
  <si>
    <t>PLINTH</t>
  </si>
  <si>
    <t>TRENCH</t>
  </si>
  <si>
    <t>EXVN</t>
  </si>
  <si>
    <t>STRIP</t>
  </si>
  <si>
    <t>ground beam</t>
  </si>
  <si>
    <t>F/W</t>
  </si>
  <si>
    <t>CONCRETE</t>
  </si>
  <si>
    <t>ITEM</t>
  </si>
  <si>
    <t>HEIGHT</t>
  </si>
  <si>
    <t>WIDTH</t>
  </si>
  <si>
    <t>LENGTH</t>
  </si>
  <si>
    <t>f/w</t>
  </si>
  <si>
    <t>VOL OF CONCRETE</t>
  </si>
  <si>
    <t>C3</t>
  </si>
  <si>
    <t>C5</t>
  </si>
  <si>
    <t>TOTAL</t>
  </si>
  <si>
    <t>PAD FOUNDATIONS(CONCRETE)</t>
  </si>
  <si>
    <t>AREA</t>
  </si>
  <si>
    <t>DEPTH</t>
  </si>
  <si>
    <t>VOL OF EXCN</t>
  </si>
  <si>
    <t>F1</t>
  </si>
  <si>
    <t>F2</t>
  </si>
  <si>
    <t>F3</t>
  </si>
  <si>
    <t>C1</t>
  </si>
  <si>
    <t>C2</t>
  </si>
  <si>
    <t>C4</t>
  </si>
  <si>
    <t>F10</t>
  </si>
  <si>
    <t>PAD FOUNDATION (BASEMENT)</t>
  </si>
  <si>
    <t>NO OF PADS</t>
  </si>
  <si>
    <t>LENGTH OF BAR</t>
  </si>
  <si>
    <t>NO OF PCS</t>
  </si>
  <si>
    <t>T20</t>
  </si>
  <si>
    <t>T25</t>
  </si>
  <si>
    <t>TOTAL LENGTH</t>
  </si>
  <si>
    <t>KG/M</t>
  </si>
  <si>
    <t>TOTAL KG</t>
  </si>
  <si>
    <t>NO OF COLUMNS</t>
  </si>
  <si>
    <t>SPACING</t>
  </si>
  <si>
    <t>NO OF PIECES</t>
  </si>
  <si>
    <t>12MM</t>
  </si>
  <si>
    <t>10MM</t>
  </si>
  <si>
    <t>STEEL FOUNDATION</t>
  </si>
  <si>
    <t>FIRST FLOOR SLAB</t>
  </si>
  <si>
    <t xml:space="preserve">WIDTH </t>
  </si>
  <si>
    <t>DEPTH OF BEAM</t>
  </si>
  <si>
    <t>NO OF BEAMS</t>
  </si>
  <si>
    <t>VOL. OF CONCRETE</t>
  </si>
  <si>
    <t>formwork</t>
  </si>
  <si>
    <t>T32</t>
  </si>
  <si>
    <t>TOTAL KGS</t>
  </si>
  <si>
    <t>NO. OF BEAMS</t>
  </si>
  <si>
    <t>20MM</t>
  </si>
  <si>
    <t>16MM</t>
  </si>
  <si>
    <t>LOWER GROUND</t>
  </si>
  <si>
    <t>LOWER</t>
  </si>
  <si>
    <t>RETAINING WALL BASE</t>
  </si>
  <si>
    <t>RETAINING WALL STUD</t>
  </si>
  <si>
    <t>RETAINING WALL STEM</t>
  </si>
  <si>
    <t>FORMWORK</t>
  </si>
  <si>
    <t>BEAM 06</t>
  </si>
  <si>
    <t>BEAM 07</t>
  </si>
  <si>
    <t>BEAM 08</t>
  </si>
  <si>
    <t>BEAM 10</t>
  </si>
  <si>
    <t>BEAM 11</t>
  </si>
  <si>
    <t>BEAM 12</t>
  </si>
  <si>
    <t>BEAM 15</t>
  </si>
  <si>
    <t>BEAM 09</t>
  </si>
  <si>
    <t>BEAM 05</t>
  </si>
  <si>
    <t>BEAM 16</t>
  </si>
  <si>
    <t>BEAM 14</t>
  </si>
  <si>
    <t>BEAM 13</t>
  </si>
  <si>
    <t>BEAM 02</t>
  </si>
  <si>
    <t>BEAM 01</t>
  </si>
  <si>
    <t>BEAM 03</t>
  </si>
  <si>
    <t>BEAM 04</t>
  </si>
  <si>
    <t>swimming pool bases</t>
  </si>
  <si>
    <t>lower ground</t>
  </si>
  <si>
    <t>mid level</t>
  </si>
  <si>
    <t>swimming pool walls</t>
  </si>
  <si>
    <t xml:space="preserve">lower </t>
  </si>
  <si>
    <t>t20</t>
  </si>
  <si>
    <t>retaining wall base</t>
  </si>
  <si>
    <t>retaining wall stub</t>
  </si>
  <si>
    <t>Excavate foundation pads not exceeding 1.5 m deep commencing at reduced level</t>
  </si>
  <si>
    <t>Sides of columns</t>
  </si>
  <si>
    <t xml:space="preserve">Sides of ground beams </t>
  </si>
  <si>
    <t>Columns bases</t>
  </si>
  <si>
    <t xml:space="preserve">Columns </t>
  </si>
  <si>
    <t xml:space="preserve">Ground beams </t>
  </si>
  <si>
    <t>High tensile ribbed, bar reinforcement to BS 4461 abd in column bases</t>
  </si>
  <si>
    <t>High tensile ribbed, bar reinforcement to BS 4461 abd in columns</t>
  </si>
  <si>
    <t>High tensile ribbed, bar reinforcement to BS 4461 abd in ground beams</t>
  </si>
  <si>
    <t xml:space="preserve">230 x 200mm Lintel laid including 4No. 12mm diameter bars and 8mm stirrups at 150mm centers  </t>
  </si>
  <si>
    <t xml:space="preserve">Cement </t>
  </si>
  <si>
    <t xml:space="preserve">COLLECTION </t>
  </si>
  <si>
    <t xml:space="preserve">Beams </t>
  </si>
  <si>
    <t>High tensile ribbed, bar reinforcement to BS 4461 abd in Beams</t>
  </si>
  <si>
    <t xml:space="preserve">Soffits of solid slab </t>
  </si>
  <si>
    <t xml:space="preserve">Sides and soffits  of beams </t>
  </si>
  <si>
    <t>Hoop iron</t>
  </si>
  <si>
    <t>Pkts</t>
  </si>
  <si>
    <t>WALLING</t>
  </si>
  <si>
    <t>Bdles</t>
  </si>
  <si>
    <t>MAIN SUMMARY</t>
  </si>
  <si>
    <t>SUBTOTAL 1</t>
  </si>
  <si>
    <t>Roll</t>
  </si>
  <si>
    <t>ALL PROVISIONAL</t>
  </si>
  <si>
    <t>Man holes</t>
  </si>
  <si>
    <t>Ceramic tiles</t>
  </si>
  <si>
    <t>SUBTOTAL 2</t>
  </si>
  <si>
    <t>Overall size 800x2100 mm high</t>
  </si>
  <si>
    <t>Doors (0.8x2.1)</t>
  </si>
  <si>
    <t>Frames(0.8x2.1)</t>
  </si>
  <si>
    <t>F4</t>
  </si>
  <si>
    <t>F5</t>
  </si>
  <si>
    <t>F6</t>
  </si>
  <si>
    <t>F7</t>
  </si>
  <si>
    <t>F8</t>
  </si>
  <si>
    <t>F9</t>
  </si>
  <si>
    <t>C6</t>
  </si>
  <si>
    <t>C7</t>
  </si>
  <si>
    <t>SHORT</t>
  </si>
  <si>
    <t xml:space="preserve">Mass concrete class 15 mechanically vibrated in </t>
  </si>
  <si>
    <t>50mmth Pad Blinding</t>
  </si>
  <si>
    <t>Short</t>
  </si>
  <si>
    <t>Lower</t>
  </si>
  <si>
    <t>short</t>
  </si>
  <si>
    <t>200mm Walls with hoop iron every two courses</t>
  </si>
  <si>
    <t>F11</t>
  </si>
  <si>
    <t>MIDDLE GROUND</t>
  </si>
  <si>
    <t>BEAM NO.</t>
  </si>
  <si>
    <t>BEAM 19</t>
  </si>
  <si>
    <t>BEAM 30</t>
  </si>
  <si>
    <t>BEAM 17</t>
  </si>
  <si>
    <t>BEAM 18</t>
  </si>
  <si>
    <t>BEAM 28</t>
  </si>
  <si>
    <t>BEAM 29</t>
  </si>
  <si>
    <t>BEAM 20</t>
  </si>
  <si>
    <t>BEAM 24</t>
  </si>
  <si>
    <t>BEAM 26</t>
  </si>
  <si>
    <t>BEAM 21</t>
  </si>
  <si>
    <t>BEAM 23</t>
  </si>
  <si>
    <t>BEAM 22</t>
  </si>
  <si>
    <t>BEAM 25</t>
  </si>
  <si>
    <t>Bar Mark</t>
  </si>
  <si>
    <t>Description of Elements</t>
  </si>
  <si>
    <t>ø of Bars</t>
  </si>
  <si>
    <t>№of Bars</t>
  </si>
  <si>
    <t>№of Elmts</t>
  </si>
  <si>
    <t>Total №</t>
  </si>
  <si>
    <t>Cutting length</t>
  </si>
  <si>
    <t>Total Length</t>
  </si>
  <si>
    <t>Code</t>
  </si>
  <si>
    <t>A</t>
  </si>
  <si>
    <t>B</t>
  </si>
  <si>
    <t>C</t>
  </si>
  <si>
    <t>D</t>
  </si>
  <si>
    <t>T8</t>
  </si>
  <si>
    <t>BEAM 04X</t>
  </si>
  <si>
    <t>mid level 1</t>
  </si>
  <si>
    <t>mid level 2</t>
  </si>
  <si>
    <t>lower verticle</t>
  </si>
  <si>
    <t>Lower horizontal</t>
  </si>
  <si>
    <t>150mmth solid slab</t>
  </si>
  <si>
    <t>PUMP ROOM</t>
  </si>
  <si>
    <t>Pump room</t>
  </si>
  <si>
    <t>pumproom</t>
  </si>
  <si>
    <t>PAD FOUNDATION</t>
  </si>
  <si>
    <t>COLUMNS- substructure</t>
  </si>
  <si>
    <t>COLUMNS- Ground/first</t>
  </si>
  <si>
    <t>FIRST SLAB</t>
  </si>
  <si>
    <t xml:space="preserve">BEAMS FIRST FLOOR </t>
  </si>
  <si>
    <t>BEAM 41</t>
  </si>
  <si>
    <t>BEAM 42</t>
  </si>
  <si>
    <t>BEAM 43</t>
  </si>
  <si>
    <t>BEAM 44</t>
  </si>
  <si>
    <t>TIE BEAM</t>
  </si>
  <si>
    <t>RAFTER</t>
  </si>
  <si>
    <t>ridges</t>
  </si>
  <si>
    <t>STRUTS/TIES</t>
  </si>
  <si>
    <t>PURLINS</t>
  </si>
  <si>
    <t xml:space="preserve">Tons </t>
  </si>
  <si>
    <t>Tons</t>
  </si>
  <si>
    <t xml:space="preserve">1000 Gauge polythene damp proof membrane double lock, welted and taped joints </t>
  </si>
  <si>
    <t>Burnt clay brick walling from approved source in cement: sand (1:3) mortar</t>
  </si>
  <si>
    <t xml:space="preserve">Rolls </t>
  </si>
  <si>
    <t xml:space="preserve">Ground floor </t>
  </si>
  <si>
    <t>200mm thick grade C25 mix ratio 1:2:4 Insitu reinforced maxpan slab comprising of 300x300x150mm maxpans, 200mm wide x 150mm high concrete ribs, and 50mm thick concrete topping reinforced with A142 BRC mesh all to engineers detail and specification to:</t>
  </si>
  <si>
    <t>Max pan</t>
  </si>
  <si>
    <t xml:space="preserve">slab </t>
  </si>
  <si>
    <t>solid slabs</t>
  </si>
  <si>
    <t>Hollow</t>
  </si>
  <si>
    <t xml:space="preserve">First floor </t>
  </si>
  <si>
    <t xml:space="preserve">Ring beams </t>
  </si>
  <si>
    <t xml:space="preserve">Sides and soffits  of beams and ring beam </t>
  </si>
  <si>
    <t>Ground floor</t>
  </si>
  <si>
    <t xml:space="preserve">TOTAL CARRIED TO WALLING COLLECTION </t>
  </si>
  <si>
    <t xml:space="preserve">WALLING COLLECTION </t>
  </si>
  <si>
    <t>Ground Floor</t>
  </si>
  <si>
    <t xml:space="preserve">First Floor </t>
  </si>
  <si>
    <t xml:space="preserve">Treated eucalyptus timber with approved preservative in roof  </t>
  </si>
  <si>
    <t>75x100mm wall plate</t>
  </si>
  <si>
    <t xml:space="preserve">Timber </t>
  </si>
  <si>
    <t>4"x2"</t>
  </si>
  <si>
    <t>100x50mm truss rafters</t>
  </si>
  <si>
    <t>4"x3"</t>
  </si>
  <si>
    <t>6"x2"</t>
  </si>
  <si>
    <t>150x50mm Tie beams</t>
  </si>
  <si>
    <t xml:space="preserve">Kgs </t>
  </si>
  <si>
    <t xml:space="preserve">100 x 50mm in ties and struts </t>
  </si>
  <si>
    <t>Wood preservative</t>
  </si>
  <si>
    <t>EML ceiling and eaves</t>
  </si>
  <si>
    <t>Plastered suspended ceilings including timber backing structure &amp; expanded metal lathing to Engineer's detail</t>
  </si>
  <si>
    <t>EML</t>
  </si>
  <si>
    <t>3"x2" timber</t>
  </si>
  <si>
    <t>Nails</t>
  </si>
  <si>
    <t>Kgs</t>
  </si>
  <si>
    <t>Roof Covering</t>
  </si>
  <si>
    <t>Roof covering; fixed to slopes</t>
  </si>
  <si>
    <t>Extra over for ridges</t>
  </si>
  <si>
    <t>Extra over for valleys</t>
  </si>
  <si>
    <t>Valleys</t>
  </si>
  <si>
    <t>High tensile ribbed, bar reinforcement abd in suspended solid slab</t>
  </si>
  <si>
    <t>High tensile ribbed, bar reinforcement abd in columns</t>
  </si>
  <si>
    <t xml:space="preserve">High tensile ribbed, bar reinforcement abd in ring beam and beams </t>
  </si>
  <si>
    <t xml:space="preserve">150mmth solid slab </t>
  </si>
  <si>
    <t>Curtain rod</t>
  </si>
  <si>
    <t>Curtain rods to architect's specifications. Complete with all accessories.</t>
  </si>
  <si>
    <t>Curtains rods</t>
  </si>
  <si>
    <t>PREPARE SURFACE AND APPLY ETCHING PRIMER, apply one coat primer, one undercoat and two Gloss finishing coats; on metal work; to</t>
  </si>
  <si>
    <t>Steel windows</t>
  </si>
  <si>
    <t>Red oxide primer</t>
  </si>
  <si>
    <t xml:space="preserve">Tins </t>
  </si>
  <si>
    <t xml:space="preserve">Super gloss </t>
  </si>
  <si>
    <t>Precast concrete class 25 reinforced in</t>
  </si>
  <si>
    <t>Eaves plaster</t>
  </si>
  <si>
    <t>Prepare and apply undercoat and two coats weatherguard paint;</t>
  </si>
  <si>
    <t>Rendered wall surfaces</t>
  </si>
  <si>
    <t>cans</t>
  </si>
  <si>
    <t xml:space="preserve">Ditto, but to surfaces 200-300mm </t>
  </si>
  <si>
    <t>ELEMENT NO.8</t>
  </si>
  <si>
    <t>15mm Thick three layer work to walls</t>
  </si>
  <si>
    <t>Prepare and apply undercoat and two coats Silk vinyl paint;</t>
  </si>
  <si>
    <t>20mm thick to receive wall tiles</t>
  </si>
  <si>
    <t xml:space="preserve">Wall surfaces </t>
  </si>
  <si>
    <t xml:space="preserve">Extra over for corner strips </t>
  </si>
  <si>
    <t>Corner strips</t>
  </si>
  <si>
    <t>20mm thick to receive tiles</t>
  </si>
  <si>
    <t>Ceiling Matt</t>
  </si>
  <si>
    <t>curtain rod</t>
  </si>
  <si>
    <t>Seals</t>
  </si>
  <si>
    <t xml:space="preserve">TOTAL CARRIED TO WINDOWS COLLECTION </t>
  </si>
  <si>
    <t>First Floor</t>
  </si>
  <si>
    <t>WINDOWS COLLECTION</t>
  </si>
  <si>
    <t xml:space="preserve">lintels </t>
  </si>
  <si>
    <t>Steel Doors</t>
  </si>
  <si>
    <t xml:space="preserve">TOTAL CARRIED TO DOOR COLLECTION </t>
  </si>
  <si>
    <t>DOOR COLLECTION</t>
  </si>
  <si>
    <t xml:space="preserve">Ground Floor </t>
  </si>
  <si>
    <t>150 x 10mm skirting</t>
  </si>
  <si>
    <t>ELEMENT NO.1</t>
  </si>
  <si>
    <t>ELECTRICAL INSTALLATIONS</t>
  </si>
  <si>
    <t>This bill only covers electrical works within the building including all conduiting, wiring,fittings &amp; appliances. Note: It does not include power connection to the building.</t>
  </si>
  <si>
    <r>
      <t>Lighting points wired by 3 x 2.5mm</t>
    </r>
    <r>
      <rPr>
        <vertAlign val="superscript"/>
        <sz val="11"/>
        <color indexed="8"/>
        <rFont val="Comic Sans MS"/>
        <family val="4"/>
      </rPr>
      <t>2</t>
    </r>
    <r>
      <rPr>
        <sz val="11"/>
        <color indexed="8"/>
        <rFont val="Comic Sans MS"/>
        <family val="4"/>
      </rPr>
      <t xml:space="preserve"> SC PVC copper cables in 25mm PVC surface conduit complete with all accessories.</t>
    </r>
  </si>
  <si>
    <t xml:space="preserve">Lighting points </t>
  </si>
  <si>
    <r>
      <t>Socket outlet points wired by 3 x 2.5mm</t>
    </r>
    <r>
      <rPr>
        <vertAlign val="superscript"/>
        <sz val="11"/>
        <color indexed="8"/>
        <rFont val="Comic Sans MS"/>
        <family val="4"/>
      </rPr>
      <t>2</t>
    </r>
    <r>
      <rPr>
        <sz val="11"/>
        <color indexed="8"/>
        <rFont val="Comic Sans MS"/>
        <family val="4"/>
      </rPr>
      <t xml:space="preserve"> SC PVC copper cables in PVC surface conduits or trunking complete with all accessories.</t>
    </r>
  </si>
  <si>
    <t xml:space="preserve">Power points </t>
  </si>
  <si>
    <t xml:space="preserve">consumer units </t>
  </si>
  <si>
    <t>Total carried to collection</t>
  </si>
  <si>
    <t>Switches</t>
  </si>
  <si>
    <t>6A 3 gang 2way light switch as MK or equal approved complete with all accessories.</t>
  </si>
  <si>
    <t xml:space="preserve">13A 2gang switched socket outlet as MK or equal complete with all accessories on walls or Trunking. </t>
  </si>
  <si>
    <t>Sockets</t>
  </si>
  <si>
    <t>Lighting fittings</t>
  </si>
  <si>
    <t>Ceiling lights from approved manufacturers as specified by the architect</t>
  </si>
  <si>
    <t>Ceiling lights</t>
  </si>
  <si>
    <t>Security lights to architects instructions</t>
  </si>
  <si>
    <t xml:space="preserve">security lights </t>
  </si>
  <si>
    <t>UMEME CONNECTION</t>
  </si>
  <si>
    <t>Allow for Umeme power supply and connection including, survey fees, electric poles, all necessary accessories and all statutory payments</t>
  </si>
  <si>
    <t>Umeme connection</t>
  </si>
  <si>
    <t>TESTING AND COMISSIONING</t>
  </si>
  <si>
    <t>Allow for witnessing of tests and commissioning the entire electrical installation as per code of practice and regulations by the Engineer.</t>
  </si>
  <si>
    <t xml:space="preserve">Testing and commissioning </t>
  </si>
  <si>
    <t>Collection</t>
  </si>
  <si>
    <t>MECHANICAL INSTALLATIONS</t>
  </si>
  <si>
    <t xml:space="preserve">Supply, install, connect and set to work the following  as described in the Specifications and on Drawings. </t>
  </si>
  <si>
    <t xml:space="preserve">SANITARY FITTINGS  </t>
  </si>
  <si>
    <t>White Vitreous China WC as Twyfords Classic bowl with bottom outlet, 9 litre vitreous china cistern with valve fittings and CP push button, seat and cover complete with valve cistern fittings, including outlet and inlet valves, internal overflow, connecting fitments from cistern to bowl and all accessories.</t>
  </si>
  <si>
    <t>Toilets</t>
  </si>
  <si>
    <t>Wash hand basin in white Vitreous China approximately 560 x 405mm with two tap holes and chain-stay hole, complete with pillar taps, Chrome plated chain waste, plastic bottle trap, Twyfords or equal approved.</t>
  </si>
  <si>
    <t>Wash hand basins</t>
  </si>
  <si>
    <t>White Vitreous China toilet roll holder complete with fixing to the wall, as Twyfords or equal approved.</t>
  </si>
  <si>
    <t>toilet roll holders</t>
  </si>
  <si>
    <t>6mm glass plate mirror size  complete.</t>
  </si>
  <si>
    <t>mirrors</t>
  </si>
  <si>
    <t>Supply and fix white vitreous china soap dishes.</t>
  </si>
  <si>
    <t>soap dishes.</t>
  </si>
  <si>
    <t>towel rails</t>
  </si>
  <si>
    <t xml:space="preserve">All water pipe work shall be either PVC or HDPE or PPR and shall be complete with all fittings such as bends elbows, tees, unions and all accessories and shall be inclusive of all builder's work. </t>
  </si>
  <si>
    <t>SUM</t>
  </si>
  <si>
    <t>`</t>
  </si>
  <si>
    <t xml:space="preserve">WATER SUPPLY AND INTERNAL PLUMBING </t>
  </si>
  <si>
    <t>2000L UPVC Water tank</t>
  </si>
  <si>
    <t>External Drainage</t>
  </si>
  <si>
    <t>Manholes type not exceeding 1500mm depth, 600x750mm, in concrete blocks with heavy duty RC manhole cover and all accessories.</t>
  </si>
  <si>
    <t>Septic Tank</t>
  </si>
  <si>
    <t>Septic tank construction as per Engineer's drawings.</t>
  </si>
  <si>
    <t>Septic tank</t>
  </si>
  <si>
    <t>Soak pit 3000mm diameter and 2000mm deep filled with hardcore.</t>
  </si>
  <si>
    <t>Soak pit</t>
  </si>
  <si>
    <t>M&amp;E SUMMARY</t>
  </si>
  <si>
    <t xml:space="preserve">MECHANICAL INSTALLATIONS </t>
  </si>
  <si>
    <t>TOTAL CARRIED TO MAIN SUMMARY</t>
  </si>
  <si>
    <t>NWSC</t>
  </si>
  <si>
    <t>Allow for NWSC connection including, survey fees, meter and necessary materials , all necessary accessories and all statutory payments</t>
  </si>
  <si>
    <t>REINFORCED CONCRETE STRUCTURE</t>
  </si>
  <si>
    <t xml:space="preserve">WALLING </t>
  </si>
  <si>
    <t>ROOF</t>
  </si>
  <si>
    <t>WINDOWS</t>
  </si>
  <si>
    <t>DOORS</t>
  </si>
  <si>
    <t xml:space="preserve">Staircase </t>
  </si>
  <si>
    <t>High tensile ribbed, bar reinforcement to BS 4461 abd in suspended solid slab and staircase</t>
  </si>
  <si>
    <t>Soffittes of suspended landing</t>
  </si>
  <si>
    <t>Sloping soffittes of staircase</t>
  </si>
  <si>
    <t>Risers of steps 75 to 150mm high</t>
  </si>
  <si>
    <t>Edges of landing 75 - 150mm high</t>
  </si>
  <si>
    <t>Open string edge of staircase 350mm (extreme) including cutting to profile of treads and risers</t>
  </si>
  <si>
    <t xml:space="preserve">Burnt clay bricks </t>
  </si>
  <si>
    <t xml:space="preserve">Balustrade </t>
  </si>
  <si>
    <t>NWSC CONNECTION</t>
  </si>
  <si>
    <t>Total B/F from page 4</t>
  </si>
  <si>
    <t>Total B/F from page 5</t>
  </si>
  <si>
    <t xml:space="preserve">TOTAL CARRIED TO REINFORCED CONCRETE STRUCTURE COLLECTION </t>
  </si>
  <si>
    <t xml:space="preserve">REINFORCED CONCRETE STRUCTURE COLLECTION </t>
  </si>
  <si>
    <t xml:space="preserve">TOTAL CARRIED TO COLLECTION </t>
  </si>
  <si>
    <t>GROUND/FIRST</t>
  </si>
  <si>
    <t>SECOND</t>
  </si>
  <si>
    <t>COLUMNS- Second</t>
  </si>
  <si>
    <t xml:space="preserve">Beam 01 </t>
  </si>
  <si>
    <t>Beam 05</t>
  </si>
  <si>
    <t>Beam 02</t>
  </si>
  <si>
    <t>Beam 06</t>
  </si>
  <si>
    <t>Beam 07</t>
  </si>
  <si>
    <t>Beam 08</t>
  </si>
  <si>
    <t>Beam 09</t>
  </si>
  <si>
    <t>Beam 12</t>
  </si>
  <si>
    <t>Beam 03</t>
  </si>
  <si>
    <t>Beam 13</t>
  </si>
  <si>
    <t>Beam 04</t>
  </si>
  <si>
    <t>Beam 11</t>
  </si>
  <si>
    <t>Beam 10</t>
  </si>
  <si>
    <t>Slab area</t>
  </si>
  <si>
    <t>BEAMS TANK SLAB</t>
  </si>
  <si>
    <t>TANK SLAB</t>
  </si>
  <si>
    <t>Beam 01</t>
  </si>
  <si>
    <t>Ground floor area</t>
  </si>
  <si>
    <t>Ground floor ceiling area</t>
  </si>
  <si>
    <t>First floor area</t>
  </si>
  <si>
    <t>First  floor ceiling area</t>
  </si>
  <si>
    <t>Second floor area</t>
  </si>
  <si>
    <t>Second  floor ceiling area</t>
  </si>
  <si>
    <t>gutter</t>
  </si>
  <si>
    <t xml:space="preserve">BILL NO. 1: </t>
  </si>
  <si>
    <t>ELEMENT NO.1: SUBSTRUCTURE (ALL PROVISIONAL)</t>
  </si>
  <si>
    <t xml:space="preserve">Concrete class 20 mechanically vibrated in </t>
  </si>
  <si>
    <t>Vibrated reinforced concrete class 20</t>
  </si>
  <si>
    <t xml:space="preserve">Steel railing </t>
  </si>
  <si>
    <t>RING BEAM</t>
  </si>
  <si>
    <t>200MMTH WALLING first &amp; second</t>
  </si>
  <si>
    <t xml:space="preserve">990mm high Mild steel balustrading comprising; 25 x 6mm mild steel plate balusters welded to mild steel bracket and grouted into concrete; 12mm diameter mild steel solid  intermediate rails ; 75mm diameter x 3mm thick mild steel handrail fixed to balusters; Mild steel base plate welded to support bracket; welded, bolted and screwed connections: INCLUDING SPRAY PAINTING; to Architect's detailed Drawing </t>
  </si>
  <si>
    <t xml:space="preserve">100 x 50mm in purlins </t>
  </si>
  <si>
    <t xml:space="preserve">Roofing sheets </t>
  </si>
  <si>
    <t>Roofing nails</t>
  </si>
  <si>
    <t xml:space="preserve">Washers </t>
  </si>
  <si>
    <t>Ridges</t>
  </si>
  <si>
    <t xml:space="preserve">Valleys </t>
  </si>
  <si>
    <t>Rain water collection</t>
  </si>
  <si>
    <t>110mm dia PVC gutter</t>
  </si>
  <si>
    <t>Gutters</t>
  </si>
  <si>
    <t>90 deg bends</t>
  </si>
  <si>
    <t>Outlets</t>
  </si>
  <si>
    <t>Gutter connectors</t>
  </si>
  <si>
    <t xml:space="preserve">Down pipes </t>
  </si>
  <si>
    <t>Down pipe clips</t>
  </si>
  <si>
    <t>Fascia brackets</t>
  </si>
  <si>
    <t>Screws &amp; plugs</t>
  </si>
  <si>
    <t>box</t>
  </si>
  <si>
    <t>Valley boxes</t>
  </si>
  <si>
    <t>Universal angles</t>
  </si>
  <si>
    <t xml:space="preserve">Pkts </t>
  </si>
  <si>
    <t>ROOFING COLLECTION</t>
  </si>
  <si>
    <t xml:space="preserve">Mild steel spray painted windows </t>
  </si>
  <si>
    <t>Steel Windows</t>
  </si>
  <si>
    <t xml:space="preserve">Steel windows </t>
  </si>
  <si>
    <t>4mm thick transluscent glass and glazing as described; to</t>
  </si>
  <si>
    <t>Mild steel spray painted doors</t>
  </si>
  <si>
    <t xml:space="preserve">Steel doors </t>
  </si>
  <si>
    <t>5mm thick transluscent glass and glazing as described; to</t>
  </si>
  <si>
    <t xml:space="preserve">Supply and fix the following iron mongery </t>
  </si>
  <si>
    <t>Mortice lock with handle</t>
  </si>
  <si>
    <t>Prepare and apply one coat primer, one undercoat and two Gloss finishing coats; on metal work; to</t>
  </si>
  <si>
    <t>Hinges</t>
  </si>
  <si>
    <t>locks</t>
  </si>
  <si>
    <t xml:space="preserve">Concrete surfaces </t>
  </si>
  <si>
    <t>External Finishes</t>
  </si>
  <si>
    <t>Internal Finishes</t>
  </si>
  <si>
    <t xml:space="preserve">Wall Finishes </t>
  </si>
  <si>
    <t>Cement - sand  (1:3) render trowelled smooth</t>
  </si>
  <si>
    <t>Cement- sand (1:3) to receive wall tiles</t>
  </si>
  <si>
    <t xml:space="preserve">Floor Finishes </t>
  </si>
  <si>
    <t xml:space="preserve">Ceiling finishes </t>
  </si>
  <si>
    <t>Cement- sand (1:3) to receive floor tiles</t>
  </si>
  <si>
    <t>Cement and sand 1:3 plaster, steel trowelled hard and smooth to receive paint internally</t>
  </si>
  <si>
    <t xml:space="preserve">Lime </t>
  </si>
  <si>
    <t xml:space="preserve">TOTAL CARRIED TO PLASTER COLLECTION </t>
  </si>
  <si>
    <t xml:space="preserve">INTERNAL FINISHES First and second </t>
  </si>
  <si>
    <t xml:space="preserve">PLASTER COLLECTION </t>
  </si>
  <si>
    <t>PAINTING</t>
  </si>
  <si>
    <t>ELEMENT NO.2</t>
  </si>
  <si>
    <t>ELEMENT NO.4: ROOF</t>
  </si>
  <si>
    <t>ELEMENT NO.5: WINDOWS</t>
  </si>
  <si>
    <t>ELEMENT NO.6: DOORS</t>
  </si>
  <si>
    <t xml:space="preserve">ELEMENT NO.7: PLASTER </t>
  </si>
  <si>
    <t xml:space="preserve">PAINTING </t>
  </si>
  <si>
    <t xml:space="preserve">External finishes </t>
  </si>
  <si>
    <t xml:space="preserve">Eaves </t>
  </si>
  <si>
    <t xml:space="preserve">Internal finishes </t>
  </si>
  <si>
    <t xml:space="preserve">Wall painting </t>
  </si>
  <si>
    <t>Ceiling painting</t>
  </si>
  <si>
    <t>TOTAL CARRIED TO PAINTING COLLECTION</t>
  </si>
  <si>
    <t xml:space="preserve">100mm cornice </t>
  </si>
  <si>
    <t xml:space="preserve">100mm Cornice </t>
  </si>
  <si>
    <t xml:space="preserve">PAINTING COLLECTION </t>
  </si>
  <si>
    <t>First floor</t>
  </si>
  <si>
    <t xml:space="preserve">Wall tiling </t>
  </si>
  <si>
    <t xml:space="preserve">Floor tiling </t>
  </si>
  <si>
    <t>SUPPLY AND FIX 8mm thick GLAZED CERAMIC  TILES; bedded and jointed with approved adhesive; pointed in approved waterproof grout : to</t>
  </si>
  <si>
    <t xml:space="preserve">Floor surfaces </t>
  </si>
  <si>
    <t xml:space="preserve">SM </t>
  </si>
  <si>
    <t xml:space="preserve">Soffits of suspended slab </t>
  </si>
  <si>
    <t xml:space="preserve">RING BEAM  </t>
  </si>
  <si>
    <t>200MMTH WALLING(GROUND)</t>
  </si>
  <si>
    <t xml:space="preserve">Bill No.3 : Mechanical and Electrical installations </t>
  </si>
  <si>
    <t>6A 2 gang 1 way light switch as HAVELLS or equal approved complete with all accessories.</t>
  </si>
  <si>
    <t>TOTAL CARRIED TO M&amp;E SUMMARY</t>
  </si>
  <si>
    <t>1000 litre cyclindrical PVC Tank as Crestank or equal complete with good quality ball valve, 20mm inlet, 32mm outlet, 32mm overflow and all accessories</t>
  </si>
  <si>
    <t xml:space="preserve">Total carried to collection </t>
  </si>
  <si>
    <t>EXTERNAL WORKS SUMMARY</t>
  </si>
  <si>
    <t xml:space="preserve">EXTERNAL WORKS </t>
  </si>
  <si>
    <t xml:space="preserve">PAVING AND LANDSCAPING </t>
  </si>
  <si>
    <t xml:space="preserve">Labour item </t>
  </si>
  <si>
    <t>Compact existing sub grade to 93% MDD, (MOD AASHTO), CBR&gt;15%</t>
  </si>
  <si>
    <t>Precast concrete "CABROWORKS" heavy duty paving blocks or any other equal and approved : quad block pattern.</t>
  </si>
  <si>
    <t>Pavers</t>
  </si>
  <si>
    <t>Sm</t>
  </si>
  <si>
    <t>Precast concrete class 20; 20mm Aggregate : finished fair on all exposed surfaces including bedding and jointing in cement and sand (1:4) mortar</t>
  </si>
  <si>
    <t>250 x 125mm Precast concrete grade 25 half battered kerb to BS 340 bedded, jointed and pointed in cement mortar (1:3) laid on and including plain insitu concrete grade 20 foundation</t>
  </si>
  <si>
    <t>Road kerbs</t>
  </si>
  <si>
    <t>Aggregate</t>
  </si>
  <si>
    <t>Grass &amp; plants</t>
  </si>
  <si>
    <t>Spread &amp; level black vegetable soil 200mmth, apply manure and make ready for grass planting</t>
  </si>
  <si>
    <t>Plant approved grass shoots at 100mm centers both ways,  weed ,water until established</t>
  </si>
  <si>
    <t xml:space="preserve">BOUNDARY WALL </t>
  </si>
  <si>
    <t>Allow for labour and material for construction of boundary walling 2500mm high overall above ground level comprising ; 200mm Thick solid concrete block walls 1500mm high above ground with 300 x 75mm thick coping and 1000mm high (average) sub-walling; including plastered and painted concrete blockwork to 2500mm both sides and tops; with and including 600 x 600mm thick reinforced concrete  grade 20 strip footings : 250 x 250mm thick reinforced concrete columns at 3000mm centres and 300 x 300 x 100mm thick weathered and throated coping complete with double razor wire ;  including all necessary excavation, formwork and disposal; as per Architect's detailed drawing.</t>
  </si>
  <si>
    <t>Supply and fix purpose made steel sliding vehicular  gate size 6000x2500mm high in two leaves, including gate columns and make good existing blockwork; including all iron mongery and accessories to Architect's approval.</t>
  </si>
  <si>
    <t>NO</t>
  </si>
  <si>
    <t>60 mm Thick concrete pavers size 205 x 110 mm laid to falls and including 30 mm thick sand bed</t>
  </si>
  <si>
    <t xml:space="preserve">Bill No.4 : External works </t>
  </si>
  <si>
    <t xml:space="preserve">150mm blocks </t>
  </si>
  <si>
    <t>Gate</t>
  </si>
  <si>
    <t xml:space="preserve">Mechanical and Electrical Installations </t>
  </si>
  <si>
    <t>External Works</t>
  </si>
  <si>
    <r>
      <rPr>
        <b/>
        <u/>
        <sz val="11"/>
        <rFont val="Comic Sans MS"/>
        <family val="4"/>
      </rPr>
      <t>ADD</t>
    </r>
    <r>
      <rPr>
        <sz val="11"/>
        <rFont val="Comic Sans MS"/>
        <family val="4"/>
      </rPr>
      <t xml:space="preserve"> 5%  Preliminaries(water, power, scaffolding, transport of materials etc)</t>
    </r>
  </si>
  <si>
    <t xml:space="preserve">BILL OF QUANTITIES </t>
  </si>
  <si>
    <t>GROUND</t>
  </si>
  <si>
    <t>FIRST</t>
  </si>
  <si>
    <t>COLUMNS- Ground</t>
  </si>
  <si>
    <t>COLUMNS- First</t>
  </si>
  <si>
    <t>R BEAM 01</t>
  </si>
  <si>
    <t>R BEAM 02</t>
  </si>
  <si>
    <t>R BEAM 03</t>
  </si>
  <si>
    <t>R BEAM 04</t>
  </si>
  <si>
    <t>R BEAM 05</t>
  </si>
  <si>
    <t>R BEAM 06</t>
  </si>
  <si>
    <t>R BEAM 07</t>
  </si>
  <si>
    <t>R BEAM 08</t>
  </si>
  <si>
    <t>R BEAM 09</t>
  </si>
  <si>
    <t>R BEAM 10</t>
  </si>
  <si>
    <t>R BEAM 11</t>
  </si>
  <si>
    <t>R BEAM 12</t>
  </si>
  <si>
    <t>BEAM</t>
  </si>
  <si>
    <t xml:space="preserve">Clear site of all trees, bushes, shrubs and under growth including grubbing up roots and removing away from site </t>
  </si>
  <si>
    <t xml:space="preserve">Kirundu </t>
  </si>
  <si>
    <t>Main staircase(2NO)</t>
  </si>
  <si>
    <t>staircase(2NO)</t>
  </si>
  <si>
    <t>Kirundu timber</t>
  </si>
  <si>
    <t>Burnt clay walling from approved source in cement: sand (1:4) mortar</t>
  </si>
  <si>
    <t>Burnt clay bricks</t>
  </si>
  <si>
    <t>200mmth PVC Fascia board</t>
  </si>
  <si>
    <t>Gutter</t>
  </si>
  <si>
    <t>Total B/F from page 11</t>
  </si>
  <si>
    <t>Total B/F from page 12</t>
  </si>
  <si>
    <t>Supertile roofing sheets manufactured by Roofings or any other approved manufacturer  fixed to Purlins (m/s) : in</t>
  </si>
  <si>
    <t>Overall size 1400x 2700mm high as W1</t>
  </si>
  <si>
    <t>Overall size 1200x 1500mm high as W2</t>
  </si>
  <si>
    <t>Overall size 1300x 1500mm high as W4</t>
  </si>
  <si>
    <t>Overall size 1500x 5.600mm high as W5</t>
  </si>
  <si>
    <t>5mm thick TINTED COLOURED glass and glazing as described; to</t>
  </si>
  <si>
    <t>Overall size 1500x 1800mm high as W3</t>
  </si>
  <si>
    <t>Super gloss paint</t>
  </si>
  <si>
    <t>Overall size 900x 2400mm high as D3</t>
  </si>
  <si>
    <t>Frames(2.4x4.0)</t>
  </si>
  <si>
    <t>Overall size 2400x4000 mm high</t>
  </si>
  <si>
    <t>Spring hinges</t>
  </si>
  <si>
    <t>Doors (24x4.0)</t>
  </si>
  <si>
    <t xml:space="preserve">Main door locks </t>
  </si>
  <si>
    <t>POLISHED TERRAZO : FIRST COAT OF 25MM THICK WATER PROOF CEMENT AND SAND (1:3) second coat of 25mm thick coloured cement and marble aggregate (1:2:5) including 15 x 3mm plastic dividing strips at 1200mm centers : in</t>
  </si>
  <si>
    <t>Landing</t>
  </si>
  <si>
    <t>Treads; with and including non-slip grooves</t>
  </si>
  <si>
    <t>Risers</t>
  </si>
  <si>
    <t>100 x 10mm skirting</t>
  </si>
  <si>
    <t xml:space="preserve">General floor </t>
  </si>
  <si>
    <t>FLOOR FINISHES</t>
  </si>
  <si>
    <t>TOTAL CARRIED TO FLOOR FINISHES COLLECTION</t>
  </si>
  <si>
    <t xml:space="preserve">FLOOR FINISHES COLLECTION </t>
  </si>
  <si>
    <t>MAIN BUILDING SUMMARY</t>
  </si>
  <si>
    <t>TOTAL CARRIED TO MAIN BUILDING SUMMARY</t>
  </si>
  <si>
    <t>6A 2 gang 2 way light switch as HAVELLS or equal approved complete with all accessories.</t>
  </si>
  <si>
    <t>Allow a provisional sum of UGX 2,500,000/=for consumer units and the like to enhance installation network.</t>
  </si>
  <si>
    <r>
      <t>Allow a provisional sum of UGX 2,500,0000</t>
    </r>
    <r>
      <rPr>
        <b/>
        <sz val="11"/>
        <color theme="1"/>
        <rFont val="Comic Sans MS"/>
        <family val="4"/>
      </rPr>
      <t xml:space="preserve"> </t>
    </r>
    <r>
      <rPr>
        <sz val="11"/>
        <color theme="1"/>
        <rFont val="Comic Sans MS"/>
        <family val="4"/>
      </rPr>
      <t>for earthing and  installation of lightning protection</t>
    </r>
  </si>
  <si>
    <t>Earthing and Lightening protection</t>
  </si>
  <si>
    <t xml:space="preserve">TOTAL CARRIED TO M&amp;E SUMMARY </t>
  </si>
  <si>
    <t xml:space="preserve">Coat hoaks </t>
  </si>
  <si>
    <t>Allow a provisional sum of UGX 4,000,000 for all plumbing and drainage pippings.</t>
  </si>
  <si>
    <t>Allow a sum of800,000/= for plants, trees, flowers, shrubs and all associated planters</t>
  </si>
  <si>
    <t xml:space="preserve">Main Building </t>
  </si>
  <si>
    <r>
      <rPr>
        <b/>
        <u/>
        <sz val="11"/>
        <rFont val="Comic Sans MS"/>
        <family val="4"/>
      </rPr>
      <t>ADD</t>
    </r>
    <r>
      <rPr>
        <sz val="11"/>
        <rFont val="Comic Sans MS"/>
        <family val="4"/>
      </rPr>
      <t xml:space="preserve"> 5% Contigencies</t>
    </r>
  </si>
  <si>
    <t xml:space="preserve">STONE CLADDING </t>
  </si>
  <si>
    <t>Supply and fix fair cut stones bedded in cement -sand mortar</t>
  </si>
  <si>
    <t>Stone slates</t>
  </si>
  <si>
    <t>STONE CLADDING</t>
  </si>
  <si>
    <t>ELEMENT NO.10</t>
  </si>
  <si>
    <t>ELEMENT NO.3</t>
  </si>
  <si>
    <t>PROPOSED INSTITUTIONAL DEVELOPMENT</t>
  </si>
  <si>
    <t>FOR</t>
  </si>
  <si>
    <t>FAMILY ALTER PROPHETIC MINISTRIES INTERNATIONAL ON PLOT 2, BUGUNDA CLOSE, FORT PORTAL CITY</t>
  </si>
  <si>
    <t>October 2025.</t>
  </si>
  <si>
    <t>Total Labour &amp; Eqpt Amount USD</t>
  </si>
  <si>
    <t>Materials Total USD</t>
  </si>
  <si>
    <t>TOTAL USD</t>
  </si>
  <si>
    <t>Labour USD</t>
  </si>
  <si>
    <t>Total Labour USD</t>
  </si>
  <si>
    <t>Market price   USD</t>
  </si>
  <si>
    <t>Amount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</si>
</sst>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quot;£&quot;#,##0;\-&quot;£&quot;#,##0"/>
    <numFmt numFmtId="165" formatCode="_(* #,##0_);_(* \(#,##0\);_(* &quot;-&quot;_);_(@_)"/>
    <numFmt numFmtId="166" formatCode="_(* #,##0.00_);_(* \(#,##0.00\);_(* &quot;-&quot;??_);_(@_)"/>
    <numFmt numFmtId="167" formatCode="_(* #,##0_);_(* \(#,##0\);_(* &quot;-&quot;??_);_(@_)"/>
    <numFmt numFmtId="168" formatCode="0.0"/>
    <numFmt numFmtId="169" formatCode="#,##0.00\ [$$-C0C]_-"/>
    <numFmt numFmtId="170" formatCode="[$-809]d\ mmmm\ yyyy;@"/>
    <numFmt numFmtId="171" formatCode="0.00_);[Red]\(0.00\)"/>
    <numFmt numFmtId="172" formatCode="_ * #,##0.00_ ;_ * \-#,##0.00_ ;_ * &quot;-&quot;??_ ;_ @_ "/>
    <numFmt numFmtId="173" formatCode="_(* #,##0.00_);_(* \(#,##0.00\);_(* \-??_);_(@_)"/>
    <numFmt numFmtId="174" formatCode="0.0000"/>
    <numFmt numFmtId="175" formatCode="\T#"/>
    <numFmt numFmtId="176" formatCode="#\ \№;;;"/>
  </numFmts>
  <fonts count="70">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name val="Calibri"/>
      <family val="2"/>
    </font>
    <font>
      <sz val="11"/>
      <name val="Calibri"/>
      <family val="2"/>
      <scheme val="minor"/>
    </font>
    <font>
      <sz val="14"/>
      <name val="Calibri"/>
      <family val="2"/>
      <scheme val="minor"/>
    </font>
    <font>
      <sz val="36"/>
      <name val="Calibri"/>
      <family val="2"/>
      <scheme val="minor"/>
    </font>
    <font>
      <sz val="12"/>
      <color theme="1"/>
      <name val="Comic Sans MS"/>
      <family val="4"/>
    </font>
    <font>
      <b/>
      <sz val="12"/>
      <color theme="1"/>
      <name val="Comic Sans MS"/>
      <family val="4"/>
    </font>
    <font>
      <b/>
      <sz val="12"/>
      <name val="Comic Sans MS"/>
      <family val="4"/>
    </font>
    <font>
      <sz val="12"/>
      <name val="Comic Sans MS"/>
      <family val="4"/>
    </font>
    <font>
      <sz val="11"/>
      <color indexed="8"/>
      <name val="宋体"/>
      <charset val="134"/>
    </font>
    <font>
      <b/>
      <sz val="12"/>
      <color theme="1"/>
      <name val="Calibri"/>
      <family val="2"/>
      <scheme val="minor"/>
    </font>
    <font>
      <sz val="8"/>
      <name val="Calibri"/>
      <family val="2"/>
      <scheme val="minor"/>
    </font>
    <font>
      <b/>
      <sz val="12"/>
      <color theme="1"/>
      <name val="Cambria"/>
      <family val="1"/>
    </font>
    <font>
      <b/>
      <sz val="12"/>
      <color indexed="8"/>
      <name val="Cambria"/>
      <family val="1"/>
    </font>
    <font>
      <sz val="12"/>
      <color indexed="8"/>
      <name val="Cambria"/>
      <family val="1"/>
    </font>
    <font>
      <b/>
      <sz val="11"/>
      <color theme="1"/>
      <name val="Cambria"/>
      <family val="1"/>
    </font>
    <font>
      <sz val="11"/>
      <color theme="1"/>
      <name val="Cambria"/>
      <family val="1"/>
    </font>
    <font>
      <sz val="12"/>
      <color theme="1"/>
      <name val="Calibri"/>
      <family val="2"/>
      <scheme val="minor"/>
    </font>
    <font>
      <sz val="10"/>
      <color theme="1"/>
      <name val="Calibri"/>
      <family val="2"/>
      <scheme val="minor"/>
    </font>
    <font>
      <sz val="11"/>
      <color indexed="8"/>
      <name val="Calibri"/>
      <family val="2"/>
      <scheme val="minor"/>
    </font>
    <font>
      <sz val="12"/>
      <name val="Arial"/>
      <family val="2"/>
    </font>
    <font>
      <sz val="11"/>
      <color indexed="8"/>
      <name val="Calibri"/>
      <family val="2"/>
    </font>
    <font>
      <sz val="10"/>
      <color theme="1"/>
      <name val="Arial"/>
      <family val="2"/>
    </font>
    <font>
      <sz val="12"/>
      <color rgb="FFFF0000"/>
      <name val="Comic Sans MS"/>
      <family val="4"/>
    </font>
    <font>
      <b/>
      <sz val="12"/>
      <color rgb="FFFF0000"/>
      <name val="Comic Sans MS"/>
      <family val="4"/>
    </font>
    <font>
      <sz val="10"/>
      <name val="Tahoma"/>
      <family val="2"/>
    </font>
    <font>
      <b/>
      <sz val="10"/>
      <name val="Tahoma"/>
      <family val="2"/>
    </font>
    <font>
      <b/>
      <u/>
      <sz val="10"/>
      <name val="Tahoma"/>
      <family val="2"/>
    </font>
    <font>
      <sz val="12"/>
      <name val="Garamond"/>
      <family val="1"/>
    </font>
    <font>
      <b/>
      <sz val="10"/>
      <name val="Comic Sans MS"/>
      <family val="4"/>
    </font>
    <font>
      <sz val="10"/>
      <name val="Comic Sans MS"/>
      <family val="4"/>
    </font>
    <font>
      <b/>
      <sz val="10"/>
      <color theme="1"/>
      <name val="Comic Sans MS"/>
      <family val="4"/>
    </font>
    <font>
      <sz val="10"/>
      <color theme="1"/>
      <name val="Comic Sans MS"/>
      <family val="4"/>
    </font>
    <font>
      <sz val="11"/>
      <color theme="1"/>
      <name val="Comic Sans MS"/>
      <family val="4"/>
    </font>
    <font>
      <b/>
      <sz val="11"/>
      <color theme="1"/>
      <name val="Comic Sans MS"/>
      <family val="4"/>
    </font>
    <font>
      <b/>
      <sz val="11"/>
      <color indexed="8"/>
      <name val="Comic Sans MS"/>
      <family val="4"/>
    </font>
    <font>
      <sz val="11"/>
      <color indexed="8"/>
      <name val="Comic Sans MS"/>
      <family val="4"/>
    </font>
    <font>
      <sz val="11"/>
      <name val="Comic Sans MS"/>
      <family val="4"/>
    </font>
    <font>
      <b/>
      <sz val="11"/>
      <name val="Comic Sans MS"/>
      <family val="4"/>
    </font>
    <font>
      <b/>
      <u/>
      <sz val="11"/>
      <name val="Comic Sans MS"/>
      <family val="4"/>
    </font>
    <font>
      <sz val="11"/>
      <color rgb="FF00B0F0"/>
      <name val="Comic Sans MS"/>
      <family val="4"/>
    </font>
    <font>
      <sz val="11"/>
      <color rgb="FFFFFFFF"/>
      <name val="Comic Sans MS"/>
      <family val="4"/>
    </font>
    <font>
      <b/>
      <u/>
      <sz val="11"/>
      <color theme="1"/>
      <name val="Comic Sans MS"/>
      <family val="4"/>
    </font>
    <font>
      <b/>
      <sz val="11"/>
      <color rgb="FFFF0000"/>
      <name val="Comic Sans MS"/>
      <family val="4"/>
    </font>
    <font>
      <u/>
      <sz val="11"/>
      <name val="Comic Sans MS"/>
      <family val="4"/>
    </font>
    <font>
      <sz val="11"/>
      <color rgb="FFFF0000"/>
      <name val="Comic Sans MS"/>
      <family val="4"/>
    </font>
    <font>
      <b/>
      <i/>
      <u/>
      <sz val="11"/>
      <name val="Comic Sans MS"/>
      <family val="4"/>
    </font>
    <font>
      <b/>
      <u/>
      <sz val="11"/>
      <color rgb="FFED0000"/>
      <name val="Comic Sans MS"/>
      <family val="4"/>
    </font>
    <font>
      <sz val="11"/>
      <color rgb="FF000000"/>
      <name val="Comic Sans MS"/>
      <family val="4"/>
    </font>
    <font>
      <sz val="12"/>
      <color theme="0" tint="-0.499984740745262"/>
      <name val="Comic Sans MS"/>
      <family val="4"/>
    </font>
    <font>
      <vertAlign val="superscript"/>
      <sz val="11"/>
      <color indexed="8"/>
      <name val="Comic Sans MS"/>
      <family val="4"/>
    </font>
    <font>
      <b/>
      <i/>
      <sz val="11"/>
      <name val="Comic Sans MS"/>
      <family val="4"/>
    </font>
    <font>
      <i/>
      <sz val="11"/>
      <name val="Comic Sans MS"/>
      <family val="4"/>
    </font>
    <font>
      <sz val="36"/>
      <name val="Comic Sans MS"/>
      <family val="4"/>
    </font>
    <font>
      <b/>
      <shadow/>
      <sz val="72"/>
      <name val="Comic Sans MS"/>
      <family val="4"/>
    </font>
    <font>
      <b/>
      <shadow/>
      <sz val="36"/>
      <name val="Comic Sans MS"/>
      <family val="4"/>
    </font>
    <font>
      <b/>
      <sz val="48"/>
      <name val="Comic Sans MS"/>
      <family val="4"/>
    </font>
    <font>
      <b/>
      <sz val="36"/>
      <name val="Comic Sans MS"/>
      <family val="4"/>
    </font>
    <font>
      <b/>
      <sz val="16"/>
      <name val="Comic Sans MS"/>
      <family val="4"/>
    </font>
    <font>
      <b/>
      <shadow/>
      <sz val="8"/>
      <name val="Comic Sans MS"/>
      <family val="4"/>
    </font>
    <font>
      <sz val="14"/>
      <name val="Comic Sans MS"/>
      <family val="4"/>
    </font>
    <font>
      <b/>
      <sz val="14"/>
      <name val="Comic Sans MS"/>
      <family val="4"/>
    </font>
    <font>
      <b/>
      <shadow/>
      <sz val="14"/>
      <name val="Comic Sans MS"/>
      <family val="4"/>
    </font>
    <font>
      <b/>
      <sz val="20"/>
      <name val="Comic Sans MS"/>
      <family val="4"/>
    </font>
    <font>
      <b/>
      <u/>
      <sz val="11"/>
      <color rgb="FFFF0000"/>
      <name val="Comic Sans MS"/>
      <family val="4"/>
    </font>
    <font>
      <b/>
      <sz val="11"/>
      <color rgb="FF000000"/>
      <name val="Comic Sans MS"/>
      <family val="4"/>
    </font>
    <font>
      <sz val="11"/>
      <name val="Arial"/>
      <family val="2"/>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indexed="26"/>
      </patternFill>
    </fill>
    <fill>
      <patternFill patternType="solid">
        <fgColor indexed="41"/>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diagonal/>
    </border>
    <border>
      <left/>
      <right style="thin">
        <color auto="1"/>
      </right>
      <top/>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auto="1"/>
      </left>
      <right/>
      <top/>
      <bottom/>
      <diagonal/>
    </border>
    <border>
      <left style="thin">
        <color auto="1"/>
      </left>
      <right style="thin">
        <color auto="1"/>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double">
        <color indexed="64"/>
      </top>
      <bottom/>
      <diagonal/>
    </border>
    <border>
      <left style="medium">
        <color indexed="64"/>
      </left>
      <right style="thin">
        <color indexed="64"/>
      </right>
      <top style="medium">
        <color indexed="64"/>
      </top>
      <bottom style="medium">
        <color indexed="64"/>
      </bottom>
      <diagonal/>
    </border>
    <border>
      <left/>
      <right/>
      <top style="medium">
        <color auto="1"/>
      </top>
      <bottom style="thin">
        <color auto="1"/>
      </bottom>
      <diagonal/>
    </border>
    <border>
      <left style="medium">
        <color auto="1"/>
      </left>
      <right/>
      <top/>
      <bottom style="medium">
        <color auto="1"/>
      </bottom>
      <diagonal/>
    </border>
    <border>
      <left style="thin">
        <color indexed="64"/>
      </left>
      <right style="thin">
        <color indexed="64"/>
      </right>
      <top/>
      <bottom style="medium">
        <color indexed="64"/>
      </bottom>
      <diagonal/>
    </border>
    <border>
      <left/>
      <right/>
      <top style="medium">
        <color auto="1"/>
      </top>
      <bottom/>
      <diagonal/>
    </border>
  </borders>
  <cellStyleXfs count="1505">
    <xf numFmtId="0" fontId="0"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Protection="0">
      <alignment vertical="top"/>
    </xf>
    <xf numFmtId="168" fontId="3" fillId="0" borderId="0" applyFont="0" applyFill="0" applyBorder="0" applyAlignment="0" applyProtection="0"/>
    <xf numFmtId="169" fontId="3" fillId="0" borderId="0">
      <alignment horizontal="justify"/>
    </xf>
    <xf numFmtId="166" fontId="2" fillId="0" borderId="0" applyFont="0" applyFill="0" applyBorder="0" applyAlignment="0" applyProtection="0"/>
    <xf numFmtId="0" fontId="4" fillId="0" borderId="0">
      <alignment vertical="center"/>
    </xf>
    <xf numFmtId="169" fontId="3" fillId="0" borderId="0">
      <protection locked="0"/>
    </xf>
    <xf numFmtId="0" fontId="3" fillId="0" borderId="0">
      <alignment horizontal="justify" vertical="top"/>
    </xf>
    <xf numFmtId="43" fontId="2" fillId="0" borderId="0" applyFont="0" applyFill="0" applyBorder="0" applyAlignment="0" applyProtection="0"/>
    <xf numFmtId="169" fontId="3" fillId="0" borderId="0">
      <alignment horizontal="justify"/>
    </xf>
    <xf numFmtId="169" fontId="3" fillId="0" borderId="0">
      <alignment horizontal="justify"/>
    </xf>
    <xf numFmtId="166" fontId="3" fillId="0" borderId="0" applyFont="0" applyFill="0" applyBorder="0" applyAlignment="0" applyProtection="0"/>
    <xf numFmtId="0" fontId="3" fillId="0" borderId="0">
      <alignment horizontal="justify" vertical="top" wrapText="1"/>
    </xf>
    <xf numFmtId="172" fontId="12" fillId="0" borderId="0" applyFont="0" applyFill="0" applyBorder="0" applyAlignment="0" applyProtection="0">
      <alignment vertical="center"/>
    </xf>
    <xf numFmtId="0" fontId="3" fillId="0" borderId="0"/>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Protection="0">
      <alignment vertical="top"/>
    </xf>
    <xf numFmtId="169" fontId="3" fillId="0" borderId="0">
      <alignment horizontal="justify" vertical="top" wrapText="1"/>
    </xf>
    <xf numFmtId="0" fontId="3" fillId="0" borderId="0">
      <alignment horizontal="justify" vertical="top" wrapText="1"/>
    </xf>
    <xf numFmtId="173" fontId="3" fillId="0" borderId="0" applyFill="0" applyBorder="0" applyAlignment="0" applyProtection="0"/>
    <xf numFmtId="0" fontId="20" fillId="0" borderId="0"/>
    <xf numFmtId="166" fontId="20"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3" fillId="0" borderId="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3" fillId="0" borderId="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0" fontId="21" fillId="0" borderId="0"/>
    <xf numFmtId="168" fontId="3" fillId="0" borderId="0" applyFill="0" applyBorder="0" applyAlignment="0" applyProtection="0"/>
    <xf numFmtId="166" fontId="22" fillId="0" borderId="0" applyFont="0" applyFill="0" applyBorder="0" applyAlignment="0" applyProtection="0"/>
    <xf numFmtId="0" fontId="23" fillId="0" borderId="0"/>
    <xf numFmtId="43" fontId="3" fillId="0" borderId="0" applyFont="0" applyFill="0" applyBorder="0" applyAlignment="0" applyProtection="0"/>
    <xf numFmtId="0" fontId="23" fillId="0" borderId="0"/>
    <xf numFmtId="165" fontId="3" fillId="0" borderId="0" applyFont="0" applyFill="0" applyBorder="0" applyAlignment="0" applyProtection="0"/>
    <xf numFmtId="0" fontId="23" fillId="0" borderId="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3" fontId="3" fillId="0" borderId="0" applyFill="0" applyBorder="0" applyAlignment="0" applyProtection="0"/>
    <xf numFmtId="168" fontId="3" fillId="0" borderId="0" applyFill="0" applyBorder="0" applyAlignment="0" applyProtection="0"/>
    <xf numFmtId="173"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0" fontId="3" fillId="0" borderId="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21"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Alignment="0" applyProtection="0"/>
    <xf numFmtId="173"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Alignment="0" applyProtection="0"/>
    <xf numFmtId="167" fontId="3" fillId="0" borderId="0" applyFont="0" applyFill="0" applyBorder="0" applyAlignment="0" applyProtection="0"/>
    <xf numFmtId="0" fontId="3" fillId="0" borderId="0" applyFont="0" applyFill="0" applyBorder="0" applyAlignment="0" applyProtection="0"/>
    <xf numFmtId="164" fontId="3" fillId="0" borderId="0" applyFill="0" applyBorder="0" applyAlignment="0" applyProtection="0"/>
    <xf numFmtId="43" fontId="3" fillId="0" borderId="0" applyFill="0" applyBorder="0" applyAlignment="0" applyProtection="0"/>
    <xf numFmtId="164" fontId="3" fillId="0" borderId="0" applyFill="0" applyBorder="0" applyAlignment="0" applyProtection="0"/>
    <xf numFmtId="167" fontId="3" fillId="0" borderId="0" applyFill="0" applyBorder="0" applyAlignment="0" applyProtection="0"/>
    <xf numFmtId="166" fontId="3" fillId="0" borderId="0" applyFont="0" applyFill="0" applyBorder="0" applyProtection="0">
      <alignment vertical="top"/>
    </xf>
    <xf numFmtId="173"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43"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0"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6" fontId="3" fillId="0" borderId="0" applyFont="0" applyFill="0" applyBorder="0" applyProtection="0">
      <alignment vertical="top"/>
    </xf>
    <xf numFmtId="0"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2"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0" fontId="3" fillId="0" borderId="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8" fontId="3" fillId="0" borderId="0" applyFill="0" applyBorder="0" applyAlignment="0" applyProtection="0"/>
    <xf numFmtId="168" fontId="3" fillId="0" borderId="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43"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0" fontId="2"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0" fontId="3" fillId="0" borderId="0" applyFont="0" applyFill="0" applyBorder="0" applyAlignment="0" applyProtection="0"/>
    <xf numFmtId="0" fontId="3" fillId="0" borderId="0" applyFont="0" applyFill="0" applyBorder="0" applyAlignment="0" applyProtection="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21"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xf numFmtId="0" fontId="3" fillId="0" borderId="0"/>
    <xf numFmtId="0" fontId="3" fillId="0" borderId="0">
      <alignment horizontal="justify" vertical="top" wrapText="1"/>
    </xf>
    <xf numFmtId="0" fontId="3" fillId="0" borderId="0"/>
    <xf numFmtId="0" fontId="3" fillId="0" borderId="0">
      <alignment horizontal="justify" vertical="top" wrapText="1"/>
    </xf>
    <xf numFmtId="0" fontId="3" fillId="0" borderId="0">
      <alignment horizontal="justify"/>
    </xf>
    <xf numFmtId="0" fontId="3" fillId="0" borderId="0">
      <alignment horizontal="justify" vertical="top" wrapText="1"/>
    </xf>
    <xf numFmtId="0" fontId="3" fillId="0" borderId="0"/>
    <xf numFmtId="0" fontId="3" fillId="0" borderId="0">
      <alignment horizontal="justify"/>
    </xf>
    <xf numFmtId="0" fontId="3" fillId="0" borderId="0">
      <alignment horizontal="justify" vertical="top" wrapText="1"/>
    </xf>
    <xf numFmtId="0" fontId="3" fillId="0" borderId="0">
      <alignment horizontal="justify"/>
    </xf>
    <xf numFmtId="0" fontId="2"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alignment horizontal="justify" vertical="top"/>
    </xf>
    <xf numFmtId="0" fontId="3" fillId="0" borderId="0"/>
    <xf numFmtId="0" fontId="3" fillId="0" borderId="0"/>
    <xf numFmtId="0" fontId="3" fillId="0" borderId="0">
      <alignment horizontal="justify" vertical="top" wrapText="1"/>
    </xf>
    <xf numFmtId="0" fontId="3" fillId="0" borderId="0">
      <alignment horizontal="justify" vertical="top" wrapText="1"/>
    </xf>
    <xf numFmtId="0" fontId="3" fillId="0" borderId="0">
      <alignment horizontal="justify" vertical="top" wrapText="1"/>
    </xf>
    <xf numFmtId="0" fontId="3" fillId="0" borderId="0">
      <alignment horizontal="justify" vertical="top" wrapText="1"/>
    </xf>
    <xf numFmtId="0" fontId="3" fillId="0" borderId="0">
      <alignment horizontal="justify" vertical="top" wrapText="1"/>
    </xf>
    <xf numFmtId="0" fontId="3" fillId="0" borderId="0">
      <alignment horizontal="justify" vertical="top" wrapText="1"/>
    </xf>
    <xf numFmtId="0" fontId="3" fillId="0" borderId="0">
      <alignment horizontal="justify" vertical="top" wrapText="1"/>
    </xf>
    <xf numFmtId="0" fontId="3" fillId="0" borderId="0"/>
    <xf numFmtId="0" fontId="3" fillId="0" borderId="0">
      <alignment horizontal="justify"/>
    </xf>
    <xf numFmtId="0" fontId="23" fillId="0" borderId="0"/>
    <xf numFmtId="0" fontId="3" fillId="0" borderId="0">
      <alignment horizontal="justify"/>
    </xf>
    <xf numFmtId="0" fontId="3"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23"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2" fillId="0" borderId="0"/>
    <xf numFmtId="0" fontId="3" fillId="0" borderId="0">
      <alignment horizontal="justify"/>
    </xf>
    <xf numFmtId="0" fontId="3" fillId="0" borderId="0">
      <alignment horizontal="justify"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horizontal="justify"/>
    </xf>
    <xf numFmtId="0" fontId="3" fillId="0" borderId="0">
      <alignment horizontal="justify"/>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horizontal="justify"/>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horizontal="justify"/>
    </xf>
    <xf numFmtId="0" fontId="2" fillId="0" borderId="0"/>
    <xf numFmtId="0" fontId="2" fillId="0" borderId="0"/>
    <xf numFmtId="0" fontId="2" fillId="0" borderId="0"/>
    <xf numFmtId="0" fontId="2" fillId="0" borderId="0"/>
    <xf numFmtId="0" fontId="3" fillId="0" borderId="0">
      <alignment horizontal="justify"/>
    </xf>
    <xf numFmtId="0" fontId="3" fillId="0" borderId="0">
      <alignment horizontal="justify" vertical="top" wrapText="1"/>
    </xf>
    <xf numFmtId="0" fontId="3" fillId="0" borderId="0"/>
    <xf numFmtId="0" fontId="3" fillId="0" borderId="0"/>
    <xf numFmtId="0" fontId="3" fillId="0" borderId="0"/>
    <xf numFmtId="0" fontId="3" fillId="0" borderId="0">
      <alignment horizontal="justify" vertical="top" wrapText="1"/>
    </xf>
    <xf numFmtId="0" fontId="3" fillId="0" borderId="0"/>
    <xf numFmtId="0" fontId="2" fillId="0" borderId="0"/>
    <xf numFmtId="0" fontId="2" fillId="0" borderId="0"/>
    <xf numFmtId="0" fontId="3" fillId="0" borderId="0">
      <alignment horizontal="justify"/>
    </xf>
    <xf numFmtId="0" fontId="2" fillId="0" borderId="0"/>
    <xf numFmtId="0" fontId="2"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horizontal="justify" vertical="top" wrapText="1"/>
    </xf>
    <xf numFmtId="0" fontId="3" fillId="0" borderId="0">
      <alignment horizontal="justify"/>
    </xf>
    <xf numFmtId="0" fontId="3" fillId="0" borderId="0"/>
    <xf numFmtId="0" fontId="3"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23" fillId="0" borderId="0"/>
    <xf numFmtId="0" fontId="23" fillId="0" borderId="0"/>
    <xf numFmtId="0" fontId="3" fillId="0" borderId="0">
      <alignment horizontal="justify"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horizontal="justify"/>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xf numFmtId="0" fontId="3" fillId="0" borderId="0"/>
    <xf numFmtId="0" fontId="3" fillId="0" borderId="0"/>
    <xf numFmtId="0" fontId="3" fillId="0" borderId="0"/>
    <xf numFmtId="0" fontId="3"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 fillId="0" borderId="0"/>
    <xf numFmtId="0" fontId="23" fillId="0" borderId="0"/>
    <xf numFmtId="0" fontId="3" fillId="0" borderId="0"/>
    <xf numFmtId="0" fontId="3" fillId="0" borderId="0"/>
    <xf numFmtId="0" fontId="23" fillId="0" borderId="0"/>
    <xf numFmtId="0" fontId="3"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alignment horizontal="justify" vertical="top" wrapText="1"/>
    </xf>
    <xf numFmtId="0" fontId="3" fillId="0" borderId="0"/>
    <xf numFmtId="0" fontId="3" fillId="0" borderId="0"/>
    <xf numFmtId="0" fontId="3" fillId="0" borderId="0"/>
    <xf numFmtId="0" fontId="3" fillId="0" borderId="0"/>
    <xf numFmtId="0" fontId="3" fillId="0" borderId="0"/>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alignment horizontal="justify" vertical="top" wrapText="1"/>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alignment horizontal="justify" vertical="top" wrapText="1"/>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alignment horizontal="justify"/>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horizontal="justify"/>
    </xf>
    <xf numFmtId="0" fontId="3" fillId="0" borderId="0">
      <alignment horizontal="justify" vertical="top"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horizontal="justify" vertical="top" wrapText="1"/>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2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alignment horizontal="justify" vertical="top" wrapText="1"/>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xf>
    <xf numFmtId="0" fontId="3" fillId="0" borderId="0">
      <alignment horizontal="justify" vertical="top" wrapText="1"/>
    </xf>
    <xf numFmtId="0" fontId="3" fillId="0" borderId="0"/>
    <xf numFmtId="0" fontId="3" fillId="0" borderId="0">
      <alignment horizontal="justify"/>
    </xf>
    <xf numFmtId="0" fontId="3" fillId="0" borderId="0">
      <alignment horizontal="justify"/>
    </xf>
    <xf numFmtId="0" fontId="3" fillId="0" borderId="0">
      <alignment horizontal="justify"/>
    </xf>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0" fontId="3" fillId="5" borderId="38" applyNumberFormat="0" applyFont="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173" fontId="3" fillId="0" borderId="0" applyFill="0" applyBorder="0" applyAlignment="0" applyProtection="0"/>
    <xf numFmtId="43" fontId="2" fillId="0" borderId="0" applyFont="0" applyFill="0" applyBorder="0" applyAlignment="0" applyProtection="0"/>
    <xf numFmtId="173" fontId="3" fillId="0" borderId="0" applyFill="0" applyBorder="0" applyAlignment="0" applyProtection="0"/>
    <xf numFmtId="0" fontId="25" fillId="0" borderId="0"/>
    <xf numFmtId="166" fontId="3" fillId="0" borderId="0" applyFont="0" applyFill="0" applyBorder="0" applyProtection="0">
      <alignment vertical="top"/>
    </xf>
    <xf numFmtId="0" fontId="3" fillId="0" borderId="0">
      <alignment horizontal="justify"/>
    </xf>
    <xf numFmtId="0" fontId="2" fillId="0" borderId="0"/>
    <xf numFmtId="166" fontId="2" fillId="0" borderId="0" applyFont="0" applyFill="0" applyBorder="0" applyAlignment="0" applyProtection="0"/>
    <xf numFmtId="0" fontId="25" fillId="0" borderId="0"/>
    <xf numFmtId="166" fontId="2" fillId="0" borderId="0" applyFont="0" applyFill="0" applyBorder="0" applyAlignment="0" applyProtection="0"/>
    <xf numFmtId="0" fontId="28" fillId="0" borderId="0">
      <alignment vertical="center"/>
    </xf>
    <xf numFmtId="166" fontId="2" fillId="0" borderId="0" applyFont="0" applyFill="0" applyBorder="0" applyAlignment="0" applyProtection="0"/>
    <xf numFmtId="0" fontId="3" fillId="0" borderId="0">
      <alignment horizontal="justify" vertical="top" wrapText="1"/>
    </xf>
    <xf numFmtId="43" fontId="2" fillId="0" borderId="0" applyFont="0" applyFill="0" applyBorder="0" applyAlignment="0" applyProtection="0"/>
    <xf numFmtId="0" fontId="3" fillId="0" borderId="0"/>
    <xf numFmtId="41" fontId="2" fillId="0" borderId="0" applyFont="0" applyFill="0" applyBorder="0" applyAlignment="0" applyProtection="0"/>
    <xf numFmtId="168" fontId="3" fillId="0" borderId="0" applyFill="0" applyBorder="0" applyAlignment="0" applyProtection="0"/>
    <xf numFmtId="43" fontId="3" fillId="0" borderId="0" applyFont="0" applyFill="0" applyBorder="0" applyProtection="0">
      <alignment vertical="top"/>
    </xf>
    <xf numFmtId="0" fontId="23" fillId="0" borderId="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Protection="0">
      <alignment vertical="top"/>
    </xf>
    <xf numFmtId="43" fontId="3" fillId="0" borderId="0" applyFont="0" applyFill="0" applyBorder="0" applyProtection="0">
      <alignment vertical="top"/>
    </xf>
    <xf numFmtId="43" fontId="3" fillId="0" borderId="0" applyFont="0" applyFill="0" applyBorder="0" applyAlignment="0" applyProtection="0"/>
    <xf numFmtId="43" fontId="3"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4" fillId="0" borderId="0"/>
    <xf numFmtId="166" fontId="3" fillId="0" borderId="0" applyFont="0" applyFill="0" applyBorder="0" applyProtection="0">
      <alignment vertical="top"/>
    </xf>
    <xf numFmtId="166" fontId="3" fillId="0" borderId="0" applyFont="0" applyFill="0" applyBorder="0" applyProtection="0">
      <alignment vertical="top"/>
    </xf>
    <xf numFmtId="166" fontId="3" fillId="0" borderId="0" applyFont="0" applyFill="0" applyBorder="0" applyProtection="0">
      <alignment vertical="top"/>
    </xf>
    <xf numFmtId="0" fontId="3" fillId="0" borderId="0">
      <alignment horizontal="justify" vertical="top" wrapText="1"/>
    </xf>
    <xf numFmtId="0" fontId="3" fillId="0" borderId="0">
      <alignment horizontal="justify" vertical="top" wrapText="1"/>
    </xf>
    <xf numFmtId="166" fontId="3" fillId="0" borderId="0" applyFont="0" applyFill="0" applyBorder="0" applyAlignment="0" applyProtection="0"/>
    <xf numFmtId="0" fontId="3" fillId="0" borderId="0">
      <protection locked="0"/>
    </xf>
    <xf numFmtId="166" fontId="2" fillId="0" borderId="0" applyFont="0" applyFill="0" applyBorder="0" applyAlignment="0" applyProtection="0"/>
    <xf numFmtId="0" fontId="3" fillId="0" borderId="0">
      <alignment horizontal="justify" vertical="top" wrapText="1"/>
    </xf>
  </cellStyleXfs>
  <cellXfs count="1005">
    <xf numFmtId="0" fontId="0" fillId="0" borderId="0" xfId="0"/>
    <xf numFmtId="0" fontId="5" fillId="0" borderId="0" xfId="15" applyFont="1">
      <alignment vertical="center"/>
    </xf>
    <xf numFmtId="0" fontId="6" fillId="0" borderId="0" xfId="15" applyFont="1">
      <alignment vertical="center"/>
    </xf>
    <xf numFmtId="0" fontId="7" fillId="0" borderId="0" xfId="15" applyFont="1">
      <alignment vertical="center"/>
    </xf>
    <xf numFmtId="0" fontId="0" fillId="0" borderId="1" xfId="0" applyBorder="1"/>
    <xf numFmtId="0" fontId="1" fillId="0" borderId="1" xfId="0" applyFont="1" applyBorder="1"/>
    <xf numFmtId="171" fontId="0" fillId="0" borderId="1" xfId="0" applyNumberFormat="1" applyBorder="1"/>
    <xf numFmtId="171" fontId="1" fillId="0" borderId="1" xfId="0" applyNumberFormat="1" applyFont="1" applyBorder="1"/>
    <xf numFmtId="0" fontId="8"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1" fontId="0" fillId="0" borderId="0" xfId="0" applyNumberFormat="1"/>
    <xf numFmtId="0" fontId="9" fillId="0" borderId="0" xfId="0" applyFont="1" applyAlignment="1">
      <alignment vertical="center"/>
    </xf>
    <xf numFmtId="171" fontId="1" fillId="0" borderId="0" xfId="0" applyNumberFormat="1" applyFont="1"/>
    <xf numFmtId="0" fontId="10" fillId="0" borderId="1" xfId="1" applyFont="1" applyBorder="1"/>
    <xf numFmtId="0" fontId="11" fillId="0" borderId="0" xfId="1" applyFont="1"/>
    <xf numFmtId="0" fontId="11" fillId="0" borderId="1" xfId="1" applyFont="1" applyBorder="1"/>
    <xf numFmtId="3" fontId="11" fillId="0" borderId="0" xfId="1" applyNumberFormat="1" applyFont="1"/>
    <xf numFmtId="0" fontId="0" fillId="0" borderId="20" xfId="0" applyBorder="1"/>
    <xf numFmtId="171" fontId="0" fillId="0" borderId="13" xfId="0" applyNumberFormat="1" applyBorder="1"/>
    <xf numFmtId="0" fontId="0" fillId="0" borderId="19" xfId="0" applyBorder="1"/>
    <xf numFmtId="0" fontId="1" fillId="0" borderId="0" xfId="0" applyFont="1"/>
    <xf numFmtId="0" fontId="13" fillId="0" borderId="1" xfId="0" applyFont="1" applyBorder="1" applyAlignment="1">
      <alignment horizontal="center" vertical="center" wrapText="1"/>
    </xf>
    <xf numFmtId="0" fontId="0" fillId="0" borderId="1" xfId="0" applyBorder="1" applyAlignment="1">
      <alignment horizontal="center"/>
    </xf>
    <xf numFmtId="0" fontId="13" fillId="0" borderId="1" xfId="0" applyFont="1" applyBorder="1"/>
    <xf numFmtId="0" fontId="0" fillId="0" borderId="0" xfId="0" applyAlignment="1">
      <alignment horizontal="center"/>
    </xf>
    <xf numFmtId="0" fontId="13" fillId="0" borderId="0" xfId="0" applyFont="1" applyAlignment="1">
      <alignment horizontal="center" vertical="center" wrapText="1"/>
    </xf>
    <xf numFmtId="0" fontId="13" fillId="0" borderId="0" xfId="0" applyFont="1"/>
    <xf numFmtId="0" fontId="13" fillId="0" borderId="1" xfId="0" applyFont="1" applyBorder="1" applyAlignment="1">
      <alignment horizontal="center"/>
    </xf>
    <xf numFmtId="0" fontId="0" fillId="0" borderId="0" xfId="0" applyAlignment="1">
      <alignment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0" xfId="0" applyAlignment="1">
      <alignment horizontal="center" vertical="center"/>
    </xf>
    <xf numFmtId="0" fontId="1" fillId="0" borderId="19" xfId="0" applyFont="1" applyBorder="1" applyAlignment="1">
      <alignment vertical="center"/>
    </xf>
    <xf numFmtId="0" fontId="1" fillId="0" borderId="14" xfId="0" applyFont="1" applyBorder="1" applyAlignment="1">
      <alignment vertical="center"/>
    </xf>
    <xf numFmtId="0" fontId="1" fillId="0" borderId="1" xfId="0" applyFont="1" applyBorder="1" applyAlignment="1">
      <alignment horizontal="center"/>
    </xf>
    <xf numFmtId="0" fontId="1" fillId="0" borderId="1" xfId="0" applyFont="1" applyBorder="1" applyAlignment="1">
      <alignment vertical="center"/>
    </xf>
    <xf numFmtId="0" fontId="1" fillId="0" borderId="1" xfId="0" applyFont="1" applyBorder="1" applyAlignment="1">
      <alignment horizontal="center" wrapText="1"/>
    </xf>
    <xf numFmtId="0" fontId="15" fillId="0" borderId="1" xfId="0" applyFont="1" applyBorder="1" applyAlignment="1">
      <alignment wrapText="1"/>
    </xf>
    <xf numFmtId="0" fontId="16" fillId="0" borderId="1" xfId="0" applyFont="1" applyBorder="1" applyAlignment="1">
      <alignment horizontal="center" wrapText="1"/>
    </xf>
    <xf numFmtId="2" fontId="16" fillId="0" borderId="1" xfId="0" applyNumberFormat="1" applyFont="1" applyBorder="1" applyAlignment="1">
      <alignment horizontal="center" wrapText="1"/>
    </xf>
    <xf numFmtId="0" fontId="17" fillId="0" borderId="1" xfId="0" applyFont="1" applyBorder="1" applyAlignment="1">
      <alignment horizontal="right"/>
    </xf>
    <xf numFmtId="2" fontId="17" fillId="0" borderId="1" xfId="0" applyNumberFormat="1" applyFont="1" applyBorder="1" applyAlignment="1">
      <alignment wrapText="1"/>
    </xf>
    <xf numFmtId="2" fontId="17" fillId="0" borderId="1" xfId="0" applyNumberFormat="1" applyFont="1" applyBorder="1"/>
    <xf numFmtId="2" fontId="17" fillId="0" borderId="1" xfId="0" applyNumberFormat="1" applyFont="1" applyBorder="1" applyAlignment="1">
      <alignment horizontal="right"/>
    </xf>
    <xf numFmtId="0" fontId="17" fillId="0" borderId="1" xfId="0" applyFont="1" applyBorder="1"/>
    <xf numFmtId="168" fontId="17" fillId="0" borderId="1" xfId="0" applyNumberFormat="1" applyFont="1" applyBorder="1" applyAlignment="1">
      <alignment wrapText="1"/>
    </xf>
    <xf numFmtId="2" fontId="16" fillId="0" borderId="1" xfId="0" applyNumberFormat="1" applyFont="1" applyBorder="1"/>
    <xf numFmtId="2" fontId="0" fillId="0" borderId="0" xfId="0" applyNumberFormat="1"/>
    <xf numFmtId="0" fontId="16" fillId="0" borderId="20" xfId="0" applyFont="1" applyBorder="1" applyAlignment="1">
      <alignment horizontal="center" wrapText="1"/>
    </xf>
    <xf numFmtId="2" fontId="16" fillId="0" borderId="20" xfId="0" applyNumberFormat="1" applyFont="1" applyBorder="1" applyAlignment="1">
      <alignment horizontal="center" wrapText="1"/>
    </xf>
    <xf numFmtId="0" fontId="18" fillId="0" borderId="20" xfId="0" applyFont="1" applyBorder="1" applyAlignment="1">
      <alignment horizontal="center" wrapText="1"/>
    </xf>
    <xf numFmtId="0" fontId="16" fillId="0" borderId="7" xfId="0" applyFont="1" applyBorder="1" applyAlignment="1">
      <alignment horizontal="center" wrapText="1"/>
    </xf>
    <xf numFmtId="0" fontId="18" fillId="0" borderId="0" xfId="0" applyFont="1" applyAlignment="1">
      <alignment horizontal="center" wrapText="1"/>
    </xf>
    <xf numFmtId="0" fontId="17" fillId="0" borderId="24" xfId="0" applyFont="1" applyBorder="1" applyAlignment="1">
      <alignment horizontal="right"/>
    </xf>
    <xf numFmtId="2" fontId="17" fillId="0" borderId="25" xfId="0" applyNumberFormat="1" applyFont="1" applyBorder="1" applyAlignment="1">
      <alignment wrapText="1"/>
    </xf>
    <xf numFmtId="2" fontId="17" fillId="0" borderId="25" xfId="0" applyNumberFormat="1" applyFont="1" applyBorder="1"/>
    <xf numFmtId="0" fontId="19" fillId="0" borderId="25" xfId="0" applyFont="1" applyBorder="1"/>
    <xf numFmtId="0" fontId="17" fillId="0" borderId="25" xfId="0" applyFont="1" applyBorder="1" applyAlignment="1">
      <alignment horizontal="right"/>
    </xf>
    <xf numFmtId="0" fontId="19" fillId="0" borderId="26" xfId="0" applyFont="1" applyBorder="1"/>
    <xf numFmtId="0" fontId="19" fillId="0" borderId="0" xfId="0" applyFont="1"/>
    <xf numFmtId="0" fontId="17" fillId="0" borderId="27" xfId="0" applyFont="1" applyBorder="1" applyAlignment="1">
      <alignment horizontal="right"/>
    </xf>
    <xf numFmtId="2" fontId="17" fillId="0" borderId="14" xfId="0" applyNumberFormat="1" applyFont="1" applyBorder="1" applyAlignment="1">
      <alignment wrapText="1"/>
    </xf>
    <xf numFmtId="2" fontId="17" fillId="0" borderId="14" xfId="0" applyNumberFormat="1" applyFont="1" applyBorder="1"/>
    <xf numFmtId="0" fontId="19" fillId="0" borderId="14" xfId="0" applyFont="1" applyBorder="1"/>
    <xf numFmtId="0" fontId="17" fillId="0" borderId="14" xfId="0" applyFont="1" applyBorder="1" applyAlignment="1">
      <alignment horizontal="right"/>
    </xf>
    <xf numFmtId="0" fontId="19" fillId="0" borderId="28" xfId="0" applyFont="1" applyBorder="1"/>
    <xf numFmtId="0" fontId="19" fillId="0" borderId="29" xfId="0" applyFont="1" applyBorder="1"/>
    <xf numFmtId="0" fontId="17" fillId="0" borderId="30" xfId="0" applyFont="1" applyBorder="1" applyAlignment="1">
      <alignment horizontal="right"/>
    </xf>
    <xf numFmtId="0" fontId="19" fillId="0" borderId="1" xfId="0" applyFont="1" applyBorder="1"/>
    <xf numFmtId="0" fontId="19" fillId="0" borderId="13" xfId="0" applyFont="1" applyBorder="1"/>
    <xf numFmtId="0" fontId="19" fillId="0" borderId="31" xfId="0" applyFont="1" applyBorder="1"/>
    <xf numFmtId="0" fontId="17" fillId="0" borderId="32" xfId="0" applyFont="1" applyBorder="1" applyAlignment="1">
      <alignment horizontal="right"/>
    </xf>
    <xf numFmtId="2" fontId="17" fillId="0" borderId="20" xfId="0" applyNumberFormat="1" applyFont="1" applyBorder="1" applyAlignment="1">
      <alignment wrapText="1"/>
    </xf>
    <xf numFmtId="2" fontId="17" fillId="0" borderId="20" xfId="0" applyNumberFormat="1" applyFont="1" applyBorder="1"/>
    <xf numFmtId="0" fontId="19" fillId="0" borderId="20" xfId="0" applyFont="1" applyBorder="1"/>
    <xf numFmtId="0" fontId="17" fillId="0" borderId="20" xfId="0" applyFont="1" applyBorder="1" applyAlignment="1">
      <alignment horizontal="right"/>
    </xf>
    <xf numFmtId="0" fontId="19" fillId="0" borderId="7" xfId="0" applyFont="1" applyBorder="1"/>
    <xf numFmtId="0" fontId="19" fillId="0" borderId="33" xfId="0" applyFont="1" applyBorder="1"/>
    <xf numFmtId="0" fontId="17" fillId="0" borderId="34" xfId="0" applyFont="1" applyBorder="1" applyAlignment="1">
      <alignment horizontal="right"/>
    </xf>
    <xf numFmtId="2" fontId="17" fillId="0" borderId="19" xfId="0" applyNumberFormat="1" applyFont="1" applyBorder="1" applyAlignment="1">
      <alignment wrapText="1"/>
    </xf>
    <xf numFmtId="2" fontId="17" fillId="0" borderId="19" xfId="0" applyNumberFormat="1" applyFont="1" applyBorder="1"/>
    <xf numFmtId="0" fontId="19" fillId="0" borderId="19" xfId="0" applyFont="1" applyBorder="1"/>
    <xf numFmtId="0" fontId="17" fillId="0" borderId="19" xfId="0" applyFont="1" applyBorder="1" applyAlignment="1">
      <alignment horizontal="right"/>
    </xf>
    <xf numFmtId="0" fontId="19" fillId="0" borderId="10" xfId="0" applyFont="1" applyBorder="1"/>
    <xf numFmtId="0" fontId="19" fillId="0" borderId="35" xfId="0" applyFont="1" applyBorder="1"/>
    <xf numFmtId="0" fontId="16" fillId="0" borderId="10" xfId="0" applyFont="1" applyBorder="1"/>
    <xf numFmtId="0" fontId="16" fillId="0" borderId="24" xfId="0" applyFont="1" applyBorder="1"/>
    <xf numFmtId="2" fontId="16" fillId="0" borderId="25" xfId="0" applyNumberFormat="1" applyFont="1" applyBorder="1"/>
    <xf numFmtId="0" fontId="16" fillId="0" borderId="25" xfId="0" applyFont="1" applyBorder="1"/>
    <xf numFmtId="2" fontId="19" fillId="0" borderId="1" xfId="0" applyNumberFormat="1" applyFont="1" applyBorder="1"/>
    <xf numFmtId="0" fontId="18" fillId="0" borderId="14" xfId="0" applyFont="1" applyBorder="1"/>
    <xf numFmtId="0" fontId="18" fillId="0" borderId="28" xfId="0" applyFont="1" applyBorder="1"/>
    <xf numFmtId="171" fontId="19" fillId="0" borderId="0" xfId="0" applyNumberFormat="1" applyFont="1"/>
    <xf numFmtId="2" fontId="19" fillId="0" borderId="0" xfId="0" applyNumberFormat="1" applyFont="1"/>
    <xf numFmtId="2" fontId="1" fillId="0" borderId="1" xfId="0" applyNumberFormat="1" applyFont="1" applyBorder="1"/>
    <xf numFmtId="2" fontId="0" fillId="0" borderId="1" xfId="0" applyNumberFormat="1" applyBorder="1"/>
    <xf numFmtId="0" fontId="0" fillId="0" borderId="12" xfId="0" applyBorder="1" applyAlignment="1">
      <alignment horizontal="center" vertical="center"/>
    </xf>
    <xf numFmtId="0" fontId="0" fillId="0" borderId="19" xfId="0" applyBorder="1" applyAlignment="1">
      <alignment horizontal="center" vertical="center"/>
    </xf>
    <xf numFmtId="0" fontId="1" fillId="0" borderId="2" xfId="0" applyFont="1" applyBorder="1"/>
    <xf numFmtId="0" fontId="1" fillId="0" borderId="0" xfId="0" applyFont="1" applyAlignment="1">
      <alignment horizontal="center"/>
    </xf>
    <xf numFmtId="0" fontId="1" fillId="0" borderId="0" xfId="0" applyFont="1" applyAlignment="1">
      <alignment vertical="center"/>
    </xf>
    <xf numFmtId="0" fontId="13" fillId="0" borderId="11" xfId="0" applyFont="1" applyBorder="1"/>
    <xf numFmtId="0" fontId="16" fillId="0" borderId="1" xfId="0" applyFont="1" applyBorder="1"/>
    <xf numFmtId="0" fontId="0" fillId="0" borderId="20" xfId="0" applyBorder="1" applyAlignment="1">
      <alignment horizontal="center" wrapText="1"/>
    </xf>
    <xf numFmtId="0" fontId="0" fillId="0" borderId="20" xfId="0" applyBorder="1" applyAlignment="1">
      <alignment wrapText="1"/>
    </xf>
    <xf numFmtId="0" fontId="1" fillId="0" borderId="0" xfId="0" applyFont="1" applyAlignment="1">
      <alignment horizontal="center" vertical="center"/>
    </xf>
    <xf numFmtId="0" fontId="1" fillId="0" borderId="3" xfId="0" applyFont="1" applyBorder="1"/>
    <xf numFmtId="0" fontId="1" fillId="0" borderId="2" xfId="0" applyFont="1" applyBorder="1" applyAlignment="1">
      <alignment vertical="center"/>
    </xf>
    <xf numFmtId="0" fontId="18" fillId="0" borderId="3" xfId="0" applyFont="1" applyBorder="1"/>
    <xf numFmtId="0" fontId="8" fillId="0" borderId="0" xfId="0" applyFont="1" applyAlignment="1">
      <alignment horizontal="center" vertical="center" wrapText="1"/>
    </xf>
    <xf numFmtId="174" fontId="10" fillId="0" borderId="1" xfId="1" applyNumberFormat="1" applyFont="1" applyBorder="1"/>
    <xf numFmtId="174" fontId="11" fillId="0" borderId="0" xfId="1" applyNumberFormat="1" applyFont="1"/>
    <xf numFmtId="174" fontId="11" fillId="0" borderId="1" xfId="1" applyNumberFormat="1" applyFont="1" applyBorder="1"/>
    <xf numFmtId="0" fontId="26" fillId="0" borderId="0" xfId="0" applyFont="1" applyAlignment="1">
      <alignment vertical="center"/>
    </xf>
    <xf numFmtId="0" fontId="26" fillId="0" borderId="6"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Alignment="1">
      <alignment vertical="center"/>
    </xf>
    <xf numFmtId="0" fontId="0" fillId="0" borderId="20" xfId="0" applyBorder="1" applyAlignment="1">
      <alignment horizontal="center"/>
    </xf>
    <xf numFmtId="0" fontId="0" fillId="0" borderId="19" xfId="0" applyBorder="1" applyAlignment="1">
      <alignment horizontal="center"/>
    </xf>
    <xf numFmtId="0" fontId="29" fillId="0" borderId="1" xfId="1459" applyFont="1" applyBorder="1" applyAlignment="1">
      <alignment horizontal="center" vertical="center" wrapText="1"/>
    </xf>
    <xf numFmtId="2" fontId="29" fillId="0" borderId="1" xfId="1459" applyNumberFormat="1" applyFont="1" applyBorder="1" applyAlignment="1">
      <alignment horizontal="center" vertical="center" wrapText="1"/>
    </xf>
    <xf numFmtId="0" fontId="29" fillId="6" borderId="1" xfId="1459" applyFont="1" applyFill="1" applyBorder="1" applyAlignment="1">
      <alignment horizontal="center" vertical="center" wrapText="1"/>
    </xf>
    <xf numFmtId="2" fontId="29" fillId="0" borderId="1" xfId="1460" applyNumberFormat="1" applyFont="1" applyBorder="1" applyAlignment="1">
      <alignment horizontal="center" vertical="center" wrapText="1"/>
    </xf>
    <xf numFmtId="166" fontId="29" fillId="0" borderId="1" xfId="1460" applyFont="1" applyBorder="1" applyAlignment="1">
      <alignment horizontal="center" vertical="center" wrapText="1"/>
    </xf>
    <xf numFmtId="166" fontId="29" fillId="0" borderId="1" xfId="1460" applyFont="1" applyBorder="1" applyAlignment="1">
      <alignment horizontal="center" vertical="center" shrinkToFit="1"/>
    </xf>
    <xf numFmtId="0" fontId="28" fillId="0" borderId="1" xfId="1459" applyBorder="1" applyAlignment="1">
      <alignment horizontal="center" vertical="center" wrapText="1"/>
    </xf>
    <xf numFmtId="175" fontId="28" fillId="0" borderId="1" xfId="1459" applyNumberFormat="1" applyBorder="1" applyAlignment="1">
      <alignment horizontal="center" vertical="center" shrinkToFit="1"/>
    </xf>
    <xf numFmtId="167" fontId="28" fillId="0" borderId="1" xfId="1460" applyNumberFormat="1" applyFont="1" applyBorder="1" applyAlignment="1">
      <alignment horizontal="center" vertical="center" shrinkToFit="1"/>
    </xf>
    <xf numFmtId="176" fontId="28" fillId="0" borderId="1" xfId="1459" applyNumberFormat="1" applyBorder="1" applyAlignment="1">
      <alignment horizontal="center" vertical="center" shrinkToFit="1"/>
    </xf>
    <xf numFmtId="2" fontId="28" fillId="0" borderId="1" xfId="1460" applyNumberFormat="1" applyFont="1" applyFill="1" applyBorder="1" applyAlignment="1">
      <alignment vertical="center"/>
    </xf>
    <xf numFmtId="166" fontId="28" fillId="0" borderId="1" xfId="1460" applyFont="1" applyFill="1" applyBorder="1" applyAlignment="1">
      <alignment vertical="center"/>
    </xf>
    <xf numFmtId="0" fontId="28" fillId="6" borderId="1" xfId="1459" applyFill="1" applyBorder="1" applyAlignment="1">
      <alignment horizontal="center" vertical="center" shrinkToFit="1"/>
    </xf>
    <xf numFmtId="2" fontId="28" fillId="0" borderId="1" xfId="1460" applyNumberFormat="1" applyFont="1" applyBorder="1" applyAlignment="1">
      <alignment horizontal="center" vertical="center" wrapText="1"/>
    </xf>
    <xf numFmtId="166" fontId="28" fillId="0" borderId="1" xfId="1460" applyFont="1" applyBorder="1" applyAlignment="1">
      <alignment horizontal="center" vertical="center" wrapText="1"/>
    </xf>
    <xf numFmtId="166" fontId="28" fillId="0" borderId="1" xfId="1460" applyFont="1" applyBorder="1" applyAlignment="1">
      <alignment horizontal="center" vertical="center" shrinkToFit="1"/>
    </xf>
    <xf numFmtId="167" fontId="28" fillId="0" borderId="1" xfId="1460" applyNumberFormat="1" applyFont="1" applyBorder="1" applyAlignment="1">
      <alignment horizontal="center" vertical="center" wrapText="1"/>
    </xf>
    <xf numFmtId="0" fontId="28" fillId="6" borderId="1" xfId="1459" applyFill="1" applyBorder="1" applyAlignment="1">
      <alignment horizontal="center" vertical="center" wrapText="1"/>
    </xf>
    <xf numFmtId="167" fontId="28" fillId="0" borderId="1" xfId="1460" applyNumberFormat="1" applyFont="1" applyFill="1" applyBorder="1" applyAlignment="1" applyProtection="1">
      <alignment horizontal="center" vertical="center" shrinkToFit="1"/>
      <protection hidden="1"/>
    </xf>
    <xf numFmtId="2" fontId="28" fillId="0" borderId="1" xfId="1458" applyNumberFormat="1" applyFont="1" applyBorder="1" applyAlignment="1">
      <alignment horizontal="center" vertical="center"/>
    </xf>
    <xf numFmtId="0" fontId="29" fillId="0" borderId="43" xfId="1459" applyFont="1" applyBorder="1" applyAlignment="1">
      <alignment vertical="center" shrinkToFit="1"/>
    </xf>
    <xf numFmtId="0" fontId="29" fillId="0" borderId="43" xfId="1459" applyFont="1" applyBorder="1" applyAlignment="1">
      <alignment horizontal="center" vertical="center" shrinkToFit="1"/>
    </xf>
    <xf numFmtId="176" fontId="29" fillId="0" borderId="43" xfId="1459" applyNumberFormat="1" applyFont="1" applyBorder="1" applyAlignment="1">
      <alignment horizontal="center" vertical="center" shrinkToFit="1"/>
    </xf>
    <xf numFmtId="2" fontId="29" fillId="0" borderId="43" xfId="1460" applyNumberFormat="1" applyFont="1" applyFill="1" applyBorder="1" applyAlignment="1">
      <alignment vertical="center"/>
    </xf>
    <xf numFmtId="166" fontId="29" fillId="0" borderId="43" xfId="1460" applyFont="1" applyFill="1" applyBorder="1" applyAlignment="1">
      <alignment vertical="center"/>
    </xf>
    <xf numFmtId="0" fontId="29" fillId="6" borderId="43" xfId="1459" applyFont="1" applyFill="1" applyBorder="1" applyAlignment="1">
      <alignment horizontal="center" vertical="center" wrapText="1"/>
    </xf>
    <xf numFmtId="2" fontId="29" fillId="0" borderId="43" xfId="1460" applyNumberFormat="1" applyFont="1" applyBorder="1" applyAlignment="1">
      <alignment horizontal="center" vertical="center" wrapText="1"/>
    </xf>
    <xf numFmtId="166" fontId="29" fillId="0" borderId="43" xfId="1460" applyFont="1" applyBorder="1" applyAlignment="1">
      <alignment horizontal="center" vertical="center" wrapText="1"/>
    </xf>
    <xf numFmtId="166" fontId="29" fillId="0" borderId="44" xfId="1460" applyFont="1" applyBorder="1" applyAlignment="1">
      <alignment horizontal="center" vertical="center" wrapText="1"/>
    </xf>
    <xf numFmtId="166" fontId="0" fillId="0" borderId="0" xfId="0" applyNumberFormat="1"/>
    <xf numFmtId="0" fontId="32" fillId="0" borderId="42" xfId="1459" applyFont="1" applyBorder="1" applyAlignment="1">
      <alignment horizontal="center" vertical="center" wrapText="1"/>
    </xf>
    <xf numFmtId="0" fontId="32" fillId="0" borderId="43" xfId="1459" applyFont="1" applyBorder="1" applyAlignment="1">
      <alignment horizontal="center" vertical="center" wrapText="1"/>
    </xf>
    <xf numFmtId="167" fontId="32" fillId="0" borderId="43" xfId="1460" applyNumberFormat="1" applyFont="1" applyBorder="1" applyAlignment="1">
      <alignment vertical="center" wrapText="1"/>
    </xf>
    <xf numFmtId="2" fontId="32" fillId="0" borderId="43" xfId="1459" applyNumberFormat="1" applyFont="1" applyBorder="1" applyAlignment="1">
      <alignment horizontal="center" vertical="center" wrapText="1"/>
    </xf>
    <xf numFmtId="1" fontId="32" fillId="0" borderId="43" xfId="1459" applyNumberFormat="1" applyFont="1" applyBorder="1" applyAlignment="1">
      <alignment horizontal="center" vertical="center" wrapText="1"/>
    </xf>
    <xf numFmtId="0" fontId="32" fillId="6" borderId="43" xfId="1459" applyFont="1" applyFill="1" applyBorder="1" applyAlignment="1">
      <alignment horizontal="center" vertical="center" wrapText="1"/>
    </xf>
    <xf numFmtId="2" fontId="32" fillId="0" borderId="43" xfId="1460" applyNumberFormat="1" applyFont="1" applyBorder="1" applyAlignment="1">
      <alignment horizontal="center" vertical="center" wrapText="1"/>
    </xf>
    <xf numFmtId="166" fontId="32" fillId="0" borderId="43" xfId="1460" applyFont="1" applyBorder="1" applyAlignment="1">
      <alignment horizontal="center" vertical="center" wrapText="1"/>
    </xf>
    <xf numFmtId="166" fontId="32" fillId="0" borderId="44" xfId="1460" applyFont="1" applyBorder="1" applyAlignment="1">
      <alignment horizontal="center" vertical="center" wrapText="1"/>
    </xf>
    <xf numFmtId="0" fontId="33" fillId="0" borderId="1" xfId="1461" applyFont="1" applyBorder="1" applyAlignment="1">
      <alignment horizontal="center" vertical="center"/>
    </xf>
    <xf numFmtId="175" fontId="33" fillId="0" borderId="1" xfId="1459" applyNumberFormat="1" applyFont="1" applyBorder="1" applyAlignment="1">
      <alignment horizontal="center" vertical="center" shrinkToFit="1"/>
    </xf>
    <xf numFmtId="167" fontId="33" fillId="0" borderId="1" xfId="1460" applyNumberFormat="1" applyFont="1" applyBorder="1" applyAlignment="1">
      <alignment vertical="center" wrapText="1"/>
    </xf>
    <xf numFmtId="0" fontId="33" fillId="0" borderId="1" xfId="1459" applyFont="1" applyBorder="1" applyAlignment="1">
      <alignment horizontal="center" vertical="center" wrapText="1"/>
    </xf>
    <xf numFmtId="176" fontId="33" fillId="0" borderId="1" xfId="1459" applyNumberFormat="1" applyFont="1" applyBorder="1" applyAlignment="1">
      <alignment horizontal="center" vertical="center" shrinkToFit="1"/>
    </xf>
    <xf numFmtId="2" fontId="33" fillId="0" borderId="1" xfId="1460" applyNumberFormat="1" applyFont="1" applyFill="1" applyBorder="1" applyAlignment="1">
      <alignment vertical="center"/>
    </xf>
    <xf numFmtId="1" fontId="33" fillId="0" borderId="1" xfId="1460" applyNumberFormat="1" applyFont="1" applyFill="1" applyBorder="1" applyAlignment="1">
      <alignment horizontal="center" vertical="center"/>
    </xf>
    <xf numFmtId="0" fontId="33" fillId="6" borderId="1" xfId="1459" applyFont="1" applyFill="1" applyBorder="1" applyAlignment="1">
      <alignment horizontal="center" vertical="center" wrapText="1"/>
    </xf>
    <xf numFmtId="2" fontId="33" fillId="0" borderId="1" xfId="1460" applyNumberFormat="1" applyFont="1" applyBorder="1" applyAlignment="1">
      <alignment horizontal="center" vertical="center" wrapText="1"/>
    </xf>
    <xf numFmtId="166" fontId="33" fillId="0" borderId="1" xfId="1460" applyFont="1" applyBorder="1" applyAlignment="1">
      <alignment horizontal="center" vertical="center" wrapText="1"/>
    </xf>
    <xf numFmtId="166" fontId="33" fillId="0" borderId="1" xfId="1460" applyFont="1" applyFill="1" applyBorder="1" applyAlignment="1">
      <alignment horizontal="center" vertical="center" wrapText="1"/>
    </xf>
    <xf numFmtId="166" fontId="33" fillId="0" borderId="1" xfId="1460" applyFont="1" applyBorder="1" applyAlignment="1">
      <alignment horizontal="center" vertical="center" shrinkToFit="1"/>
    </xf>
    <xf numFmtId="2" fontId="33" fillId="0" borderId="1" xfId="1458" applyNumberFormat="1" applyFont="1" applyBorder="1" applyAlignment="1">
      <alignment horizontal="center" vertical="center"/>
    </xf>
    <xf numFmtId="0" fontId="33" fillId="0" borderId="12" xfId="1461" applyFont="1" applyBorder="1" applyAlignment="1">
      <alignment horizontal="center" vertical="center"/>
    </xf>
    <xf numFmtId="0" fontId="33" fillId="6" borderId="19" xfId="1459" applyFont="1" applyFill="1" applyBorder="1" applyAlignment="1">
      <alignment horizontal="center" vertical="center" wrapText="1"/>
    </xf>
    <xf numFmtId="2" fontId="33" fillId="0" borderId="19" xfId="1460" applyNumberFormat="1" applyFont="1" applyBorder="1" applyAlignment="1">
      <alignment horizontal="center" vertical="center" wrapText="1"/>
    </xf>
    <xf numFmtId="166" fontId="33" fillId="0" borderId="19" xfId="1460" applyFont="1" applyBorder="1" applyAlignment="1">
      <alignment horizontal="center" vertical="center" wrapText="1"/>
    </xf>
    <xf numFmtId="166" fontId="33" fillId="0" borderId="19" xfId="1460" applyFont="1" applyBorder="1" applyAlignment="1">
      <alignment horizontal="center" vertical="center" shrinkToFit="1"/>
    </xf>
    <xf numFmtId="0" fontId="33" fillId="0" borderId="6" xfId="1461" applyFont="1" applyBorder="1" applyAlignment="1">
      <alignment horizontal="center" vertical="center"/>
    </xf>
    <xf numFmtId="0" fontId="34" fillId="0" borderId="43" xfId="0" applyFont="1" applyBorder="1" applyAlignment="1">
      <alignment vertical="center"/>
    </xf>
    <xf numFmtId="0" fontId="34" fillId="0" borderId="43" xfId="0" applyFont="1" applyBorder="1" applyAlignment="1">
      <alignment horizontal="center" vertical="center"/>
    </xf>
    <xf numFmtId="2" fontId="34" fillId="0" borderId="43" xfId="0" applyNumberFormat="1" applyFont="1" applyBorder="1" applyAlignment="1">
      <alignment vertical="center"/>
    </xf>
    <xf numFmtId="1" fontId="34" fillId="0" borderId="43" xfId="0" applyNumberFormat="1" applyFont="1" applyBorder="1" applyAlignment="1">
      <alignment horizontal="center" vertical="center"/>
    </xf>
    <xf numFmtId="2" fontId="34" fillId="0" borderId="43" xfId="0" applyNumberFormat="1" applyFont="1" applyBorder="1" applyAlignment="1">
      <alignment horizontal="center" vertical="center"/>
    </xf>
    <xf numFmtId="166" fontId="34" fillId="0" borderId="43" xfId="0" applyNumberFormat="1" applyFont="1" applyBorder="1" applyAlignment="1">
      <alignment vertical="center"/>
    </xf>
    <xf numFmtId="166" fontId="34" fillId="0" borderId="44" xfId="0" applyNumberFormat="1" applyFont="1" applyBorder="1" applyAlignment="1">
      <alignment vertical="center"/>
    </xf>
    <xf numFmtId="0" fontId="35" fillId="0" borderId="0" xfId="0" applyFont="1" applyAlignment="1">
      <alignment horizontal="center" vertical="center"/>
    </xf>
    <xf numFmtId="0" fontId="35" fillId="0" borderId="0" xfId="0" applyFont="1" applyAlignment="1">
      <alignment vertical="center"/>
    </xf>
    <xf numFmtId="2" fontId="35" fillId="0" borderId="0" xfId="0" applyNumberFormat="1" applyFont="1" applyAlignment="1">
      <alignment vertical="center"/>
    </xf>
    <xf numFmtId="166" fontId="35" fillId="0" borderId="0" xfId="0" applyNumberFormat="1" applyFont="1" applyAlignment="1">
      <alignment vertical="center"/>
    </xf>
    <xf numFmtId="0" fontId="29" fillId="0" borderId="42" xfId="1459" applyFont="1" applyBorder="1" applyAlignment="1">
      <alignment horizontal="center" vertical="center" shrinkToFit="1"/>
    </xf>
    <xf numFmtId="167" fontId="29" fillId="0" borderId="1" xfId="1460" applyNumberFormat="1" applyFont="1" applyBorder="1" applyAlignment="1">
      <alignment vertical="center" wrapText="1"/>
    </xf>
    <xf numFmtId="175" fontId="28" fillId="0" borderId="1" xfId="1459" applyNumberFormat="1" applyBorder="1" applyAlignment="1">
      <alignment vertical="center" shrinkToFit="1"/>
    </xf>
    <xf numFmtId="167" fontId="28" fillId="0" borderId="1" xfId="1460" applyNumberFormat="1" applyFont="1" applyBorder="1" applyAlignment="1">
      <alignment vertical="center" wrapText="1"/>
    </xf>
    <xf numFmtId="0" fontId="34" fillId="0" borderId="42" xfId="0" applyFont="1" applyBorder="1" applyAlignment="1">
      <alignment horizontal="center" vertical="center" wrapText="1"/>
    </xf>
    <xf numFmtId="1" fontId="29" fillId="0" borderId="1" xfId="1460" applyNumberFormat="1" applyFont="1" applyBorder="1" applyAlignment="1">
      <alignment horizontal="center" vertical="center" wrapText="1"/>
    </xf>
    <xf numFmtId="1" fontId="28" fillId="0" borderId="1" xfId="1460" applyNumberFormat="1" applyFont="1" applyBorder="1" applyAlignment="1">
      <alignment horizontal="center" vertical="center" shrinkToFit="1"/>
    </xf>
    <xf numFmtId="1" fontId="28" fillId="0" borderId="1" xfId="1460" applyNumberFormat="1" applyFont="1" applyFill="1" applyBorder="1" applyAlignment="1" applyProtection="1">
      <alignment horizontal="center" vertical="center" shrinkToFit="1"/>
      <protection hidden="1"/>
    </xf>
    <xf numFmtId="1" fontId="28" fillId="0" borderId="1" xfId="1460" applyNumberFormat="1" applyFont="1" applyBorder="1" applyAlignment="1">
      <alignment horizontal="center" vertical="center" wrapText="1"/>
    </xf>
    <xf numFmtId="1" fontId="29" fillId="0" borderId="43" xfId="1460" applyNumberFormat="1" applyFont="1" applyBorder="1" applyAlignment="1">
      <alignment horizontal="center" vertical="center" wrapText="1"/>
    </xf>
    <xf numFmtId="1" fontId="0" fillId="0" borderId="0" xfId="0" applyNumberFormat="1"/>
    <xf numFmtId="0" fontId="0" fillId="0" borderId="41"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xf>
    <xf numFmtId="0" fontId="0" fillId="0" borderId="20" xfId="0" applyBorder="1" applyAlignment="1">
      <alignment horizontal="right" vertical="center"/>
    </xf>
    <xf numFmtId="0" fontId="0" fillId="0" borderId="45" xfId="0" applyBorder="1"/>
    <xf numFmtId="0" fontId="1" fillId="0" borderId="45" xfId="0" applyFont="1" applyBorder="1" applyAlignment="1">
      <alignment vertical="center"/>
    </xf>
    <xf numFmtId="0" fontId="1" fillId="0" borderId="13" xfId="0" applyFont="1" applyBorder="1" applyAlignment="1">
      <alignment horizontal="center" vertical="center" wrapText="1"/>
    </xf>
    <xf numFmtId="0" fontId="0" fillId="0" borderId="13" xfId="0" applyBorder="1" applyAlignment="1">
      <alignment vertical="center"/>
    </xf>
    <xf numFmtId="2" fontId="16" fillId="0" borderId="6" xfId="0" applyNumberFormat="1" applyFont="1" applyBorder="1"/>
    <xf numFmtId="0" fontId="36" fillId="0" borderId="0" xfId="0" applyFont="1"/>
    <xf numFmtId="0" fontId="37" fillId="0" borderId="1" xfId="0" applyFont="1" applyBorder="1"/>
    <xf numFmtId="0" fontId="36" fillId="0" borderId="1" xfId="0" applyFont="1" applyBorder="1"/>
    <xf numFmtId="171" fontId="36" fillId="0" borderId="0" xfId="0" applyNumberFormat="1" applyFont="1"/>
    <xf numFmtId="2" fontId="36" fillId="0" borderId="0" xfId="0" applyNumberFormat="1" applyFont="1"/>
    <xf numFmtId="0" fontId="37" fillId="0" borderId="1" xfId="0" applyFont="1" applyBorder="1" applyAlignment="1">
      <alignment wrapText="1"/>
    </xf>
    <xf numFmtId="0" fontId="38" fillId="0" borderId="1" xfId="0" applyFont="1" applyBorder="1" applyAlignment="1">
      <alignment horizontal="center" wrapText="1"/>
    </xf>
    <xf numFmtId="2" fontId="38" fillId="0" borderId="1" xfId="0" applyNumberFormat="1" applyFont="1" applyBorder="1" applyAlignment="1">
      <alignment horizontal="center" wrapText="1"/>
    </xf>
    <xf numFmtId="0" fontId="39" fillId="0" borderId="1" xfId="0" applyFont="1" applyBorder="1" applyAlignment="1">
      <alignment horizontal="right"/>
    </xf>
    <xf numFmtId="2" fontId="39" fillId="0" borderId="1" xfId="0" applyNumberFormat="1" applyFont="1" applyBorder="1" applyAlignment="1">
      <alignment wrapText="1"/>
    </xf>
    <xf numFmtId="2" fontId="39" fillId="0" borderId="1" xfId="0" applyNumberFormat="1" applyFont="1" applyBorder="1"/>
    <xf numFmtId="2" fontId="39" fillId="0" borderId="1" xfId="0" applyNumberFormat="1" applyFont="1" applyBorder="1" applyAlignment="1">
      <alignment horizontal="right"/>
    </xf>
    <xf numFmtId="0" fontId="39" fillId="0" borderId="1" xfId="0" applyFont="1" applyBorder="1"/>
    <xf numFmtId="0" fontId="38" fillId="0" borderId="1" xfId="0" applyFont="1" applyBorder="1"/>
    <xf numFmtId="168" fontId="39" fillId="0" borderId="1" xfId="0" applyNumberFormat="1" applyFont="1" applyBorder="1" applyAlignment="1">
      <alignment wrapText="1"/>
    </xf>
    <xf numFmtId="2" fontId="38" fillId="0" borderId="1" xfId="0" applyNumberFormat="1" applyFont="1" applyBorder="1"/>
    <xf numFmtId="2" fontId="38" fillId="0" borderId="13" xfId="0" applyNumberFormat="1" applyFont="1" applyBorder="1"/>
    <xf numFmtId="0" fontId="33" fillId="6" borderId="45" xfId="1459" applyFont="1" applyFill="1" applyBorder="1" applyAlignment="1">
      <alignment horizontal="center" vertical="center" wrapText="1"/>
    </xf>
    <xf numFmtId="166" fontId="33" fillId="0" borderId="45" xfId="1460" applyFont="1" applyBorder="1" applyAlignment="1">
      <alignment horizontal="center" vertical="center" wrapText="1"/>
    </xf>
    <xf numFmtId="2" fontId="33" fillId="0" borderId="45" xfId="1460" applyNumberFormat="1" applyFont="1" applyBorder="1" applyAlignment="1">
      <alignment horizontal="center" vertical="center" wrapText="1"/>
    </xf>
    <xf numFmtId="166" fontId="33" fillId="0" borderId="45" xfId="1460" applyFont="1" applyBorder="1" applyAlignment="1">
      <alignment horizontal="center" vertical="center" shrinkToFit="1"/>
    </xf>
    <xf numFmtId="166" fontId="34" fillId="0" borderId="17" xfId="0" applyNumberFormat="1" applyFont="1" applyBorder="1" applyAlignment="1">
      <alignment vertical="center"/>
    </xf>
    <xf numFmtId="166" fontId="34" fillId="0" borderId="46" xfId="0" applyNumberFormat="1" applyFont="1" applyBorder="1" applyAlignment="1">
      <alignment vertical="center"/>
    </xf>
    <xf numFmtId="43" fontId="0" fillId="0" borderId="1" xfId="0" applyNumberFormat="1" applyBorder="1"/>
    <xf numFmtId="2"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6" xfId="0" applyFont="1" applyBorder="1" applyAlignment="1">
      <alignment horizontal="center" vertical="center" wrapText="1"/>
    </xf>
    <xf numFmtId="1" fontId="37" fillId="0" borderId="6" xfId="0" applyNumberFormat="1" applyFont="1" applyBorder="1" applyAlignment="1">
      <alignment horizontal="center" vertical="center" wrapText="1"/>
    </xf>
    <xf numFmtId="3" fontId="37" fillId="0" borderId="1" xfId="0" applyNumberFormat="1" applyFont="1" applyBorder="1" applyAlignment="1">
      <alignment horizontal="center" vertical="center" wrapText="1"/>
    </xf>
    <xf numFmtId="3" fontId="37" fillId="0" borderId="6" xfId="0" applyNumberFormat="1" applyFont="1" applyBorder="1" applyAlignment="1">
      <alignment horizontal="center" vertical="center" wrapText="1"/>
    </xf>
    <xf numFmtId="2" fontId="37" fillId="0" borderId="2" xfId="0" applyNumberFormat="1" applyFont="1" applyBorder="1" applyAlignment="1">
      <alignment horizontal="center" vertical="center" wrapText="1"/>
    </xf>
    <xf numFmtId="0" fontId="37" fillId="0" borderId="2" xfId="0" applyFont="1" applyBorder="1" applyAlignment="1">
      <alignment vertical="center" wrapText="1"/>
    </xf>
    <xf numFmtId="0" fontId="36" fillId="0" borderId="4" xfId="0" applyFont="1" applyBorder="1" applyAlignment="1">
      <alignment horizontal="center" vertical="center" wrapText="1"/>
    </xf>
    <xf numFmtId="1" fontId="36" fillId="0" borderId="4" xfId="0" applyNumberFormat="1" applyFont="1" applyBorder="1" applyAlignment="1">
      <alignment horizontal="center" vertical="center" wrapText="1"/>
    </xf>
    <xf numFmtId="0" fontId="36" fillId="0" borderId="4" xfId="0" applyFont="1" applyBorder="1" applyAlignment="1">
      <alignment horizontal="left" vertical="center" wrapText="1"/>
    </xf>
    <xf numFmtId="0" fontId="36" fillId="0" borderId="2" xfId="0" applyFont="1" applyBorder="1" applyAlignment="1">
      <alignment vertical="center" wrapText="1"/>
    </xf>
    <xf numFmtId="2" fontId="37" fillId="0" borderId="2" xfId="0" applyNumberFormat="1" applyFont="1" applyBorder="1" applyAlignment="1">
      <alignment horizontal="center" vertical="center"/>
    </xf>
    <xf numFmtId="0" fontId="36" fillId="0" borderId="4" xfId="0" applyFont="1" applyBorder="1" applyAlignment="1">
      <alignment horizontal="center" vertical="center"/>
    </xf>
    <xf numFmtId="1" fontId="36" fillId="0" borderId="4" xfId="0" applyNumberFormat="1" applyFont="1" applyBorder="1" applyAlignment="1">
      <alignment horizontal="center" vertical="center"/>
    </xf>
    <xf numFmtId="0" fontId="36" fillId="0" borderId="4" xfId="0" applyFont="1" applyBorder="1" applyAlignment="1">
      <alignment horizontal="left" vertical="center"/>
    </xf>
    <xf numFmtId="2" fontId="37" fillId="0" borderId="1" xfId="0" applyNumberFormat="1" applyFont="1" applyBorder="1" applyAlignment="1">
      <alignment horizontal="center" vertical="center"/>
    </xf>
    <xf numFmtId="0" fontId="37" fillId="0" borderId="1" xfId="0" applyFont="1" applyBorder="1" applyAlignment="1">
      <alignment vertical="center" wrapText="1"/>
    </xf>
    <xf numFmtId="0" fontId="37" fillId="0" borderId="6" xfId="0" applyFont="1" applyBorder="1" applyAlignment="1">
      <alignment horizontal="center" vertical="center"/>
    </xf>
    <xf numFmtId="1" fontId="37" fillId="0" borderId="6" xfId="0" applyNumberFormat="1" applyFont="1" applyBorder="1" applyAlignment="1">
      <alignment horizontal="center" vertical="center"/>
    </xf>
    <xf numFmtId="0" fontId="37" fillId="0" borderId="6" xfId="0" applyFont="1" applyBorder="1" applyAlignment="1">
      <alignment horizontal="left" vertical="center"/>
    </xf>
    <xf numFmtId="1" fontId="40" fillId="0" borderId="4" xfId="14" applyNumberFormat="1" applyFont="1" applyFill="1" applyBorder="1" applyAlignment="1">
      <alignment horizontal="center" vertical="center" wrapText="1"/>
    </xf>
    <xf numFmtId="167" fontId="40" fillId="0" borderId="4" xfId="4" applyNumberFormat="1" applyFont="1" applyFill="1" applyBorder="1" applyAlignment="1">
      <alignment horizontal="left" vertical="center" wrapText="1"/>
    </xf>
    <xf numFmtId="167" fontId="40" fillId="0" borderId="4" xfId="4" applyNumberFormat="1" applyFont="1" applyFill="1" applyBorder="1" applyAlignment="1">
      <alignment horizontal="center" vertical="center" wrapText="1"/>
    </xf>
    <xf numFmtId="2" fontId="37" fillId="0" borderId="41" xfId="0" applyNumberFormat="1" applyFont="1" applyBorder="1" applyAlignment="1">
      <alignment horizontal="center" vertical="center"/>
    </xf>
    <xf numFmtId="0" fontId="36" fillId="0" borderId="41" xfId="0" applyFont="1" applyBorder="1" applyAlignment="1">
      <alignment vertical="center" wrapText="1"/>
    </xf>
    <xf numFmtId="0" fontId="36" fillId="0" borderId="37" xfId="0" applyFont="1" applyBorder="1" applyAlignment="1">
      <alignment horizontal="center" vertical="center"/>
    </xf>
    <xf numFmtId="1" fontId="36" fillId="0" borderId="37" xfId="0" applyNumberFormat="1" applyFont="1" applyBorder="1" applyAlignment="1">
      <alignment horizontal="center" vertical="center"/>
    </xf>
    <xf numFmtId="0" fontId="36" fillId="0" borderId="37" xfId="0" applyFont="1" applyBorder="1" applyAlignment="1">
      <alignment horizontal="left" vertical="center"/>
    </xf>
    <xf numFmtId="2" fontId="41" fillId="0" borderId="2" xfId="1" applyNumberFormat="1" applyFont="1" applyBorder="1" applyAlignment="1">
      <alignment horizontal="center" vertical="center" wrapText="1"/>
    </xf>
    <xf numFmtId="0" fontId="42" fillId="0" borderId="2" xfId="1" applyFont="1" applyBorder="1" applyAlignment="1">
      <alignment vertical="center" wrapText="1"/>
    </xf>
    <xf numFmtId="0" fontId="40" fillId="0" borderId="4" xfId="1" applyFont="1" applyBorder="1" applyAlignment="1">
      <alignment horizontal="center" vertical="center" wrapText="1"/>
    </xf>
    <xf numFmtId="1" fontId="40" fillId="0" borderId="4" xfId="2" applyNumberFormat="1" applyFont="1" applyFill="1" applyBorder="1" applyAlignment="1">
      <alignment horizontal="center" vertical="center" wrapText="1"/>
    </xf>
    <xf numFmtId="0" fontId="40" fillId="0" borderId="4" xfId="1" applyFont="1" applyBorder="1" applyAlignment="1">
      <alignment vertical="center" wrapText="1"/>
    </xf>
    <xf numFmtId="0" fontId="43" fillId="0" borderId="4" xfId="1" applyFont="1" applyBorder="1" applyAlignment="1">
      <alignment horizontal="center" vertical="center" wrapText="1"/>
    </xf>
    <xf numFmtId="1" fontId="40" fillId="0" borderId="4" xfId="1" applyNumberFormat="1" applyFont="1" applyBorder="1" applyAlignment="1">
      <alignment horizontal="center" vertical="center" wrapText="1"/>
    </xf>
    <xf numFmtId="3" fontId="40" fillId="0" borderId="4" xfId="1" applyNumberFormat="1" applyFont="1" applyBorder="1" applyAlignment="1">
      <alignment horizontal="right" vertical="center" wrapText="1"/>
    </xf>
    <xf numFmtId="2" fontId="37" fillId="0" borderId="2" xfId="1" applyNumberFormat="1" applyFont="1" applyBorder="1" applyAlignment="1">
      <alignment horizontal="center" vertical="center" wrapText="1"/>
    </xf>
    <xf numFmtId="0" fontId="40" fillId="0" borderId="2" xfId="1" applyFont="1" applyBorder="1" applyAlignment="1">
      <alignment horizontal="left" vertical="center" wrapText="1"/>
    </xf>
    <xf numFmtId="0" fontId="40" fillId="0" borderId="2" xfId="1" applyFont="1" applyBorder="1" applyAlignment="1">
      <alignment vertical="center" wrapText="1"/>
    </xf>
    <xf numFmtId="0" fontId="40" fillId="0" borderId="4" xfId="0" applyFont="1" applyBorder="1" applyAlignment="1">
      <alignment horizontal="left" vertical="center" wrapText="1"/>
    </xf>
    <xf numFmtId="0" fontId="37" fillId="0" borderId="2" xfId="0" applyFont="1" applyBorder="1" applyAlignment="1">
      <alignment horizontal="center" vertical="center" wrapText="1"/>
    </xf>
    <xf numFmtId="2" fontId="37" fillId="0" borderId="14" xfId="0" applyNumberFormat="1" applyFont="1" applyBorder="1" applyAlignment="1">
      <alignment horizontal="center" vertical="center"/>
    </xf>
    <xf numFmtId="0" fontId="37" fillId="0" borderId="14" xfId="0" applyFont="1" applyBorder="1" applyAlignment="1">
      <alignment vertical="center" wrapText="1"/>
    </xf>
    <xf numFmtId="0" fontId="37" fillId="0" borderId="18" xfId="0" applyFont="1" applyBorder="1" applyAlignment="1">
      <alignment horizontal="center" vertical="center"/>
    </xf>
    <xf numFmtId="1" fontId="37" fillId="0" borderId="18" xfId="0" applyNumberFormat="1" applyFont="1" applyBorder="1" applyAlignment="1">
      <alignment horizontal="center" vertical="center"/>
    </xf>
    <xf numFmtId="0" fontId="37" fillId="0" borderId="18" xfId="0" applyFont="1" applyBorder="1" applyAlignment="1">
      <alignment horizontal="left" vertical="center"/>
    </xf>
    <xf numFmtId="2" fontId="37" fillId="0" borderId="41" xfId="0" applyNumberFormat="1" applyFont="1" applyBorder="1" applyAlignment="1">
      <alignment horizontal="center" vertical="center" wrapText="1"/>
    </xf>
    <xf numFmtId="0" fontId="36" fillId="0" borderId="37" xfId="0" applyFont="1" applyBorder="1" applyAlignment="1">
      <alignment horizontal="center" vertical="center" wrapText="1"/>
    </xf>
    <xf numFmtId="1" fontId="36" fillId="0" borderId="37" xfId="0" applyNumberFormat="1" applyFont="1" applyBorder="1" applyAlignment="1">
      <alignment horizontal="center" vertical="center" wrapText="1"/>
    </xf>
    <xf numFmtId="167" fontId="40" fillId="0" borderId="37" xfId="8" applyNumberFormat="1" applyFont="1" applyBorder="1" applyAlignment="1">
      <alignment vertical="center"/>
    </xf>
    <xf numFmtId="3" fontId="36" fillId="0" borderId="37" xfId="0" applyNumberFormat="1" applyFont="1" applyBorder="1" applyAlignment="1">
      <alignment vertical="center" wrapText="1"/>
    </xf>
    <xf numFmtId="1" fontId="44" fillId="0" borderId="4" xfId="0" applyNumberFormat="1" applyFont="1" applyBorder="1" applyAlignment="1">
      <alignment horizontal="center" vertical="center"/>
    </xf>
    <xf numFmtId="0" fontId="36" fillId="0" borderId="37" xfId="0" applyFont="1" applyBorder="1" applyAlignment="1">
      <alignment vertical="center" wrapText="1"/>
    </xf>
    <xf numFmtId="1" fontId="44" fillId="0" borderId="4" xfId="2" applyNumberFormat="1" applyFont="1" applyFill="1" applyBorder="1" applyAlignment="1">
      <alignment horizontal="center" vertical="center" wrapText="1"/>
    </xf>
    <xf numFmtId="1" fontId="40" fillId="0" borderId="37" xfId="171" applyNumberFormat="1" applyFont="1" applyBorder="1" applyAlignment="1" applyProtection="1">
      <alignment horizontal="center" vertical="center" wrapText="1"/>
    </xf>
    <xf numFmtId="0" fontId="40" fillId="0" borderId="41" xfId="1" applyFont="1" applyBorder="1" applyAlignment="1">
      <alignment vertical="center" wrapText="1"/>
    </xf>
    <xf numFmtId="0" fontId="40" fillId="0" borderId="37" xfId="1" applyFont="1" applyBorder="1" applyAlignment="1">
      <alignment horizontal="center" vertical="center" wrapText="1"/>
    </xf>
    <xf numFmtId="3" fontId="40" fillId="0" borderId="41" xfId="14" applyNumberFormat="1" applyFont="1" applyFill="1" applyBorder="1" applyAlignment="1">
      <alignment vertical="center" wrapText="1"/>
    </xf>
    <xf numFmtId="167" fontId="40" fillId="0" borderId="37" xfId="8" applyNumberFormat="1" applyFont="1" applyBorder="1" applyAlignment="1">
      <alignment vertical="center" wrapText="1"/>
    </xf>
    <xf numFmtId="167" fontId="40" fillId="0" borderId="37" xfId="4" applyNumberFormat="1" applyFont="1" applyFill="1" applyBorder="1" applyAlignment="1">
      <alignment horizontal="center" vertical="center" wrapText="1"/>
    </xf>
    <xf numFmtId="1" fontId="40" fillId="0" borderId="37" xfId="2" applyNumberFormat="1" applyFont="1" applyFill="1" applyBorder="1" applyAlignment="1">
      <alignment horizontal="center" vertical="center" wrapText="1"/>
    </xf>
    <xf numFmtId="1" fontId="40" fillId="0" borderId="37" xfId="14" applyNumberFormat="1" applyFont="1" applyFill="1" applyBorder="1" applyAlignment="1">
      <alignment horizontal="center" vertical="center" wrapText="1"/>
    </xf>
    <xf numFmtId="0" fontId="40" fillId="0" borderId="4" xfId="1" applyFont="1" applyBorder="1" applyAlignment="1">
      <alignment horizontal="left" vertical="center" wrapText="1"/>
    </xf>
    <xf numFmtId="0" fontId="42" fillId="0" borderId="2" xfId="1" applyFont="1" applyBorder="1" applyAlignment="1">
      <alignment horizontal="left" vertical="center" wrapText="1"/>
    </xf>
    <xf numFmtId="0" fontId="36" fillId="0" borderId="4" xfId="1" applyFont="1" applyBorder="1" applyAlignment="1">
      <alignment horizontal="center" vertical="center" wrapText="1"/>
    </xf>
    <xf numFmtId="1" fontId="36" fillId="0" borderId="4" xfId="2" applyNumberFormat="1" applyFont="1" applyFill="1" applyBorder="1" applyAlignment="1">
      <alignment horizontal="center" vertical="center" wrapText="1"/>
    </xf>
    <xf numFmtId="0" fontId="45" fillId="0" borderId="2" xfId="1" applyFont="1" applyBorder="1" applyAlignment="1">
      <alignment horizontal="left" vertical="center" wrapText="1"/>
    </xf>
    <xf numFmtId="2" fontId="46" fillId="0" borderId="15" xfId="1" applyNumberFormat="1" applyFont="1" applyBorder="1" applyAlignment="1">
      <alignment horizontal="center" vertical="center" wrapText="1"/>
    </xf>
    <xf numFmtId="0" fontId="41" fillId="0" borderId="15" xfId="1" applyFont="1" applyBorder="1" applyAlignment="1">
      <alignment horizontal="left" vertical="center" wrapText="1"/>
    </xf>
    <xf numFmtId="0" fontId="41" fillId="0" borderId="16" xfId="1" applyFont="1" applyBorder="1" applyAlignment="1">
      <alignment horizontal="center" vertical="center" wrapText="1"/>
    </xf>
    <xf numFmtId="1" fontId="41" fillId="0" borderId="16" xfId="2" applyNumberFormat="1" applyFont="1" applyFill="1" applyBorder="1" applyAlignment="1">
      <alignment horizontal="center" vertical="center" wrapText="1"/>
    </xf>
    <xf numFmtId="3" fontId="41" fillId="0" borderId="16" xfId="2" applyNumberFormat="1" applyFont="1" applyFill="1" applyBorder="1" applyAlignment="1">
      <alignment vertical="center" wrapText="1"/>
    </xf>
    <xf numFmtId="0" fontId="41" fillId="0" borderId="16" xfId="1" applyFont="1" applyBorder="1" applyAlignment="1">
      <alignment horizontal="left" vertical="center" wrapText="1"/>
    </xf>
    <xf numFmtId="1" fontId="41" fillId="0" borderId="16" xfId="1" applyNumberFormat="1" applyFont="1" applyBorder="1" applyAlignment="1">
      <alignment horizontal="center" vertical="center" wrapText="1"/>
    </xf>
    <xf numFmtId="1" fontId="40" fillId="0" borderId="4" xfId="29" applyNumberFormat="1" applyFont="1" applyFill="1" applyBorder="1" applyAlignment="1">
      <alignment horizontal="center" vertical="center" wrapText="1"/>
    </xf>
    <xf numFmtId="2" fontId="41" fillId="0" borderId="2" xfId="31" applyNumberFormat="1" applyFont="1" applyBorder="1" applyAlignment="1">
      <alignment horizontal="center" vertical="center" wrapText="1"/>
    </xf>
    <xf numFmtId="0" fontId="40" fillId="0" borderId="4" xfId="31" applyFont="1" applyBorder="1" applyAlignment="1">
      <alignment horizontal="center" vertical="center" wrapText="1"/>
    </xf>
    <xf numFmtId="1" fontId="40" fillId="0" borderId="4" xfId="31" applyNumberFormat="1" applyFont="1" applyBorder="1" applyAlignment="1">
      <alignment horizontal="center" vertical="center" wrapText="1"/>
    </xf>
    <xf numFmtId="1" fontId="48" fillId="0" borderId="4" xfId="1" applyNumberFormat="1" applyFont="1" applyBorder="1" applyAlignment="1">
      <alignment horizontal="center" vertical="center" wrapText="1"/>
    </xf>
    <xf numFmtId="2" fontId="41" fillId="0" borderId="15" xfId="1" applyNumberFormat="1" applyFont="1" applyBorder="1" applyAlignment="1">
      <alignment horizontal="center" vertical="center" wrapText="1"/>
    </xf>
    <xf numFmtId="1" fontId="41" fillId="0" borderId="16" xfId="29" applyNumberFormat="1" applyFont="1" applyFill="1" applyBorder="1" applyAlignment="1">
      <alignment horizontal="center" vertical="center" wrapText="1"/>
    </xf>
    <xf numFmtId="3" fontId="41" fillId="0" borderId="15" xfId="1" applyNumberFormat="1" applyFont="1" applyBorder="1" applyAlignment="1">
      <alignment vertical="center" wrapText="1"/>
    </xf>
    <xf numFmtId="0" fontId="41" fillId="0" borderId="2" xfId="1" applyFont="1" applyBorder="1" applyAlignment="1">
      <alignment horizontal="center" vertical="center" wrapText="1"/>
    </xf>
    <xf numFmtId="0" fontId="41" fillId="0" borderId="16" xfId="33" applyFont="1" applyBorder="1" applyAlignment="1">
      <alignment horizontal="center" vertical="center" wrapText="1"/>
    </xf>
    <xf numFmtId="1" fontId="41" fillId="0" borderId="16" xfId="34" applyNumberFormat="1" applyFont="1" applyFill="1" applyBorder="1" applyAlignment="1">
      <alignment horizontal="center" vertical="center" wrapText="1"/>
    </xf>
    <xf numFmtId="1" fontId="41" fillId="0" borderId="16" xfId="32" applyNumberFormat="1" applyFont="1" applyFill="1" applyBorder="1" applyAlignment="1">
      <alignment horizontal="center" vertical="center" wrapText="1"/>
    </xf>
    <xf numFmtId="167" fontId="41" fillId="0" borderId="16" xfId="2" applyNumberFormat="1" applyFont="1" applyFill="1" applyBorder="1" applyAlignment="1">
      <alignment horizontal="right" vertical="center" wrapText="1"/>
    </xf>
    <xf numFmtId="3" fontId="40" fillId="0" borderId="37" xfId="1" applyNumberFormat="1" applyFont="1" applyBorder="1" applyAlignment="1">
      <alignment horizontal="center" vertical="center" wrapText="1"/>
    </xf>
    <xf numFmtId="1" fontId="40" fillId="0" borderId="37" xfId="34" applyNumberFormat="1" applyFont="1" applyFill="1" applyBorder="1" applyAlignment="1">
      <alignment horizontal="center" vertical="center" wrapText="1"/>
    </xf>
    <xf numFmtId="0" fontId="40" fillId="0" borderId="37" xfId="33" applyFont="1" applyBorder="1" applyAlignment="1">
      <alignment horizontal="center" vertical="center" wrapText="1"/>
    </xf>
    <xf numFmtId="0" fontId="40" fillId="0" borderId="37" xfId="1" applyFont="1" applyBorder="1" applyAlignment="1">
      <alignment vertical="center" wrapText="1"/>
    </xf>
    <xf numFmtId="0" fontId="40" fillId="0" borderId="37" xfId="1" applyFont="1" applyBorder="1" applyAlignment="1">
      <alignment horizontal="left" vertical="center" wrapText="1"/>
    </xf>
    <xf numFmtId="1" fontId="41" fillId="0" borderId="15" xfId="1" applyNumberFormat="1" applyFont="1" applyBorder="1" applyAlignment="1">
      <alignment horizontal="center" vertical="center" wrapText="1"/>
    </xf>
    <xf numFmtId="0" fontId="41" fillId="0" borderId="37" xfId="1" applyFont="1" applyBorder="1" applyAlignment="1">
      <alignment horizontal="left" vertical="center" wrapText="1"/>
    </xf>
    <xf numFmtId="0" fontId="41" fillId="0" borderId="37" xfId="33" applyFont="1" applyBorder="1" applyAlignment="1">
      <alignment horizontal="center" vertical="center" wrapText="1"/>
    </xf>
    <xf numFmtId="1" fontId="41" fillId="0" borderId="37" xfId="34" applyNumberFormat="1" applyFont="1" applyFill="1" applyBorder="1" applyAlignment="1">
      <alignment horizontal="center" vertical="center" wrapText="1"/>
    </xf>
    <xf numFmtId="0" fontId="41" fillId="0" borderId="37" xfId="1" applyFont="1" applyBorder="1" applyAlignment="1">
      <alignment horizontal="center" vertical="center" wrapText="1"/>
    </xf>
    <xf numFmtId="3" fontId="40" fillId="0" borderId="37" xfId="1" applyNumberFormat="1" applyFont="1" applyBorder="1" applyAlignment="1">
      <alignment vertical="center" wrapText="1"/>
    </xf>
    <xf numFmtId="3" fontId="41" fillId="0" borderId="16" xfId="1" applyNumberFormat="1" applyFont="1" applyBorder="1" applyAlignment="1">
      <alignment vertical="center" wrapText="1"/>
    </xf>
    <xf numFmtId="0" fontId="40" fillId="0" borderId="16" xfId="1" applyFont="1" applyBorder="1" applyAlignment="1">
      <alignment horizontal="center" vertical="center" wrapText="1"/>
    </xf>
    <xf numFmtId="1" fontId="40" fillId="0" borderId="16" xfId="1" applyNumberFormat="1" applyFont="1" applyBorder="1" applyAlignment="1">
      <alignment horizontal="center" vertical="center" wrapText="1"/>
    </xf>
    <xf numFmtId="0" fontId="40" fillId="0" borderId="16" xfId="1" applyFont="1" applyBorder="1" applyAlignment="1">
      <alignment horizontal="left" vertical="center" wrapText="1"/>
    </xf>
    <xf numFmtId="3" fontId="40" fillId="0" borderId="40" xfId="1" applyNumberFormat="1" applyFont="1" applyBorder="1" applyAlignment="1">
      <alignment horizontal="center" vertical="center" wrapText="1"/>
    </xf>
    <xf numFmtId="1" fontId="40" fillId="0" borderId="37" xfId="1" applyNumberFormat="1" applyFont="1" applyBorder="1" applyAlignment="1">
      <alignment horizontal="center" vertical="center" wrapText="1"/>
    </xf>
    <xf numFmtId="0" fontId="50" fillId="0" borderId="2" xfId="1" applyFont="1" applyBorder="1" applyAlignment="1">
      <alignment horizontal="left" vertical="center" wrapText="1"/>
    </xf>
    <xf numFmtId="0" fontId="40" fillId="0" borderId="41" xfId="1" applyFont="1" applyBorder="1" applyAlignment="1">
      <alignment horizontal="left" vertical="center" wrapText="1"/>
    </xf>
    <xf numFmtId="2" fontId="46" fillId="0" borderId="41" xfId="1" applyNumberFormat="1" applyFont="1" applyBorder="1" applyAlignment="1">
      <alignment horizontal="center" vertical="center" wrapText="1"/>
    </xf>
    <xf numFmtId="0" fontId="41" fillId="0" borderId="41" xfId="1" applyFont="1" applyBorder="1" applyAlignment="1">
      <alignment horizontal="left" vertical="center" wrapText="1"/>
    </xf>
    <xf numFmtId="1" fontId="41" fillId="0" borderId="37" xfId="2" applyNumberFormat="1" applyFont="1" applyFill="1" applyBorder="1" applyAlignment="1">
      <alignment horizontal="center" vertical="center" wrapText="1"/>
    </xf>
    <xf numFmtId="1" fontId="41" fillId="0" borderId="37" xfId="1" applyNumberFormat="1" applyFont="1" applyBorder="1" applyAlignment="1">
      <alignment horizontal="center" vertical="center" wrapText="1"/>
    </xf>
    <xf numFmtId="2" fontId="41" fillId="0" borderId="41" xfId="1" applyNumberFormat="1" applyFont="1" applyBorder="1" applyAlignment="1">
      <alignment horizontal="center" vertical="center" wrapText="1"/>
    </xf>
    <xf numFmtId="0" fontId="42" fillId="0" borderId="41" xfId="1" applyFont="1" applyBorder="1" applyAlignment="1">
      <alignment vertical="center" wrapText="1"/>
    </xf>
    <xf numFmtId="0" fontId="40" fillId="0" borderId="41" xfId="1" applyFont="1" applyBorder="1" applyAlignment="1">
      <alignment horizontal="center" vertical="center" wrapText="1"/>
    </xf>
    <xf numFmtId="3" fontId="40" fillId="0" borderId="41" xfId="1" applyNumberFormat="1" applyFont="1" applyBorder="1" applyAlignment="1">
      <alignment vertical="center" wrapText="1"/>
    </xf>
    <xf numFmtId="0" fontId="50" fillId="0" borderId="2" xfId="1" applyFont="1" applyBorder="1" applyAlignment="1">
      <alignment vertical="center" wrapText="1"/>
    </xf>
    <xf numFmtId="1" fontId="44" fillId="0" borderId="4" xfId="29" applyNumberFormat="1" applyFont="1" applyFill="1" applyBorder="1" applyAlignment="1">
      <alignment horizontal="center" vertical="center" wrapText="1"/>
    </xf>
    <xf numFmtId="0" fontId="37" fillId="0" borderId="37" xfId="0" applyFont="1" applyBorder="1" applyAlignment="1">
      <alignment horizontal="center" vertical="center" wrapText="1"/>
    </xf>
    <xf numFmtId="1" fontId="37" fillId="0" borderId="37" xfId="0" applyNumberFormat="1" applyFont="1" applyBorder="1" applyAlignment="1">
      <alignment horizontal="center" vertical="center" wrapText="1"/>
    </xf>
    <xf numFmtId="3" fontId="37" fillId="0" borderId="41" xfId="0" applyNumberFormat="1" applyFont="1" applyBorder="1" applyAlignment="1">
      <alignment horizontal="center" vertical="center" wrapText="1"/>
    </xf>
    <xf numFmtId="3" fontId="37" fillId="0" borderId="37" xfId="0" applyNumberFormat="1" applyFont="1" applyBorder="1" applyAlignment="1">
      <alignment horizontal="center" vertical="center" wrapText="1"/>
    </xf>
    <xf numFmtId="0" fontId="26" fillId="0" borderId="0" xfId="0" applyFont="1" applyAlignment="1">
      <alignment horizontal="center" vertical="center" wrapText="1"/>
    </xf>
    <xf numFmtId="1" fontId="41" fillId="0" borderId="37" xfId="29" applyNumberFormat="1" applyFont="1" applyFill="1" applyBorder="1" applyAlignment="1">
      <alignment horizontal="center" vertical="center" wrapText="1"/>
    </xf>
    <xf numFmtId="2" fontId="40" fillId="0" borderId="41" xfId="1" applyNumberFormat="1" applyFont="1" applyBorder="1" applyAlignment="1">
      <alignment horizontal="center" vertical="center" wrapText="1"/>
    </xf>
    <xf numFmtId="1" fontId="40" fillId="0" borderId="37" xfId="29" applyNumberFormat="1" applyFont="1" applyFill="1" applyBorder="1" applyAlignment="1">
      <alignment horizontal="center" vertical="center" wrapText="1"/>
    </xf>
    <xf numFmtId="0" fontId="41" fillId="0" borderId="41" xfId="1" applyFont="1" applyBorder="1" applyAlignment="1">
      <alignment horizontal="center" vertical="center" wrapText="1"/>
    </xf>
    <xf numFmtId="167" fontId="40" fillId="0" borderId="37" xfId="2" applyNumberFormat="1" applyFont="1" applyFill="1" applyBorder="1" applyAlignment="1">
      <alignment horizontal="center" vertical="center" wrapText="1"/>
    </xf>
    <xf numFmtId="3" fontId="37" fillId="0" borderId="37" xfId="0" applyNumberFormat="1" applyFont="1" applyBorder="1" applyAlignment="1">
      <alignment vertical="center" wrapText="1"/>
    </xf>
    <xf numFmtId="0" fontId="41" fillId="0" borderId="41" xfId="1" applyFont="1" applyBorder="1" applyAlignment="1">
      <alignment vertical="center" wrapText="1"/>
    </xf>
    <xf numFmtId="167" fontId="40" fillId="0" borderId="37" xfId="2" applyNumberFormat="1" applyFont="1" applyFill="1" applyBorder="1" applyAlignment="1">
      <alignment vertical="center" wrapText="1"/>
    </xf>
    <xf numFmtId="167" fontId="40" fillId="0" borderId="37" xfId="3" applyNumberFormat="1" applyFont="1" applyFill="1" applyBorder="1" applyAlignment="1">
      <alignment horizontal="center" vertical="center" wrapText="1"/>
    </xf>
    <xf numFmtId="167" fontId="40" fillId="0" borderId="37" xfId="4" applyNumberFormat="1" applyFont="1" applyFill="1" applyBorder="1" applyAlignment="1">
      <alignment vertical="center" wrapText="1"/>
    </xf>
    <xf numFmtId="1" fontId="40" fillId="0" borderId="37" xfId="5" applyNumberFormat="1" applyFont="1" applyFill="1" applyBorder="1" applyAlignment="1">
      <alignment horizontal="center" vertical="center" wrapText="1"/>
    </xf>
    <xf numFmtId="2" fontId="41" fillId="0" borderId="41" xfId="1" applyNumberFormat="1" applyFont="1" applyBorder="1" applyAlignment="1">
      <alignment vertical="center" wrapText="1"/>
    </xf>
    <xf numFmtId="2" fontId="41" fillId="0" borderId="41" xfId="1" applyNumberFormat="1" applyFont="1" applyBorder="1" applyAlignment="1">
      <alignment horizontal="center" vertical="center"/>
    </xf>
    <xf numFmtId="0" fontId="40" fillId="0" borderId="37" xfId="1" applyFont="1" applyBorder="1" applyAlignment="1">
      <alignment horizontal="center" vertical="center"/>
    </xf>
    <xf numFmtId="167" fontId="40" fillId="0" borderId="37" xfId="2" applyNumberFormat="1" applyFont="1" applyFill="1" applyBorder="1" applyAlignment="1">
      <alignment horizontal="center" vertical="center"/>
    </xf>
    <xf numFmtId="167" fontId="40" fillId="0" borderId="37" xfId="2" applyNumberFormat="1" applyFont="1" applyFill="1" applyBorder="1" applyAlignment="1">
      <alignment vertical="center"/>
    </xf>
    <xf numFmtId="0" fontId="40" fillId="0" borderId="37" xfId="1" applyFont="1" applyBorder="1" applyAlignment="1">
      <alignment vertical="center"/>
    </xf>
    <xf numFmtId="1" fontId="40" fillId="0" borderId="37" xfId="1" applyNumberFormat="1" applyFont="1" applyBorder="1" applyAlignment="1">
      <alignment horizontal="center" vertical="center"/>
    </xf>
    <xf numFmtId="0" fontId="41" fillId="0" borderId="41" xfId="0" applyFont="1" applyBorder="1" applyAlignment="1">
      <alignment vertical="center" wrapText="1"/>
    </xf>
    <xf numFmtId="0" fontId="40" fillId="0" borderId="37" xfId="0" applyFont="1" applyBorder="1" applyAlignment="1">
      <alignment horizontal="center" vertical="center"/>
    </xf>
    <xf numFmtId="0" fontId="40" fillId="0" borderId="41" xfId="0" applyFont="1" applyBorder="1" applyAlignment="1">
      <alignment vertical="center" wrapText="1"/>
    </xf>
    <xf numFmtId="167" fontId="40" fillId="0" borderId="37" xfId="5" applyNumberFormat="1" applyFont="1" applyFill="1" applyBorder="1" applyAlignment="1">
      <alignment horizontal="center" vertical="center"/>
    </xf>
    <xf numFmtId="0" fontId="36" fillId="0" borderId="0" xfId="0" applyFont="1" applyAlignment="1">
      <alignment vertical="center" wrapText="1"/>
    </xf>
    <xf numFmtId="167" fontId="40" fillId="0" borderId="41" xfId="4" applyNumberFormat="1" applyFont="1" applyFill="1" applyBorder="1" applyAlignment="1">
      <alignment horizontal="center" vertical="center" wrapText="1"/>
    </xf>
    <xf numFmtId="1" fontId="40" fillId="0" borderId="41" xfId="5" applyNumberFormat="1" applyFont="1" applyFill="1" applyBorder="1" applyAlignment="1">
      <alignment horizontal="center" vertical="center" wrapText="1"/>
    </xf>
    <xf numFmtId="0" fontId="40" fillId="0" borderId="0" xfId="1" applyFont="1" applyAlignment="1">
      <alignment vertical="center" wrapText="1"/>
    </xf>
    <xf numFmtId="0" fontId="40" fillId="0" borderId="0" xfId="9" applyFont="1" applyAlignment="1">
      <alignment vertical="center" wrapText="1"/>
    </xf>
    <xf numFmtId="0" fontId="40" fillId="0" borderId="41" xfId="1" applyFont="1" applyBorder="1" applyAlignment="1">
      <alignment vertical="center"/>
    </xf>
    <xf numFmtId="2" fontId="41" fillId="0" borderId="1" xfId="1" applyNumberFormat="1" applyFont="1" applyBorder="1" applyAlignment="1">
      <alignment horizontal="center" vertical="center" wrapText="1"/>
    </xf>
    <xf numFmtId="0" fontId="41" fillId="0" borderId="1" xfId="1" applyFont="1" applyBorder="1" applyAlignment="1">
      <alignment horizontal="right" vertical="center" wrapText="1"/>
    </xf>
    <xf numFmtId="0" fontId="41" fillId="0" borderId="6" xfId="1" applyFont="1" applyBorder="1" applyAlignment="1">
      <alignment horizontal="center" vertical="center" wrapText="1"/>
    </xf>
    <xf numFmtId="167" fontId="41" fillId="0" borderId="6" xfId="2" applyNumberFormat="1" applyFont="1" applyFill="1" applyBorder="1" applyAlignment="1">
      <alignment horizontal="center" vertical="center" wrapText="1"/>
    </xf>
    <xf numFmtId="167" fontId="41" fillId="0" borderId="6" xfId="2" applyNumberFormat="1" applyFont="1" applyFill="1" applyBorder="1" applyAlignment="1">
      <alignment vertical="center" wrapText="1"/>
    </xf>
    <xf numFmtId="0" fontId="41" fillId="0" borderId="6" xfId="1" applyFont="1" applyBorder="1" applyAlignment="1">
      <alignment vertical="center" wrapText="1"/>
    </xf>
    <xf numFmtId="1" fontId="41" fillId="0" borderId="6" xfId="1" applyNumberFormat="1" applyFont="1" applyBorder="1" applyAlignment="1">
      <alignment horizontal="center" vertical="center" wrapText="1"/>
    </xf>
    <xf numFmtId="167" fontId="44" fillId="0" borderId="37" xfId="3" applyNumberFormat="1" applyFont="1" applyFill="1" applyBorder="1" applyAlignment="1">
      <alignment horizontal="center" vertical="center" wrapText="1"/>
    </xf>
    <xf numFmtId="0" fontId="41" fillId="0" borderId="37" xfId="1" applyFont="1" applyBorder="1" applyAlignment="1">
      <alignment vertical="center" wrapText="1"/>
    </xf>
    <xf numFmtId="1" fontId="40" fillId="0" borderId="37" xfId="32" applyNumberFormat="1" applyFont="1" applyFill="1" applyBorder="1" applyAlignment="1">
      <alignment horizontal="center" vertical="center" wrapText="1"/>
    </xf>
    <xf numFmtId="0" fontId="48" fillId="0" borderId="37" xfId="1" applyFont="1" applyBorder="1" applyAlignment="1">
      <alignment horizontal="center" vertical="center" wrapText="1"/>
    </xf>
    <xf numFmtId="1" fontId="48" fillId="0" borderId="37" xfId="1" applyNumberFormat="1" applyFont="1" applyBorder="1" applyAlignment="1">
      <alignment horizontal="center" vertical="center" wrapText="1"/>
    </xf>
    <xf numFmtId="169" fontId="40" fillId="0" borderId="41" xfId="37" applyFont="1" applyBorder="1" applyAlignment="1">
      <alignment horizontal="justify" vertical="center" wrapText="1"/>
    </xf>
    <xf numFmtId="3" fontId="40" fillId="0" borderId="37" xfId="14" applyNumberFormat="1" applyFont="1" applyFill="1" applyBorder="1" applyAlignment="1">
      <alignment vertical="center" wrapText="1"/>
    </xf>
    <xf numFmtId="169" fontId="45" fillId="0" borderId="41" xfId="37" applyFont="1" applyBorder="1" applyAlignment="1">
      <alignment horizontal="left" vertical="center" wrapText="1"/>
    </xf>
    <xf numFmtId="169" fontId="41" fillId="0" borderId="37" xfId="37" applyFont="1" applyBorder="1" applyAlignment="1">
      <alignment horizontal="justify" vertical="center" wrapText="1"/>
    </xf>
    <xf numFmtId="1" fontId="40" fillId="0" borderId="37" xfId="32" applyNumberFormat="1" applyFont="1" applyFill="1" applyBorder="1" applyAlignment="1">
      <alignment horizontal="center" vertical="center"/>
    </xf>
    <xf numFmtId="167" fontId="40" fillId="0" borderId="37" xfId="8" applyNumberFormat="1" applyFont="1" applyBorder="1" applyAlignment="1">
      <alignment horizontal="center" vertical="center"/>
    </xf>
    <xf numFmtId="169" fontId="40" fillId="0" borderId="37" xfId="37" applyFont="1" applyBorder="1" applyAlignment="1">
      <alignment horizontal="justify" vertical="center" wrapText="1"/>
    </xf>
    <xf numFmtId="3" fontId="40" fillId="0" borderId="37" xfId="1495" applyNumberFormat="1" applyFont="1" applyBorder="1" applyAlignment="1">
      <alignment vertical="center"/>
    </xf>
    <xf numFmtId="3" fontId="40" fillId="0" borderId="37" xfId="1495" applyNumberFormat="1" applyFont="1" applyBorder="1" applyAlignment="1">
      <alignment horizontal="center" vertical="center"/>
    </xf>
    <xf numFmtId="0" fontId="41" fillId="0" borderId="16" xfId="1" applyFont="1" applyBorder="1" applyAlignment="1">
      <alignment vertical="center" wrapText="1"/>
    </xf>
    <xf numFmtId="0" fontId="42" fillId="0" borderId="37" xfId="1" applyFont="1" applyBorder="1" applyAlignment="1">
      <alignment vertical="center" wrapText="1"/>
    </xf>
    <xf numFmtId="1" fontId="40" fillId="0" borderId="41" xfId="1" applyNumberFormat="1" applyFont="1" applyBorder="1" applyAlignment="1">
      <alignment horizontal="center" vertical="center" wrapText="1"/>
    </xf>
    <xf numFmtId="0" fontId="49" fillId="0" borderId="37" xfId="1" applyFont="1" applyBorder="1" applyAlignment="1">
      <alignment vertical="center" wrapText="1"/>
    </xf>
    <xf numFmtId="0" fontId="40" fillId="0" borderId="37" xfId="9" applyFont="1" applyBorder="1" applyAlignment="1">
      <alignment vertical="center" wrapText="1"/>
    </xf>
    <xf numFmtId="0" fontId="40" fillId="0" borderId="37" xfId="9" applyFont="1" applyBorder="1" applyAlignment="1">
      <alignment horizontal="center" vertical="center" wrapText="1"/>
    </xf>
    <xf numFmtId="0" fontId="40" fillId="0" borderId="37" xfId="0" applyFont="1" applyBorder="1" applyAlignment="1">
      <alignment vertical="center" wrapText="1"/>
    </xf>
    <xf numFmtId="169" fontId="45" fillId="0" borderId="37" xfId="37" applyFont="1" applyBorder="1" applyAlignment="1">
      <alignment horizontal="left" vertical="center" wrapText="1"/>
    </xf>
    <xf numFmtId="1" fontId="40" fillId="0" borderId="41" xfId="14" applyNumberFormat="1" applyFont="1" applyFill="1" applyBorder="1" applyAlignment="1">
      <alignment horizontal="center" vertical="center" wrapText="1"/>
    </xf>
    <xf numFmtId="167" fontId="40" fillId="0" borderId="41" xfId="1" applyNumberFormat="1" applyFont="1" applyBorder="1" applyAlignment="1">
      <alignment horizontal="center" vertical="center" wrapText="1"/>
    </xf>
    <xf numFmtId="0" fontId="45" fillId="0" borderId="41" xfId="0" applyFont="1" applyBorder="1" applyAlignment="1">
      <alignment wrapText="1"/>
    </xf>
    <xf numFmtId="167" fontId="36" fillId="0" borderId="37" xfId="0" applyNumberFormat="1" applyFont="1" applyBorder="1" applyAlignment="1">
      <alignment vertical="center" wrapText="1"/>
    </xf>
    <xf numFmtId="167" fontId="36" fillId="0" borderId="37" xfId="0" applyNumberFormat="1" applyFont="1" applyBorder="1" applyAlignment="1">
      <alignment horizontal="center" vertical="center" wrapText="1"/>
    </xf>
    <xf numFmtId="1" fontId="51" fillId="0" borderId="37" xfId="0" applyNumberFormat="1" applyFont="1" applyBorder="1" applyAlignment="1">
      <alignment horizontal="center" vertical="center" wrapText="1"/>
    </xf>
    <xf numFmtId="2" fontId="41" fillId="0" borderId="41" xfId="38" applyNumberFormat="1" applyFont="1" applyBorder="1" applyAlignment="1">
      <alignment horizontal="center" vertical="center" wrapText="1"/>
    </xf>
    <xf numFmtId="0" fontId="41" fillId="0" borderId="41" xfId="38" applyFont="1" applyBorder="1" applyAlignment="1">
      <alignment horizontal="left" vertical="center" wrapText="1"/>
    </xf>
    <xf numFmtId="3" fontId="40" fillId="0" borderId="41" xfId="1496" applyNumberFormat="1" applyFont="1" applyFill="1" applyBorder="1" applyAlignment="1">
      <alignment horizontal="center" vertical="center" wrapText="1"/>
    </xf>
    <xf numFmtId="0" fontId="40" fillId="0" borderId="41" xfId="38" applyFont="1" applyBorder="1" applyAlignment="1">
      <alignment horizontal="center" vertical="center" wrapText="1"/>
    </xf>
    <xf numFmtId="3" fontId="40" fillId="0" borderId="37" xfId="1494" applyNumberFormat="1" applyFont="1" applyFill="1" applyBorder="1" applyAlignment="1">
      <alignment vertical="center" wrapText="1"/>
    </xf>
    <xf numFmtId="3" fontId="40" fillId="0" borderId="37" xfId="1494" applyNumberFormat="1" applyFont="1" applyFill="1" applyBorder="1" applyAlignment="1">
      <alignment horizontal="center" vertical="center" wrapText="1"/>
    </xf>
    <xf numFmtId="0" fontId="41" fillId="0" borderId="41" xfId="1461" applyFont="1" applyBorder="1" applyAlignment="1">
      <alignment horizontal="justify" vertical="center" wrapText="1"/>
    </xf>
    <xf numFmtId="0" fontId="40" fillId="0" borderId="41" xfId="38" applyFont="1" applyBorder="1" applyAlignment="1">
      <alignment horizontal="left" vertical="center" wrapText="1"/>
    </xf>
    <xf numFmtId="3" fontId="40" fillId="0" borderId="41" xfId="38" applyNumberFormat="1" applyFont="1" applyBorder="1" applyAlignment="1">
      <alignment horizontal="center" vertical="center" wrapText="1"/>
    </xf>
    <xf numFmtId="1" fontId="40" fillId="0" borderId="41" xfId="38" applyNumberFormat="1" applyFont="1" applyBorder="1" applyAlignment="1">
      <alignment horizontal="center" vertical="center" wrapText="1"/>
    </xf>
    <xf numFmtId="0" fontId="51" fillId="0" borderId="37" xfId="0" applyFont="1" applyBorder="1" applyAlignment="1">
      <alignment vertical="center"/>
    </xf>
    <xf numFmtId="0" fontId="51" fillId="0" borderId="37" xfId="0" applyFont="1" applyBorder="1" applyAlignment="1">
      <alignment horizontal="center" vertical="center"/>
    </xf>
    <xf numFmtId="1" fontId="51" fillId="0" borderId="37" xfId="0" applyNumberFormat="1" applyFont="1" applyBorder="1" applyAlignment="1">
      <alignment horizontal="center" vertical="center"/>
    </xf>
    <xf numFmtId="0" fontId="40" fillId="0" borderId="41" xfId="38" applyFont="1" applyBorder="1" applyAlignment="1">
      <alignment horizontal="justify" vertical="center" wrapText="1"/>
    </xf>
    <xf numFmtId="3" fontId="51" fillId="0" borderId="37" xfId="0" applyNumberFormat="1" applyFont="1" applyBorder="1" applyAlignment="1">
      <alignment horizontal="center" vertical="center"/>
    </xf>
    <xf numFmtId="2" fontId="41" fillId="0" borderId="41" xfId="1495" applyNumberFormat="1" applyFont="1" applyBorder="1" applyAlignment="1">
      <alignment horizontal="center" vertical="center"/>
    </xf>
    <xf numFmtId="0" fontId="41" fillId="0" borderId="41" xfId="1495" applyFont="1" applyBorder="1" applyAlignment="1">
      <alignment vertical="center" wrapText="1"/>
    </xf>
    <xf numFmtId="0" fontId="40" fillId="0" borderId="41" xfId="1495" applyFont="1" applyBorder="1" applyAlignment="1">
      <alignment horizontal="center" vertical="center"/>
    </xf>
    <xf numFmtId="2" fontId="41" fillId="0" borderId="41" xfId="38" applyNumberFormat="1" applyFont="1" applyBorder="1" applyAlignment="1">
      <alignment horizontal="center" vertical="center"/>
    </xf>
    <xf numFmtId="1" fontId="40" fillId="0" borderId="41" xfId="1496" applyNumberFormat="1" applyFont="1" applyFill="1" applyBorder="1" applyAlignment="1">
      <alignment horizontal="center" vertical="center"/>
    </xf>
    <xf numFmtId="3" fontId="40" fillId="0" borderId="41" xfId="1495" applyNumberFormat="1" applyFont="1" applyBorder="1" applyAlignment="1">
      <alignment horizontal="center" vertical="center"/>
    </xf>
    <xf numFmtId="3" fontId="40" fillId="0" borderId="37" xfId="79" applyNumberFormat="1" applyFont="1" applyFill="1" applyBorder="1" applyAlignment="1">
      <alignment vertical="center" wrapText="1"/>
    </xf>
    <xf numFmtId="3" fontId="40" fillId="0" borderId="37" xfId="79" applyNumberFormat="1" applyFont="1" applyFill="1" applyBorder="1" applyAlignment="1">
      <alignment horizontal="center" vertical="center" wrapText="1"/>
    </xf>
    <xf numFmtId="2" fontId="42" fillId="0" borderId="41" xfId="1495" applyNumberFormat="1" applyFont="1" applyBorder="1" applyAlignment="1">
      <alignment horizontal="center" vertical="center"/>
    </xf>
    <xf numFmtId="0" fontId="42" fillId="0" borderId="41" xfId="1495" applyFont="1" applyBorder="1" applyAlignment="1">
      <alignment vertical="center" wrapText="1"/>
    </xf>
    <xf numFmtId="0" fontId="47" fillId="0" borderId="41" xfId="1495" applyFont="1" applyBorder="1" applyAlignment="1">
      <alignment horizontal="center" vertical="center"/>
    </xf>
    <xf numFmtId="3" fontId="42" fillId="0" borderId="37" xfId="79" applyNumberFormat="1" applyFont="1" applyFill="1" applyBorder="1" applyAlignment="1">
      <alignment vertical="center"/>
    </xf>
    <xf numFmtId="3" fontId="42" fillId="0" borderId="37" xfId="79" applyNumberFormat="1" applyFont="1" applyFill="1" applyBorder="1" applyAlignment="1">
      <alignment horizontal="center" vertical="center"/>
    </xf>
    <xf numFmtId="0" fontId="41" fillId="0" borderId="41" xfId="0" applyFont="1" applyBorder="1" applyAlignment="1">
      <alignment horizontal="justify" vertical="center" wrapText="1"/>
    </xf>
    <xf numFmtId="167" fontId="40" fillId="0" borderId="41" xfId="8" applyNumberFormat="1" applyFont="1" applyBorder="1" applyAlignment="1">
      <alignment horizontal="center" vertical="center"/>
    </xf>
    <xf numFmtId="0" fontId="41" fillId="0" borderId="41" xfId="38" applyFont="1" applyBorder="1" applyAlignment="1">
      <alignment horizontal="justify" vertical="center" wrapText="1"/>
    </xf>
    <xf numFmtId="2" fontId="41" fillId="0" borderId="15" xfId="1" applyNumberFormat="1" applyFont="1" applyBorder="1" applyAlignment="1">
      <alignment horizontal="center" vertical="center"/>
    </xf>
    <xf numFmtId="0" fontId="41" fillId="0" borderId="16" xfId="33" applyFont="1" applyBorder="1" applyAlignment="1">
      <alignment horizontal="center" vertical="center"/>
    </xf>
    <xf numFmtId="1" fontId="41" fillId="0" borderId="16" xfId="34" applyNumberFormat="1" applyFont="1" applyFill="1" applyBorder="1" applyAlignment="1">
      <alignment horizontal="center" vertical="center"/>
    </xf>
    <xf numFmtId="0" fontId="41" fillId="0" borderId="16" xfId="1" applyFont="1" applyBorder="1" applyAlignment="1">
      <alignment vertical="center"/>
    </xf>
    <xf numFmtId="0" fontId="41" fillId="0" borderId="16" xfId="1" applyFont="1" applyBorder="1" applyAlignment="1">
      <alignment horizontal="center" vertical="center"/>
    </xf>
    <xf numFmtId="1" fontId="41" fillId="0" borderId="16" xfId="1" applyNumberFormat="1" applyFont="1" applyBorder="1" applyAlignment="1">
      <alignment horizontal="center" vertical="center"/>
    </xf>
    <xf numFmtId="0" fontId="41" fillId="0" borderId="41" xfId="38" applyFont="1" applyBorder="1" applyAlignment="1">
      <alignment horizontal="center" vertical="center" wrapText="1"/>
    </xf>
    <xf numFmtId="2" fontId="41" fillId="0" borderId="49" xfId="1461" applyNumberFormat="1" applyFont="1" applyBorder="1" applyAlignment="1">
      <alignment horizontal="right" vertical="center" wrapText="1"/>
    </xf>
    <xf numFmtId="3" fontId="40" fillId="0" borderId="15" xfId="1498" applyNumberFormat="1" applyFont="1" applyFill="1" applyBorder="1" applyAlignment="1">
      <alignment horizontal="center" vertical="center" wrapText="1"/>
    </xf>
    <xf numFmtId="0" fontId="40" fillId="0" borderId="15" xfId="1461" applyFont="1" applyBorder="1" applyAlignment="1">
      <alignment horizontal="center" vertical="center" wrapText="1"/>
    </xf>
    <xf numFmtId="3" fontId="41" fillId="0" borderId="15" xfId="79" applyNumberFormat="1" applyFont="1" applyFill="1" applyBorder="1" applyAlignment="1">
      <alignment vertical="center" wrapText="1"/>
    </xf>
    <xf numFmtId="3" fontId="41" fillId="0" borderId="16" xfId="79" applyNumberFormat="1" applyFont="1" applyFill="1" applyBorder="1" applyAlignment="1">
      <alignment horizontal="center" vertical="center" wrapText="1"/>
    </xf>
    <xf numFmtId="0" fontId="40" fillId="0" borderId="16" xfId="1" applyFont="1" applyBorder="1" applyAlignment="1">
      <alignment vertical="center" wrapText="1"/>
    </xf>
    <xf numFmtId="0" fontId="50" fillId="0" borderId="41" xfId="1" applyFont="1" applyBorder="1" applyAlignment="1">
      <alignment vertical="center" wrapText="1"/>
    </xf>
    <xf numFmtId="1" fontId="41" fillId="0" borderId="37" xfId="32" applyNumberFormat="1" applyFont="1" applyFill="1" applyBorder="1" applyAlignment="1">
      <alignment horizontal="center" vertical="center" wrapText="1"/>
    </xf>
    <xf numFmtId="0" fontId="50" fillId="0" borderId="37" xfId="1" applyFont="1" applyBorder="1" applyAlignment="1">
      <alignment vertical="center" wrapText="1"/>
    </xf>
    <xf numFmtId="0" fontId="41" fillId="0" borderId="37" xfId="33" applyFont="1" applyBorder="1" applyAlignment="1">
      <alignment horizontal="center" vertical="center"/>
    </xf>
    <xf numFmtId="1" fontId="41" fillId="0" borderId="37" xfId="34" applyNumberFormat="1" applyFont="1" applyFill="1" applyBorder="1" applyAlignment="1">
      <alignment horizontal="center" vertical="center"/>
    </xf>
    <xf numFmtId="0" fontId="41" fillId="0" borderId="37" xfId="1" applyFont="1" applyBorder="1" applyAlignment="1">
      <alignment vertical="center"/>
    </xf>
    <xf numFmtId="0" fontId="41" fillId="0" borderId="37" xfId="1" applyFont="1" applyBorder="1" applyAlignment="1">
      <alignment horizontal="center" vertical="center"/>
    </xf>
    <xf numFmtId="1" fontId="41" fillId="0" borderId="37" xfId="1" applyNumberFormat="1" applyFont="1" applyBorder="1" applyAlignment="1">
      <alignment horizontal="center" vertical="center"/>
    </xf>
    <xf numFmtId="167" fontId="40" fillId="0" borderId="37" xfId="2" applyNumberFormat="1" applyFont="1" applyFill="1" applyBorder="1" applyAlignment="1">
      <alignment horizontal="right" vertical="center"/>
    </xf>
    <xf numFmtId="0" fontId="50" fillId="0" borderId="41" xfId="1495" applyFont="1" applyBorder="1" applyAlignment="1">
      <alignment vertical="center" wrapText="1"/>
    </xf>
    <xf numFmtId="0" fontId="44" fillId="0" borderId="41" xfId="1495" applyFont="1" applyBorder="1" applyAlignment="1">
      <alignment horizontal="center" vertical="center"/>
    </xf>
    <xf numFmtId="2" fontId="41" fillId="0" borderId="40" xfId="1461" applyNumberFormat="1" applyFont="1" applyBorder="1" applyAlignment="1">
      <alignment horizontal="right" vertical="center" wrapText="1"/>
    </xf>
    <xf numFmtId="3" fontId="41" fillId="0" borderId="37" xfId="79" applyNumberFormat="1" applyFont="1" applyFill="1" applyBorder="1" applyAlignment="1">
      <alignment vertical="center" wrapText="1"/>
    </xf>
    <xf numFmtId="3" fontId="41" fillId="0" borderId="37" xfId="79" applyNumberFormat="1" applyFont="1" applyFill="1" applyBorder="1" applyAlignment="1">
      <alignment horizontal="center" vertical="center" wrapText="1"/>
    </xf>
    <xf numFmtId="3" fontId="36" fillId="0" borderId="41" xfId="0" applyNumberFormat="1" applyFont="1" applyBorder="1" applyAlignment="1">
      <alignment vertical="center" wrapText="1"/>
    </xf>
    <xf numFmtId="0" fontId="36" fillId="0" borderId="37" xfId="0" applyFont="1" applyBorder="1" applyAlignment="1">
      <alignment horizontal="left" vertical="center" wrapText="1"/>
    </xf>
    <xf numFmtId="0" fontId="9" fillId="0" borderId="6" xfId="0" applyFont="1" applyBorder="1" applyAlignment="1">
      <alignment horizontal="center" vertical="center" wrapText="1"/>
    </xf>
    <xf numFmtId="2" fontId="9" fillId="0" borderId="6"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0" fontId="52" fillId="0" borderId="6" xfId="0" applyFont="1" applyBorder="1" applyAlignment="1">
      <alignment horizontal="center" vertical="center"/>
    </xf>
    <xf numFmtId="0" fontId="52" fillId="0" borderId="1" xfId="0" applyFont="1" applyBorder="1" applyAlignment="1">
      <alignment horizontal="center" vertical="center"/>
    </xf>
    <xf numFmtId="0" fontId="37" fillId="0" borderId="6" xfId="0" applyFont="1" applyBorder="1" applyAlignment="1">
      <alignment vertical="center" wrapText="1"/>
    </xf>
    <xf numFmtId="0" fontId="52" fillId="0" borderId="6" xfId="0" applyFont="1" applyBorder="1" applyAlignment="1">
      <alignment horizontal="center" vertical="center" wrapText="1"/>
    </xf>
    <xf numFmtId="0" fontId="52" fillId="0" borderId="1"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37" xfId="0" applyFont="1" applyBorder="1" applyAlignment="1">
      <alignment vertical="center" wrapText="1"/>
    </xf>
    <xf numFmtId="2" fontId="9"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0" fontId="52" fillId="0" borderId="0" xfId="0" applyFont="1" applyAlignment="1">
      <alignment horizontal="center" vertical="center" wrapText="1"/>
    </xf>
    <xf numFmtId="2" fontId="41" fillId="0" borderId="41" xfId="19" applyNumberFormat="1" applyFont="1" applyBorder="1" applyAlignment="1">
      <alignment horizontal="center" vertical="center" wrapText="1"/>
    </xf>
    <xf numFmtId="0" fontId="42" fillId="0" borderId="41" xfId="19" applyNumberFormat="1" applyFont="1" applyBorder="1" applyAlignment="1">
      <alignment vertical="center" wrapText="1"/>
    </xf>
    <xf numFmtId="0" fontId="40" fillId="0" borderId="37" xfId="19" applyNumberFormat="1" applyFont="1" applyBorder="1" applyAlignment="1">
      <alignment horizontal="center" vertical="center" wrapText="1"/>
    </xf>
    <xf numFmtId="1" fontId="40" fillId="0" borderId="37" xfId="11" applyNumberFormat="1" applyFont="1" applyBorder="1" applyAlignment="1" applyProtection="1">
      <alignment horizontal="center" vertical="center" wrapText="1"/>
    </xf>
    <xf numFmtId="3" fontId="40" fillId="0" borderId="41" xfId="11" applyNumberFormat="1" applyFont="1" applyFill="1" applyBorder="1" applyAlignment="1" applyProtection="1">
      <alignment horizontal="right" vertical="center" wrapText="1"/>
    </xf>
    <xf numFmtId="3" fontId="40" fillId="0" borderId="37" xfId="11" applyNumberFormat="1" applyFont="1" applyBorder="1" applyAlignment="1" applyProtection="1">
      <alignment horizontal="right" vertical="center" wrapText="1"/>
    </xf>
    <xf numFmtId="2" fontId="10" fillId="0" borderId="0" xfId="2" applyNumberFormat="1" applyFont="1" applyFill="1" applyBorder="1" applyAlignment="1">
      <alignment horizontal="right" vertical="center" wrapText="1"/>
    </xf>
    <xf numFmtId="3" fontId="10" fillId="0" borderId="0" xfId="2" applyNumberFormat="1" applyFont="1" applyFill="1" applyBorder="1" applyAlignment="1">
      <alignment horizontal="right" vertical="center" wrapText="1"/>
    </xf>
    <xf numFmtId="167" fontId="10" fillId="0" borderId="0" xfId="2" applyNumberFormat="1" applyFont="1" applyFill="1" applyBorder="1" applyAlignment="1">
      <alignment horizontal="right" vertical="center" wrapText="1"/>
    </xf>
    <xf numFmtId="0" fontId="52" fillId="0" borderId="0" xfId="0" applyFont="1" applyAlignment="1">
      <alignment vertical="center"/>
    </xf>
    <xf numFmtId="2" fontId="8"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3" fontId="42" fillId="0" borderId="41" xfId="19" applyNumberFormat="1" applyFont="1" applyBorder="1" applyAlignment="1">
      <alignment horizontal="left" vertical="center" wrapText="1"/>
    </xf>
    <xf numFmtId="169" fontId="40" fillId="0" borderId="37" xfId="19" applyFont="1" applyBorder="1" applyAlignment="1">
      <alignment horizontal="center" vertical="center" wrapText="1"/>
    </xf>
    <xf numFmtId="1" fontId="40" fillId="0" borderId="37" xfId="19" applyNumberFormat="1" applyFont="1" applyBorder="1" applyAlignment="1">
      <alignment horizontal="center" vertical="center" wrapText="1"/>
    </xf>
    <xf numFmtId="3" fontId="40" fillId="0" borderId="41" xfId="11" quotePrefix="1" applyNumberFormat="1" applyFont="1" applyBorder="1" applyAlignment="1">
      <alignment horizontal="right" vertical="center" wrapText="1"/>
    </xf>
    <xf numFmtId="3" fontId="40" fillId="0" borderId="37" xfId="11" applyNumberFormat="1" applyFont="1" applyBorder="1" applyAlignment="1">
      <alignment horizontal="right" vertical="center" wrapText="1"/>
    </xf>
    <xf numFmtId="2" fontId="8" fillId="0" borderId="0" xfId="0" applyNumberFormat="1" applyFont="1" applyAlignment="1">
      <alignment vertical="center" wrapText="1"/>
    </xf>
    <xf numFmtId="3" fontId="8" fillId="0" borderId="0" xfId="0" applyNumberFormat="1" applyFont="1" applyAlignment="1">
      <alignment vertical="center" wrapText="1"/>
    </xf>
    <xf numFmtId="169" fontId="41" fillId="0" borderId="41" xfId="19" applyFont="1" applyBorder="1" applyAlignment="1">
      <alignment horizontal="left" vertical="center" wrapText="1"/>
    </xf>
    <xf numFmtId="2" fontId="11" fillId="0" borderId="0" xfId="14" applyNumberFormat="1" applyFont="1" applyFill="1" applyBorder="1" applyAlignment="1">
      <alignment vertical="center" wrapText="1"/>
    </xf>
    <xf numFmtId="3" fontId="11" fillId="0" borderId="0" xfId="14" applyNumberFormat="1" applyFont="1" applyFill="1" applyBorder="1" applyAlignment="1">
      <alignment vertical="center" wrapText="1"/>
    </xf>
    <xf numFmtId="169" fontId="40" fillId="0" borderId="41" xfId="20" applyFont="1" applyBorder="1" applyAlignment="1">
      <alignment vertical="center" wrapText="1"/>
    </xf>
    <xf numFmtId="169" fontId="36" fillId="0" borderId="41" xfId="20" applyFont="1" applyBorder="1" applyAlignment="1">
      <alignment vertical="center" wrapText="1"/>
    </xf>
    <xf numFmtId="169" fontId="36" fillId="0" borderId="41" xfId="19" applyFont="1" applyBorder="1" applyAlignment="1">
      <alignment vertical="center" wrapText="1"/>
    </xf>
    <xf numFmtId="2" fontId="41" fillId="0" borderId="15" xfId="19" applyNumberFormat="1" applyFont="1" applyBorder="1" applyAlignment="1">
      <alignment horizontal="center" vertical="center" wrapText="1"/>
    </xf>
    <xf numFmtId="169" fontId="41" fillId="0" borderId="15" xfId="20" applyFont="1" applyBorder="1" applyAlignment="1">
      <alignment vertical="center" wrapText="1"/>
    </xf>
    <xf numFmtId="0" fontId="41" fillId="0" borderId="16" xfId="19" applyNumberFormat="1" applyFont="1" applyBorder="1" applyAlignment="1">
      <alignment horizontal="center" vertical="center" wrapText="1"/>
    </xf>
    <xf numFmtId="1" fontId="41" fillId="0" borderId="16" xfId="11" applyNumberFormat="1" applyFont="1" applyBorder="1" applyAlignment="1" applyProtection="1">
      <alignment horizontal="center" vertical="center" wrapText="1"/>
    </xf>
    <xf numFmtId="0" fontId="41" fillId="0" borderId="15" xfId="1" applyFont="1" applyBorder="1" applyAlignment="1">
      <alignment vertical="center" wrapText="1"/>
    </xf>
    <xf numFmtId="2" fontId="41" fillId="0" borderId="41" xfId="19" applyNumberFormat="1" applyFont="1" applyBorder="1" applyAlignment="1">
      <alignment horizontal="justify" vertical="center" wrapText="1"/>
    </xf>
    <xf numFmtId="169" fontId="42" fillId="0" borderId="41" xfId="19" applyFont="1" applyBorder="1" applyAlignment="1">
      <alignment horizontal="justify" vertical="center" wrapText="1"/>
    </xf>
    <xf numFmtId="3" fontId="40" fillId="0" borderId="37" xfId="19" applyNumberFormat="1" applyFont="1" applyBorder="1" applyAlignment="1">
      <alignment horizontal="right" vertical="center" wrapText="1"/>
    </xf>
    <xf numFmtId="37" fontId="40" fillId="0" borderId="41" xfId="22" applyNumberFormat="1" applyFont="1" applyBorder="1" applyAlignment="1">
      <alignment horizontal="left" vertical="center" wrapText="1"/>
    </xf>
    <xf numFmtId="37" fontId="40" fillId="0" borderId="37" xfId="22" applyNumberFormat="1" applyFont="1" applyBorder="1" applyAlignment="1">
      <alignment vertical="center" wrapText="1"/>
    </xf>
    <xf numFmtId="3" fontId="40" fillId="0" borderId="41" xfId="19" applyNumberFormat="1" applyFont="1" applyBorder="1" applyAlignment="1">
      <alignment horizontal="justify" vertical="center" wrapText="1"/>
    </xf>
    <xf numFmtId="0" fontId="37" fillId="0" borderId="41" xfId="0" applyFont="1" applyBorder="1" applyAlignment="1">
      <alignment vertical="center" wrapText="1"/>
    </xf>
    <xf numFmtId="0" fontId="36" fillId="0" borderId="41" xfId="0" applyFont="1" applyBorder="1" applyAlignment="1">
      <alignment horizontal="center" vertical="center" wrapText="1"/>
    </xf>
    <xf numFmtId="1" fontId="36" fillId="0" borderId="41" xfId="0" applyNumberFormat="1" applyFont="1" applyBorder="1" applyAlignment="1">
      <alignment horizontal="center" vertical="center" wrapText="1"/>
    </xf>
    <xf numFmtId="2" fontId="37" fillId="0" borderId="41" xfId="1" applyNumberFormat="1" applyFont="1" applyBorder="1" applyAlignment="1">
      <alignment horizontal="center" vertical="center" wrapText="1"/>
    </xf>
    <xf numFmtId="0" fontId="37" fillId="0" borderId="41" xfId="1" applyFont="1" applyBorder="1" applyAlignment="1">
      <alignment vertical="center" wrapText="1"/>
    </xf>
    <xf numFmtId="167" fontId="36" fillId="0" borderId="41" xfId="39" applyNumberFormat="1" applyFont="1" applyBorder="1" applyAlignment="1">
      <alignment horizontal="center" vertical="center" wrapText="1"/>
    </xf>
    <xf numFmtId="0" fontId="36" fillId="0" borderId="41" xfId="1" applyFont="1" applyBorder="1" applyAlignment="1">
      <alignment vertical="center" wrapText="1"/>
    </xf>
    <xf numFmtId="169" fontId="40" fillId="0" borderId="41" xfId="19" applyFont="1" applyBorder="1" applyAlignment="1">
      <alignment vertical="center" wrapText="1"/>
    </xf>
    <xf numFmtId="169" fontId="41" fillId="0" borderId="41" xfId="19" applyFont="1" applyBorder="1" applyAlignment="1">
      <alignment horizontal="center" vertical="center" wrapText="1"/>
    </xf>
    <xf numFmtId="2" fontId="41" fillId="2" borderId="15" xfId="19" applyNumberFormat="1" applyFont="1" applyFill="1" applyBorder="1" applyAlignment="1">
      <alignment horizontal="center" vertical="center" wrapText="1"/>
    </xf>
    <xf numFmtId="169" fontId="41" fillId="0" borderId="15" xfId="19" applyFont="1" applyBorder="1" applyAlignment="1">
      <alignment vertical="center" wrapText="1"/>
    </xf>
    <xf numFmtId="167" fontId="41" fillId="0" borderId="16" xfId="21" applyNumberFormat="1" applyFont="1" applyBorder="1" applyAlignment="1">
      <alignment horizontal="center" vertical="center" wrapText="1"/>
    </xf>
    <xf numFmtId="1" fontId="41" fillId="2" borderId="16" xfId="11" applyNumberFormat="1" applyFont="1" applyFill="1" applyBorder="1" applyAlignment="1" applyProtection="1">
      <alignment horizontal="center" vertical="center" wrapText="1"/>
    </xf>
    <xf numFmtId="3" fontId="41" fillId="2" borderId="15" xfId="11" applyNumberFormat="1" applyFont="1" applyFill="1" applyBorder="1" applyAlignment="1" applyProtection="1">
      <alignment horizontal="right" vertical="center" wrapText="1"/>
    </xf>
    <xf numFmtId="3" fontId="41" fillId="2" borderId="16" xfId="11" applyNumberFormat="1" applyFont="1" applyFill="1" applyBorder="1" applyAlignment="1" applyProtection="1">
      <alignment horizontal="right" vertical="center" wrapText="1"/>
    </xf>
    <xf numFmtId="169" fontId="42" fillId="0" borderId="41" xfId="19" applyFont="1" applyBorder="1" applyAlignment="1">
      <alignment horizontal="left" vertical="center" wrapText="1"/>
    </xf>
    <xf numFmtId="3" fontId="40" fillId="0" borderId="41" xfId="11" applyNumberFormat="1" applyFont="1" applyFill="1" applyBorder="1" applyAlignment="1">
      <alignment horizontal="right" vertical="center" wrapText="1"/>
    </xf>
    <xf numFmtId="3" fontId="40" fillId="0" borderId="37" xfId="11" applyNumberFormat="1" applyFont="1" applyFill="1" applyBorder="1" applyAlignment="1">
      <alignment horizontal="right" vertical="center" wrapText="1"/>
    </xf>
    <xf numFmtId="3" fontId="40" fillId="0" borderId="41" xfId="19" applyNumberFormat="1" applyFont="1" applyBorder="1" applyAlignment="1">
      <alignment horizontal="right" vertical="center" wrapText="1"/>
    </xf>
    <xf numFmtId="0" fontId="40" fillId="0" borderId="37" xfId="19" applyNumberFormat="1" applyFont="1" applyBorder="1" applyAlignment="1">
      <alignment vertical="center" wrapText="1"/>
    </xf>
    <xf numFmtId="2" fontId="54" fillId="0" borderId="41" xfId="19" applyNumberFormat="1" applyFont="1" applyBorder="1" applyAlignment="1">
      <alignment horizontal="center" vertical="center" wrapText="1"/>
    </xf>
    <xf numFmtId="169" fontId="41" fillId="0" borderId="41" xfId="19" quotePrefix="1" applyFont="1" applyBorder="1" applyAlignment="1">
      <alignment horizontal="left" vertical="center" wrapText="1"/>
    </xf>
    <xf numFmtId="169" fontId="55" fillId="0" borderId="37" xfId="19" applyFont="1" applyBorder="1" applyAlignment="1">
      <alignment horizontal="center" vertical="center" wrapText="1"/>
    </xf>
    <xf numFmtId="1" fontId="55" fillId="0" borderId="37" xfId="19" applyNumberFormat="1" applyFont="1" applyBorder="1" applyAlignment="1">
      <alignment horizontal="center" vertical="center" wrapText="1"/>
    </xf>
    <xf numFmtId="3" fontId="55" fillId="0" borderId="41" xfId="19" applyNumberFormat="1" applyFont="1" applyBorder="1" applyAlignment="1">
      <alignment horizontal="right" vertical="center" wrapText="1"/>
    </xf>
    <xf numFmtId="3" fontId="55" fillId="0" borderId="37" xfId="19" applyNumberFormat="1" applyFont="1" applyBorder="1" applyAlignment="1">
      <alignment horizontal="right" vertical="center" wrapText="1"/>
    </xf>
    <xf numFmtId="3" fontId="40" fillId="0" borderId="41" xfId="19" applyNumberFormat="1" applyFont="1" applyBorder="1" applyAlignment="1">
      <alignment horizontal="left" vertical="center" wrapText="1"/>
    </xf>
    <xf numFmtId="169" fontId="40" fillId="0" borderId="41" xfId="19" applyFont="1" applyBorder="1" applyAlignment="1">
      <alignment horizontal="left" vertical="center" wrapText="1"/>
    </xf>
    <xf numFmtId="169" fontId="40" fillId="0" borderId="41" xfId="19" quotePrefix="1" applyFont="1" applyBorder="1" applyAlignment="1">
      <alignment horizontal="left" vertical="center" wrapText="1"/>
    </xf>
    <xf numFmtId="167" fontId="40" fillId="0" borderId="41" xfId="11" applyNumberFormat="1" applyFont="1" applyFill="1" applyBorder="1" applyAlignment="1" applyProtection="1">
      <alignment vertical="center" wrapText="1"/>
    </xf>
    <xf numFmtId="169" fontId="54" fillId="0" borderId="41" xfId="19" applyFont="1" applyBorder="1" applyAlignment="1">
      <alignment horizontal="left" vertical="center" wrapText="1"/>
    </xf>
    <xf numFmtId="169" fontId="54" fillId="0" borderId="37" xfId="19" applyFont="1" applyBorder="1" applyAlignment="1">
      <alignment horizontal="center" vertical="center" wrapText="1"/>
    </xf>
    <xf numFmtId="1" fontId="54" fillId="0" borderId="37" xfId="19" applyNumberFormat="1" applyFont="1" applyBorder="1" applyAlignment="1">
      <alignment horizontal="center" vertical="center" wrapText="1"/>
    </xf>
    <xf numFmtId="3" fontId="54" fillId="0" borderId="41" xfId="19" applyNumberFormat="1" applyFont="1" applyBorder="1" applyAlignment="1">
      <alignment vertical="center" wrapText="1"/>
    </xf>
    <xf numFmtId="0" fontId="40" fillId="0" borderId="41" xfId="1" applyFont="1" applyBorder="1" applyAlignment="1">
      <alignment horizontal="right" vertical="center" wrapText="1"/>
    </xf>
    <xf numFmtId="0" fontId="40" fillId="0" borderId="0" xfId="15" applyFont="1">
      <alignment vertical="center"/>
    </xf>
    <xf numFmtId="0" fontId="33" fillId="4" borderId="7" xfId="15" applyFont="1" applyFill="1" applyBorder="1" applyAlignment="1"/>
    <xf numFmtId="0" fontId="33" fillId="4" borderId="5" xfId="15" applyFont="1" applyFill="1" applyBorder="1" applyAlignment="1"/>
    <xf numFmtId="0" fontId="33" fillId="4" borderId="8" xfId="15" applyFont="1" applyFill="1" applyBorder="1" applyAlignment="1"/>
    <xf numFmtId="0" fontId="33" fillId="4" borderId="2" xfId="15" applyFont="1" applyFill="1" applyBorder="1" applyAlignment="1"/>
    <xf numFmtId="0" fontId="33" fillId="0" borderId="7" xfId="15" applyFont="1" applyBorder="1" applyAlignment="1"/>
    <xf numFmtId="0" fontId="33" fillId="0" borderId="5" xfId="15" applyFont="1" applyBorder="1" applyAlignment="1"/>
    <xf numFmtId="0" fontId="33" fillId="0" borderId="8" xfId="15" applyFont="1" applyBorder="1" applyAlignment="1"/>
    <xf numFmtId="0" fontId="33" fillId="0" borderId="2" xfId="15" applyFont="1" applyBorder="1" applyAlignment="1"/>
    <xf numFmtId="0" fontId="33" fillId="4" borderId="9" xfId="15" applyFont="1" applyFill="1" applyBorder="1" applyAlignment="1"/>
    <xf numFmtId="0" fontId="33" fillId="0" borderId="9" xfId="15" applyFont="1" applyBorder="1" applyAlignment="1"/>
    <xf numFmtId="0" fontId="33" fillId="0" borderId="3" xfId="15" applyFont="1" applyBorder="1" applyAlignment="1"/>
    <xf numFmtId="0" fontId="33" fillId="0" borderId="0" xfId="15" applyFont="1" applyAlignment="1"/>
    <xf numFmtId="0" fontId="33" fillId="0" borderId="4" xfId="15" applyFont="1" applyBorder="1" applyAlignment="1"/>
    <xf numFmtId="0" fontId="56" fillId="0" borderId="0" xfId="15" applyFont="1">
      <alignment vertical="center"/>
    </xf>
    <xf numFmtId="0" fontId="56" fillId="4" borderId="2" xfId="15" applyFont="1" applyFill="1" applyBorder="1" applyAlignment="1"/>
    <xf numFmtId="0" fontId="56" fillId="0" borderId="2" xfId="15" applyFont="1" applyBorder="1" applyAlignment="1"/>
    <xf numFmtId="0" fontId="56" fillId="0" borderId="0" xfId="15" applyFont="1" applyAlignment="1"/>
    <xf numFmtId="0" fontId="58" fillId="0" borderId="0" xfId="15" applyFont="1" applyAlignment="1">
      <alignment vertical="top" wrapText="1"/>
    </xf>
    <xf numFmtId="0" fontId="58" fillId="0" borderId="4" xfId="15" applyFont="1" applyBorder="1" applyAlignment="1">
      <alignment vertical="top" wrapText="1"/>
    </xf>
    <xf numFmtId="0" fontId="58" fillId="4" borderId="2" xfId="15" applyFont="1" applyFill="1" applyBorder="1" applyAlignment="1">
      <alignment horizontal="center" vertical="top" wrapText="1"/>
    </xf>
    <xf numFmtId="0" fontId="58" fillId="0" borderId="2" xfId="15" applyFont="1" applyBorder="1" applyAlignment="1">
      <alignment horizontal="center" vertical="top" wrapText="1"/>
    </xf>
    <xf numFmtId="0" fontId="58" fillId="0" borderId="0" xfId="15" applyFont="1" applyAlignment="1">
      <alignment horizontal="center" vertical="top" wrapText="1"/>
    </xf>
    <xf numFmtId="0" fontId="58" fillId="0" borderId="2" xfId="15" applyFont="1" applyBorder="1" applyAlignment="1">
      <alignment vertical="top" wrapText="1"/>
    </xf>
    <xf numFmtId="0" fontId="58" fillId="4" borderId="2" xfId="15" applyFont="1" applyFill="1" applyBorder="1" applyAlignment="1">
      <alignment vertical="top" wrapText="1"/>
    </xf>
    <xf numFmtId="0" fontId="58" fillId="0" borderId="0" xfId="15" applyFont="1" applyAlignment="1">
      <alignment horizontal="left" vertical="top" wrapText="1"/>
    </xf>
    <xf numFmtId="0" fontId="58" fillId="0" borderId="2" xfId="15" applyFont="1" applyBorder="1" applyAlignment="1">
      <alignment horizontal="left" vertical="top" wrapText="1"/>
    </xf>
    <xf numFmtId="0" fontId="58" fillId="4" borderId="2" xfId="15" applyFont="1" applyFill="1" applyBorder="1" applyAlignment="1">
      <alignment horizontal="left" vertical="top" wrapText="1"/>
    </xf>
    <xf numFmtId="0" fontId="60" fillId="0" borderId="0" xfId="15" applyFont="1" applyAlignment="1">
      <alignment vertical="center" wrapText="1"/>
    </xf>
    <xf numFmtId="0" fontId="56" fillId="0" borderId="0" xfId="17" applyFont="1" applyAlignment="1">
      <alignment vertical="top" wrapText="1"/>
    </xf>
    <xf numFmtId="0" fontId="56" fillId="0" borderId="0" xfId="15" applyFont="1" applyAlignment="1">
      <alignment vertical="top" wrapText="1"/>
    </xf>
    <xf numFmtId="0" fontId="61" fillId="0" borderId="0" xfId="17" applyFont="1" applyAlignment="1">
      <alignment horizontal="right" vertical="top"/>
    </xf>
    <xf numFmtId="0" fontId="61" fillId="0" borderId="37" xfId="17" applyFont="1" applyBorder="1" applyAlignment="1">
      <alignment horizontal="right" vertical="top"/>
    </xf>
    <xf numFmtId="0" fontId="62" fillId="0" borderId="2" xfId="15" applyFont="1" applyBorder="1" applyAlignment="1">
      <alignment vertical="top" wrapText="1"/>
    </xf>
    <xf numFmtId="0" fontId="62" fillId="4" borderId="2" xfId="15" applyFont="1" applyFill="1" applyBorder="1" applyAlignment="1">
      <alignment vertical="top" wrapText="1"/>
    </xf>
    <xf numFmtId="0" fontId="63" fillId="0" borderId="0" xfId="15" applyFont="1">
      <alignment vertical="center"/>
    </xf>
    <xf numFmtId="0" fontId="63" fillId="4" borderId="2" xfId="15" applyFont="1" applyFill="1" applyBorder="1" applyAlignment="1"/>
    <xf numFmtId="0" fontId="63" fillId="0" borderId="2" xfId="15" applyFont="1" applyBorder="1" applyAlignment="1"/>
    <xf numFmtId="0" fontId="64" fillId="0" borderId="0" xfId="15" applyFont="1" applyAlignment="1"/>
    <xf numFmtId="0" fontId="65" fillId="0" borderId="0" xfId="15" applyFont="1" applyAlignment="1">
      <alignment vertical="top" wrapText="1"/>
    </xf>
    <xf numFmtId="0" fontId="65" fillId="0" borderId="0" xfId="17" applyFont="1" applyAlignment="1">
      <alignment vertical="top" wrapText="1"/>
    </xf>
    <xf numFmtId="0" fontId="63" fillId="0" borderId="0" xfId="17" applyFont="1" applyAlignment="1">
      <alignment vertical="top" wrapText="1"/>
    </xf>
    <xf numFmtId="0" fontId="65" fillId="0" borderId="2" xfId="15" applyFont="1" applyBorder="1" applyAlignment="1">
      <alignment vertical="top" wrapText="1"/>
    </xf>
    <xf numFmtId="0" fontId="65" fillId="4" borderId="2" xfId="15" applyFont="1" applyFill="1" applyBorder="1" applyAlignment="1">
      <alignment vertical="top" wrapText="1"/>
    </xf>
    <xf numFmtId="0" fontId="33" fillId="0" borderId="10" xfId="15" applyFont="1" applyBorder="1" applyAlignment="1"/>
    <xf numFmtId="0" fontId="66" fillId="0" borderId="2" xfId="15" applyFont="1" applyBorder="1" applyAlignment="1">
      <alignment horizontal="right" vertical="top" wrapText="1"/>
    </xf>
    <xf numFmtId="0" fontId="66" fillId="4" borderId="2" xfId="15" applyFont="1" applyFill="1" applyBorder="1" applyAlignment="1">
      <alignment horizontal="right" vertical="top" wrapText="1"/>
    </xf>
    <xf numFmtId="0" fontId="33" fillId="0" borderId="11" xfId="15" applyFont="1" applyBorder="1" applyAlignment="1"/>
    <xf numFmtId="17" fontId="66" fillId="0" borderId="5" xfId="15" quotePrefix="1" applyNumberFormat="1" applyFont="1" applyBorder="1" applyAlignment="1">
      <alignment horizontal="right" vertical="top" wrapText="1"/>
    </xf>
    <xf numFmtId="0" fontId="66" fillId="0" borderId="5" xfId="15" applyFont="1" applyBorder="1" applyAlignment="1">
      <alignment horizontal="right" vertical="top" wrapText="1"/>
    </xf>
    <xf numFmtId="0" fontId="66" fillId="0" borderId="11" xfId="15" applyFont="1" applyBorder="1" applyAlignment="1">
      <alignment horizontal="right" vertical="top" wrapText="1"/>
    </xf>
    <xf numFmtId="0" fontId="66" fillId="0" borderId="12" xfId="15" applyFont="1" applyBorder="1" applyAlignment="1">
      <alignment horizontal="right" vertical="top" wrapText="1"/>
    </xf>
    <xf numFmtId="0" fontId="33" fillId="4" borderId="10" xfId="15" applyFont="1" applyFill="1" applyBorder="1" applyAlignment="1"/>
    <xf numFmtId="17" fontId="66" fillId="4" borderId="5" xfId="15" quotePrefix="1" applyNumberFormat="1" applyFont="1" applyFill="1" applyBorder="1" applyAlignment="1">
      <alignment horizontal="right" vertical="top" wrapText="1"/>
    </xf>
    <xf numFmtId="0" fontId="66" fillId="4" borderId="5" xfId="15" applyFont="1" applyFill="1" applyBorder="1" applyAlignment="1">
      <alignment horizontal="right" vertical="top" wrapText="1"/>
    </xf>
    <xf numFmtId="0" fontId="66" fillId="4" borderId="12" xfId="15" applyFont="1" applyFill="1" applyBorder="1" applyAlignment="1">
      <alignment horizontal="right" vertical="top" wrapText="1"/>
    </xf>
    <xf numFmtId="17" fontId="66" fillId="0" borderId="11" xfId="15" quotePrefix="1" applyNumberFormat="1" applyFont="1" applyBorder="1" applyAlignment="1">
      <alignment horizontal="right" vertical="top" wrapText="1"/>
    </xf>
    <xf numFmtId="0" fontId="33" fillId="4" borderId="11" xfId="15" applyFont="1" applyFill="1" applyBorder="1" applyAlignment="1"/>
    <xf numFmtId="17" fontId="66" fillId="4" borderId="11" xfId="15" quotePrefix="1" applyNumberFormat="1" applyFont="1" applyFill="1" applyBorder="1" applyAlignment="1">
      <alignment horizontal="right" vertical="top" wrapText="1"/>
    </xf>
    <xf numFmtId="3" fontId="36" fillId="0" borderId="12" xfId="0" applyNumberFormat="1" applyFont="1" applyBorder="1" applyAlignment="1">
      <alignment vertical="center" wrapText="1"/>
    </xf>
    <xf numFmtId="3" fontId="36" fillId="0" borderId="45" xfId="0" applyNumberFormat="1" applyFont="1" applyBorder="1" applyAlignment="1">
      <alignment vertical="center" wrapText="1"/>
    </xf>
    <xf numFmtId="2" fontId="41" fillId="0" borderId="1" xfId="1" applyNumberFormat="1" applyFont="1" applyBorder="1" applyAlignment="1">
      <alignment horizontal="center" vertical="center"/>
    </xf>
    <xf numFmtId="0" fontId="41" fillId="0" borderId="1" xfId="1" applyFont="1" applyBorder="1" applyAlignment="1">
      <alignment horizontal="center" vertical="center" wrapText="1"/>
    </xf>
    <xf numFmtId="0" fontId="41" fillId="0" borderId="1" xfId="1" applyFont="1" applyBorder="1" applyAlignment="1">
      <alignment horizontal="center" vertical="center"/>
    </xf>
    <xf numFmtId="1" fontId="41" fillId="0" borderId="1" xfId="1" applyNumberFormat="1" applyFont="1" applyBorder="1" applyAlignment="1">
      <alignment horizontal="center" vertical="center"/>
    </xf>
    <xf numFmtId="167" fontId="41" fillId="0" borderId="1" xfId="14" applyNumberFormat="1" applyFont="1" applyFill="1" applyBorder="1" applyAlignment="1">
      <alignment horizontal="center" vertical="center" wrapText="1"/>
    </xf>
    <xf numFmtId="167" fontId="41" fillId="2" borderId="1" xfId="14" applyNumberFormat="1" applyFont="1" applyFill="1" applyBorder="1" applyAlignment="1">
      <alignment horizontal="center" vertical="center" wrapText="1"/>
    </xf>
    <xf numFmtId="167" fontId="41" fillId="0" borderId="1" xfId="14" applyNumberFormat="1" applyFont="1" applyBorder="1" applyAlignment="1">
      <alignment horizontal="center" vertical="center"/>
    </xf>
    <xf numFmtId="167" fontId="41" fillId="0" borderId="37" xfId="14" applyNumberFormat="1" applyFont="1" applyFill="1" applyBorder="1" applyAlignment="1">
      <alignment horizontal="center" vertical="center"/>
    </xf>
    <xf numFmtId="167" fontId="41" fillId="0" borderId="37" xfId="2" applyNumberFormat="1" applyFont="1" applyFill="1" applyBorder="1" applyAlignment="1">
      <alignment horizontal="center" vertical="center"/>
    </xf>
    <xf numFmtId="0" fontId="42" fillId="0" borderId="37" xfId="1" applyFont="1" applyBorder="1" applyAlignment="1">
      <alignment horizontal="center" vertical="center" wrapText="1"/>
    </xf>
    <xf numFmtId="167" fontId="40" fillId="0" borderId="37" xfId="14" applyNumberFormat="1" applyFont="1" applyFill="1" applyBorder="1" applyAlignment="1">
      <alignment horizontal="center" vertical="center"/>
    </xf>
    <xf numFmtId="167" fontId="40" fillId="0" borderId="37" xfId="1" applyNumberFormat="1" applyFont="1" applyBorder="1" applyAlignment="1">
      <alignment vertical="center"/>
    </xf>
    <xf numFmtId="167" fontId="41" fillId="0" borderId="1" xfId="14" applyNumberFormat="1" applyFont="1" applyFill="1" applyBorder="1" applyAlignment="1">
      <alignment vertical="center"/>
    </xf>
    <xf numFmtId="2" fontId="41" fillId="0" borderId="2" xfId="1" applyNumberFormat="1" applyFont="1" applyBorder="1" applyAlignment="1">
      <alignment horizontal="center" vertical="center"/>
    </xf>
    <xf numFmtId="0" fontId="41" fillId="0" borderId="4" xfId="1" applyFont="1" applyBorder="1" applyAlignment="1">
      <alignment horizontal="center" vertical="center" wrapText="1"/>
    </xf>
    <xf numFmtId="0" fontId="41" fillId="0" borderId="4" xfId="1" applyFont="1" applyBorder="1" applyAlignment="1">
      <alignment horizontal="center" vertical="center"/>
    </xf>
    <xf numFmtId="1" fontId="41" fillId="0" borderId="4" xfId="1" applyNumberFormat="1" applyFont="1" applyBorder="1" applyAlignment="1">
      <alignment horizontal="center" vertical="center"/>
    </xf>
    <xf numFmtId="167" fontId="41" fillId="0" borderId="4" xfId="14" applyNumberFormat="1" applyFont="1" applyFill="1" applyBorder="1" applyAlignment="1">
      <alignment horizontal="center" vertical="center"/>
    </xf>
    <xf numFmtId="167" fontId="41" fillId="0" borderId="4" xfId="2" applyNumberFormat="1" applyFont="1" applyFill="1" applyBorder="1" applyAlignment="1">
      <alignment horizontal="center" vertical="center"/>
    </xf>
    <xf numFmtId="0" fontId="40" fillId="0" borderId="4" xfId="1" applyFont="1" applyBorder="1" applyAlignment="1">
      <alignment vertical="center"/>
    </xf>
    <xf numFmtId="0" fontId="42" fillId="0" borderId="4" xfId="1" applyFont="1" applyBorder="1" applyAlignment="1">
      <alignment horizontal="center" vertical="center" wrapText="1"/>
    </xf>
    <xf numFmtId="0" fontId="40" fillId="0" borderId="4" xfId="1" applyFont="1" applyBorder="1" applyAlignment="1">
      <alignment horizontal="center" vertical="center"/>
    </xf>
    <xf numFmtId="1" fontId="40" fillId="0" borderId="4" xfId="1" applyNumberFormat="1" applyFont="1" applyBorder="1" applyAlignment="1">
      <alignment horizontal="center" vertical="center"/>
    </xf>
    <xf numFmtId="167" fontId="40" fillId="0" borderId="4" xfId="14" applyNumberFormat="1" applyFont="1" applyFill="1" applyBorder="1" applyAlignment="1">
      <alignment horizontal="center" vertical="center"/>
    </xf>
    <xf numFmtId="167" fontId="40" fillId="0" borderId="4" xfId="2" applyNumberFormat="1" applyFont="1" applyFill="1" applyBorder="1" applyAlignment="1">
      <alignment vertical="center"/>
    </xf>
    <xf numFmtId="167" fontId="40" fillId="0" borderId="4" xfId="1" applyNumberFormat="1" applyFont="1" applyBorder="1" applyAlignment="1">
      <alignment vertical="center"/>
    </xf>
    <xf numFmtId="2" fontId="41" fillId="0" borderId="36" xfId="1" applyNumberFormat="1" applyFont="1" applyBorder="1" applyAlignment="1">
      <alignment horizontal="center" vertical="center"/>
    </xf>
    <xf numFmtId="3" fontId="41" fillId="0" borderId="1" xfId="1" applyNumberFormat="1" applyFont="1" applyBorder="1" applyAlignment="1">
      <alignment horizontal="center" vertical="center"/>
    </xf>
    <xf numFmtId="3" fontId="41" fillId="0" borderId="1" xfId="1" applyNumberFormat="1" applyFont="1" applyBorder="1" applyAlignment="1">
      <alignment horizontal="right" vertical="center" wrapText="1"/>
    </xf>
    <xf numFmtId="3" fontId="41" fillId="0" borderId="1" xfId="14" applyNumberFormat="1" applyFont="1" applyFill="1" applyBorder="1" applyAlignment="1">
      <alignment vertical="center"/>
    </xf>
    <xf numFmtId="2" fontId="41" fillId="0" borderId="2" xfId="1" applyNumberFormat="1" applyFont="1" applyBorder="1" applyAlignment="1">
      <alignment horizontal="right" vertical="center"/>
    </xf>
    <xf numFmtId="3" fontId="40" fillId="0" borderId="4" xfId="1" applyNumberFormat="1" applyFont="1" applyBorder="1" applyAlignment="1">
      <alignment horizontal="center" vertical="center"/>
    </xf>
    <xf numFmtId="3" fontId="40" fillId="0" borderId="4" xfId="14" applyNumberFormat="1" applyFont="1" applyFill="1" applyBorder="1" applyAlignment="1">
      <alignment horizontal="right" vertical="center"/>
    </xf>
    <xf numFmtId="2" fontId="41" fillId="0" borderId="39" xfId="1" applyNumberFormat="1" applyFont="1" applyBorder="1" applyAlignment="1">
      <alignment horizontal="right" vertical="center"/>
    </xf>
    <xf numFmtId="0" fontId="40" fillId="0" borderId="37" xfId="1" applyFont="1" applyBorder="1" applyAlignment="1">
      <alignment horizontal="right" vertical="center" wrapText="1"/>
    </xf>
    <xf numFmtId="0" fontId="40" fillId="0" borderId="37" xfId="1" applyFont="1" applyBorder="1" applyAlignment="1">
      <alignment horizontal="right" vertical="center"/>
    </xf>
    <xf numFmtId="1" fontId="40" fillId="0" borderId="37" xfId="1" applyNumberFormat="1" applyFont="1" applyBorder="1" applyAlignment="1">
      <alignment horizontal="right" vertical="center"/>
    </xf>
    <xf numFmtId="167" fontId="40" fillId="0" borderId="37" xfId="14" applyNumberFormat="1" applyFont="1" applyFill="1" applyBorder="1" applyAlignment="1">
      <alignment horizontal="right" vertical="center"/>
    </xf>
    <xf numFmtId="167" fontId="40" fillId="0" borderId="39" xfId="2" applyNumberFormat="1" applyFont="1" applyFill="1" applyBorder="1" applyAlignment="1">
      <alignment horizontal="center" vertical="center" wrapText="1"/>
    </xf>
    <xf numFmtId="2" fontId="41" fillId="0" borderId="1" xfId="1" applyNumberFormat="1" applyFont="1" applyBorder="1" applyAlignment="1">
      <alignment horizontal="right" vertical="center"/>
    </xf>
    <xf numFmtId="0" fontId="40" fillId="0" borderId="1" xfId="1" applyFont="1" applyBorder="1" applyAlignment="1">
      <alignment horizontal="right" vertical="center"/>
    </xf>
    <xf numFmtId="1" fontId="40" fillId="0" borderId="1" xfId="1" applyNumberFormat="1" applyFont="1" applyBorder="1" applyAlignment="1">
      <alignment horizontal="right" vertical="center"/>
    </xf>
    <xf numFmtId="167" fontId="41" fillId="0" borderId="1" xfId="14" applyNumberFormat="1" applyFont="1" applyFill="1" applyBorder="1" applyAlignment="1">
      <alignment horizontal="center" vertical="center"/>
    </xf>
    <xf numFmtId="167" fontId="41" fillId="0" borderId="1" xfId="14" applyNumberFormat="1" applyFont="1" applyFill="1" applyBorder="1" applyAlignment="1">
      <alignment horizontal="right" vertical="center"/>
    </xf>
    <xf numFmtId="167" fontId="40" fillId="0" borderId="4" xfId="2" applyNumberFormat="1" applyFont="1" applyFill="1" applyBorder="1" applyAlignment="1">
      <alignment horizontal="center" vertical="center"/>
    </xf>
    <xf numFmtId="1" fontId="40" fillId="0" borderId="4" xfId="0" applyNumberFormat="1" applyFont="1" applyBorder="1" applyAlignment="1">
      <alignment horizontal="center" vertical="center"/>
    </xf>
    <xf numFmtId="1" fontId="44" fillId="0" borderId="37" xfId="0" applyNumberFormat="1" applyFont="1" applyBorder="1" applyAlignment="1">
      <alignment horizontal="center" vertical="center"/>
    </xf>
    <xf numFmtId="167" fontId="40" fillId="0" borderId="37" xfId="4" applyNumberFormat="1" applyFont="1" applyFill="1" applyBorder="1" applyAlignment="1">
      <alignment horizontal="left" vertical="center" wrapText="1"/>
    </xf>
    <xf numFmtId="0" fontId="0" fillId="7" borderId="1" xfId="0" applyFill="1" applyBorder="1"/>
    <xf numFmtId="0" fontId="40" fillId="0" borderId="37" xfId="0" applyFont="1" applyBorder="1" applyAlignment="1">
      <alignment horizontal="center" vertical="center" wrapText="1"/>
    </xf>
    <xf numFmtId="1" fontId="40" fillId="0" borderId="37" xfId="1480" applyNumberFormat="1" applyFont="1" applyFill="1" applyBorder="1" applyAlignment="1">
      <alignment horizontal="center" vertical="center" wrapText="1"/>
    </xf>
    <xf numFmtId="167" fontId="40" fillId="0" borderId="37" xfId="8" applyNumberFormat="1" applyFont="1" applyBorder="1" applyAlignment="1">
      <alignment horizontal="left" vertical="center"/>
    </xf>
    <xf numFmtId="0" fontId="67" fillId="0" borderId="41" xfId="1" applyFont="1" applyBorder="1" applyAlignment="1">
      <alignment vertical="center" wrapText="1"/>
    </xf>
    <xf numFmtId="0" fontId="44" fillId="0" borderId="41" xfId="38" applyFont="1" applyBorder="1" applyAlignment="1">
      <alignment horizontal="center" vertical="center" wrapText="1"/>
    </xf>
    <xf numFmtId="2" fontId="40" fillId="0" borderId="41" xfId="1" applyNumberFormat="1" applyFont="1" applyBorder="1" applyAlignment="1">
      <alignment horizontal="center" vertical="center"/>
    </xf>
    <xf numFmtId="0" fontId="40" fillId="0" borderId="37" xfId="33" applyFont="1" applyBorder="1" applyAlignment="1">
      <alignment horizontal="center" vertical="center"/>
    </xf>
    <xf numFmtId="1" fontId="40" fillId="0" borderId="37" xfId="34" applyNumberFormat="1" applyFont="1" applyFill="1" applyBorder="1" applyAlignment="1">
      <alignment horizontal="center" vertical="center"/>
    </xf>
    <xf numFmtId="3" fontId="40" fillId="0" borderId="41" xfId="1498" applyNumberFormat="1" applyFont="1" applyFill="1" applyBorder="1" applyAlignment="1">
      <alignment horizontal="center" vertical="center" wrapText="1"/>
    </xf>
    <xf numFmtId="0" fontId="40" fillId="0" borderId="41" xfId="1461" applyFont="1" applyBorder="1" applyAlignment="1">
      <alignment horizontal="center" vertical="center" wrapText="1"/>
    </xf>
    <xf numFmtId="0" fontId="41" fillId="0" borderId="37" xfId="1495" applyFont="1" applyBorder="1" applyAlignment="1">
      <alignment vertical="center" wrapText="1"/>
    </xf>
    <xf numFmtId="0" fontId="45" fillId="0" borderId="37" xfId="0" applyFont="1" applyBorder="1" applyAlignment="1">
      <alignment horizontal="left" vertical="center" wrapText="1"/>
    </xf>
    <xf numFmtId="2" fontId="41" fillId="0" borderId="41" xfId="8" applyNumberFormat="1" applyFont="1" applyBorder="1" applyAlignment="1">
      <alignment horizontal="center" vertical="center" wrapText="1"/>
    </xf>
    <xf numFmtId="0" fontId="40" fillId="0" borderId="41" xfId="8" applyFont="1" applyBorder="1" applyAlignment="1">
      <alignment horizontal="center" vertical="center" wrapText="1"/>
    </xf>
    <xf numFmtId="1" fontId="40" fillId="0" borderId="41" xfId="8" applyNumberFormat="1" applyFont="1" applyBorder="1" applyAlignment="1">
      <alignment horizontal="center" vertical="center" wrapText="1"/>
    </xf>
    <xf numFmtId="167" fontId="40" fillId="0" borderId="37" xfId="171" applyNumberFormat="1" applyFont="1" applyFill="1" applyBorder="1" applyAlignment="1">
      <alignment vertical="center" wrapText="1"/>
    </xf>
    <xf numFmtId="167" fontId="40" fillId="0" borderId="37" xfId="171" applyNumberFormat="1" applyFont="1" applyFill="1" applyBorder="1" applyAlignment="1">
      <alignment horizontal="center" vertical="center" wrapText="1"/>
    </xf>
    <xf numFmtId="0" fontId="40" fillId="0" borderId="0" xfId="1499" applyFont="1" applyAlignment="1">
      <alignment horizontal="justify" vertical="center" wrapText="1"/>
    </xf>
    <xf numFmtId="0" fontId="40" fillId="0" borderId="41" xfId="1500" applyFont="1" applyBorder="1" applyAlignment="1">
      <alignment horizontal="center" vertical="center" wrapText="1"/>
    </xf>
    <xf numFmtId="3" fontId="40" fillId="0" borderId="41" xfId="1500" applyNumberFormat="1" applyFont="1" applyBorder="1" applyAlignment="1">
      <alignment horizontal="center" vertical="center" wrapText="1"/>
    </xf>
    <xf numFmtId="37" fontId="40" fillId="0" borderId="37" xfId="1501" applyNumberFormat="1" applyFont="1" applyFill="1" applyBorder="1" applyAlignment="1">
      <alignment horizontal="center" vertical="center"/>
    </xf>
    <xf numFmtId="0" fontId="51" fillId="0" borderId="37" xfId="0" applyFont="1" applyBorder="1" applyAlignment="1">
      <alignment vertical="center" wrapText="1"/>
    </xf>
    <xf numFmtId="0" fontId="40" fillId="0" borderId="41" xfId="8" applyFont="1" applyBorder="1" applyAlignment="1">
      <alignment vertical="center" wrapText="1"/>
    </xf>
    <xf numFmtId="0" fontId="40" fillId="0" borderId="37" xfId="8" applyFont="1" applyBorder="1" applyAlignment="1">
      <alignment horizontal="center" vertical="center" wrapText="1"/>
    </xf>
    <xf numFmtId="1" fontId="40" fillId="0" borderId="37" xfId="8" applyNumberFormat="1" applyFont="1" applyBorder="1" applyAlignment="1">
      <alignment horizontal="center" vertical="center" wrapText="1"/>
    </xf>
    <xf numFmtId="0" fontId="68" fillId="0" borderId="37" xfId="0" applyFont="1" applyBorder="1" applyAlignment="1">
      <alignment vertical="center" wrapText="1"/>
    </xf>
    <xf numFmtId="0" fontId="40" fillId="0" borderId="37" xfId="8" applyFont="1" applyBorder="1" applyAlignment="1">
      <alignment horizontal="left" vertical="center" wrapText="1"/>
    </xf>
    <xf numFmtId="0" fontId="40" fillId="0" borderId="37" xfId="1502" applyFont="1" applyBorder="1" applyAlignment="1" applyProtection="1">
      <alignment vertical="center" wrapText="1"/>
    </xf>
    <xf numFmtId="0" fontId="40" fillId="0" borderId="37" xfId="1502" applyFont="1" applyBorder="1" applyAlignment="1" applyProtection="1">
      <alignment horizontal="center" vertical="center" wrapText="1"/>
    </xf>
    <xf numFmtId="1" fontId="40" fillId="0" borderId="37" xfId="1502" applyNumberFormat="1" applyFont="1" applyBorder="1" applyAlignment="1" applyProtection="1">
      <alignment horizontal="center" vertical="center" wrapText="1"/>
    </xf>
    <xf numFmtId="0" fontId="40" fillId="0" borderId="0" xfId="8" applyFont="1" applyAlignment="1">
      <alignment horizontal="left" vertical="center" wrapText="1"/>
    </xf>
    <xf numFmtId="0" fontId="41" fillId="0" borderId="41" xfId="8" applyFont="1" applyBorder="1" applyAlignment="1">
      <alignment horizontal="left" vertical="center" wrapText="1"/>
    </xf>
    <xf numFmtId="169" fontId="40" fillId="0" borderId="37" xfId="13" applyFont="1" applyBorder="1" applyAlignment="1">
      <alignment vertical="center" wrapText="1"/>
    </xf>
    <xf numFmtId="169" fontId="40" fillId="0" borderId="0" xfId="13" applyFont="1" applyAlignment="1">
      <alignment vertical="center" wrapText="1"/>
    </xf>
    <xf numFmtId="0" fontId="42" fillId="0" borderId="37" xfId="1" applyFont="1" applyBorder="1" applyAlignment="1">
      <alignment horizontal="left" vertical="center" wrapText="1"/>
    </xf>
    <xf numFmtId="0" fontId="41" fillId="0" borderId="41" xfId="8" applyFont="1" applyBorder="1" applyAlignment="1">
      <alignment horizontal="center" vertical="center" wrapText="1"/>
    </xf>
    <xf numFmtId="1" fontId="41" fillId="0" borderId="41" xfId="8" applyNumberFormat="1" applyFont="1" applyBorder="1" applyAlignment="1">
      <alignment horizontal="center" vertical="center" wrapText="1"/>
    </xf>
    <xf numFmtId="3" fontId="41" fillId="0" borderId="37" xfId="8" applyNumberFormat="1" applyFont="1" applyBorder="1" applyAlignment="1">
      <alignment vertical="center" wrapText="1"/>
    </xf>
    <xf numFmtId="3" fontId="41" fillId="0" borderId="37" xfId="8" applyNumberFormat="1" applyFont="1" applyBorder="1" applyAlignment="1">
      <alignment horizontal="center" vertical="center" wrapText="1"/>
    </xf>
    <xf numFmtId="167" fontId="40" fillId="0" borderId="37" xfId="4" applyNumberFormat="1" applyFont="1" applyBorder="1" applyAlignment="1" applyProtection="1">
      <alignment vertical="center" wrapText="1"/>
    </xf>
    <xf numFmtId="167" fontId="40" fillId="0" borderId="37" xfId="4" applyNumberFormat="1" applyFont="1" applyBorder="1" applyAlignment="1" applyProtection="1">
      <alignment horizontal="center" vertical="center" wrapText="1"/>
    </xf>
    <xf numFmtId="1" fontId="51" fillId="0" borderId="41" xfId="0" applyNumberFormat="1" applyFont="1" applyBorder="1" applyAlignment="1">
      <alignment horizontal="center" vertical="center"/>
    </xf>
    <xf numFmtId="3" fontId="40" fillId="0" borderId="37" xfId="8" applyNumberFormat="1" applyFont="1" applyBorder="1" applyAlignment="1">
      <alignment vertical="center" wrapText="1"/>
    </xf>
    <xf numFmtId="3" fontId="40" fillId="0" borderId="37" xfId="8" applyNumberFormat="1" applyFont="1" applyBorder="1" applyAlignment="1">
      <alignment horizontal="center" vertical="center" wrapText="1"/>
    </xf>
    <xf numFmtId="0" fontId="41" fillId="0" borderId="37" xfId="8" applyFont="1" applyBorder="1" applyAlignment="1">
      <alignment horizontal="left" vertical="center" wrapText="1"/>
    </xf>
    <xf numFmtId="0" fontId="69" fillId="0" borderId="37" xfId="0" applyFont="1" applyBorder="1"/>
    <xf numFmtId="0" fontId="69" fillId="0" borderId="37" xfId="0" applyFont="1" applyBorder="1" applyAlignment="1">
      <alignment horizontal="center"/>
    </xf>
    <xf numFmtId="0" fontId="41" fillId="0" borderId="37" xfId="8" applyFont="1" applyBorder="1" applyAlignment="1">
      <alignment horizontal="center" vertical="center" wrapText="1"/>
    </xf>
    <xf numFmtId="2" fontId="37" fillId="0" borderId="15" xfId="0" applyNumberFormat="1" applyFont="1" applyBorder="1" applyAlignment="1">
      <alignment horizontal="center" vertical="center"/>
    </xf>
    <xf numFmtId="0" fontId="37" fillId="0" borderId="16" xfId="0" applyFont="1" applyBorder="1" applyAlignment="1">
      <alignment vertical="center"/>
    </xf>
    <xf numFmtId="0" fontId="37" fillId="0" borderId="15" xfId="0" applyFont="1" applyBorder="1" applyAlignment="1">
      <alignment horizontal="center" vertical="center"/>
    </xf>
    <xf numFmtId="1" fontId="37" fillId="0" borderId="15" xfId="0" applyNumberFormat="1" applyFont="1" applyBorder="1" applyAlignment="1">
      <alignment horizontal="center" vertical="center"/>
    </xf>
    <xf numFmtId="3" fontId="37" fillId="0" borderId="15" xfId="0" applyNumberFormat="1" applyFont="1" applyBorder="1" applyAlignment="1">
      <alignment vertical="center"/>
    </xf>
    <xf numFmtId="3" fontId="37" fillId="0" borderId="16" xfId="0" applyNumberFormat="1" applyFont="1" applyBorder="1" applyAlignment="1">
      <alignment horizontal="center" vertical="center"/>
    </xf>
    <xf numFmtId="0" fontId="41" fillId="0" borderId="1" xfId="1" applyFont="1" applyBorder="1" applyAlignment="1">
      <alignment horizontal="left" vertical="center" wrapText="1"/>
    </xf>
    <xf numFmtId="9" fontId="40" fillId="0" borderId="4" xfId="14" applyNumberFormat="1" applyFont="1" applyFill="1" applyBorder="1" applyAlignment="1">
      <alignment horizontal="center" vertical="center"/>
    </xf>
    <xf numFmtId="171" fontId="0" fillId="0" borderId="5" xfId="0" applyNumberFormat="1" applyBorder="1"/>
    <xf numFmtId="0" fontId="32" fillId="0" borderId="55" xfId="1459" applyFont="1" applyBorder="1" applyAlignment="1">
      <alignment horizontal="center" vertical="center" wrapText="1"/>
    </xf>
    <xf numFmtId="167" fontId="32" fillId="0" borderId="43" xfId="1503" applyNumberFormat="1" applyFont="1" applyBorder="1" applyAlignment="1">
      <alignment vertical="center" wrapText="1"/>
    </xf>
    <xf numFmtId="2" fontId="32" fillId="0" borderId="43" xfId="1503" applyNumberFormat="1" applyFont="1" applyBorder="1" applyAlignment="1">
      <alignment horizontal="center" vertical="center" wrapText="1"/>
    </xf>
    <xf numFmtId="166" fontId="32" fillId="0" borderId="43" xfId="1503" applyFont="1" applyBorder="1" applyAlignment="1">
      <alignment horizontal="center" vertical="center" wrapText="1"/>
    </xf>
    <xf numFmtId="166" fontId="32" fillId="0" borderId="44" xfId="1503" applyFont="1" applyBorder="1" applyAlignment="1">
      <alignment horizontal="center" vertical="center" wrapText="1"/>
    </xf>
    <xf numFmtId="0" fontId="3" fillId="0" borderId="0" xfId="1504" applyAlignment="1"/>
    <xf numFmtId="0" fontId="3" fillId="0" borderId="0" xfId="749">
      <alignment horizontal="justify"/>
    </xf>
    <xf numFmtId="0" fontId="33" fillId="0" borderId="56" xfId="1461" applyFont="1" applyBorder="1" applyAlignment="1">
      <alignment horizontal="center" vertical="center"/>
    </xf>
    <xf numFmtId="175" fontId="33" fillId="0" borderId="56" xfId="1459" applyNumberFormat="1" applyFont="1" applyBorder="1" applyAlignment="1">
      <alignment horizontal="center" vertical="center" shrinkToFit="1"/>
    </xf>
    <xf numFmtId="167" fontId="33" fillId="0" borderId="56" xfId="1503" applyNumberFormat="1" applyFont="1" applyBorder="1" applyAlignment="1">
      <alignment vertical="center" wrapText="1"/>
    </xf>
    <xf numFmtId="0" fontId="33" fillId="0" borderId="56" xfId="1459" applyFont="1" applyBorder="1" applyAlignment="1">
      <alignment horizontal="center" vertical="center" wrapText="1"/>
    </xf>
    <xf numFmtId="176" fontId="33" fillId="0" borderId="56" xfId="1459" applyNumberFormat="1" applyFont="1" applyBorder="1" applyAlignment="1">
      <alignment horizontal="center" vertical="center" shrinkToFit="1"/>
    </xf>
    <xf numFmtId="2" fontId="33" fillId="0" borderId="56" xfId="1503" applyNumberFormat="1" applyFont="1" applyFill="1" applyBorder="1" applyAlignment="1">
      <alignment vertical="center"/>
    </xf>
    <xf numFmtId="1" fontId="33" fillId="0" borderId="56" xfId="1503" applyNumberFormat="1" applyFont="1" applyFill="1" applyBorder="1" applyAlignment="1">
      <alignment horizontal="center" vertical="center"/>
    </xf>
    <xf numFmtId="0" fontId="33" fillId="6" borderId="56" xfId="1459" applyFont="1" applyFill="1" applyBorder="1" applyAlignment="1">
      <alignment horizontal="center" vertical="center" wrapText="1"/>
    </xf>
    <xf numFmtId="2" fontId="33" fillId="0" borderId="56" xfId="1503" applyNumberFormat="1" applyFont="1" applyBorder="1" applyAlignment="1">
      <alignment horizontal="center" vertical="center" wrapText="1"/>
    </xf>
    <xf numFmtId="166" fontId="33" fillId="0" borderId="56" xfId="1503" applyFont="1" applyBorder="1" applyAlignment="1">
      <alignment horizontal="center" vertical="center" wrapText="1"/>
    </xf>
    <xf numFmtId="166" fontId="33" fillId="0" borderId="56" xfId="1503" applyFont="1" applyFill="1" applyBorder="1" applyAlignment="1">
      <alignment horizontal="center" vertical="center" wrapText="1"/>
    </xf>
    <xf numFmtId="167" fontId="33" fillId="0" borderId="1" xfId="1503" applyNumberFormat="1" applyFont="1" applyBorder="1" applyAlignment="1">
      <alignment vertical="center" wrapText="1"/>
    </xf>
    <xf numFmtId="2" fontId="33" fillId="0" borderId="1" xfId="1503" applyNumberFormat="1" applyFont="1" applyFill="1" applyBorder="1" applyAlignment="1">
      <alignment vertical="center"/>
    </xf>
    <xf numFmtId="1" fontId="33" fillId="0" borderId="1" xfId="1503" applyNumberFormat="1" applyFont="1" applyFill="1" applyBorder="1" applyAlignment="1">
      <alignment horizontal="center" vertical="center"/>
    </xf>
    <xf numFmtId="2" fontId="33" fillId="0" borderId="1" xfId="25" applyNumberFormat="1" applyFont="1" applyBorder="1" applyAlignment="1">
      <alignment horizontal="center" vertical="top"/>
    </xf>
    <xf numFmtId="166" fontId="33" fillId="0" borderId="1" xfId="1503" applyFont="1" applyBorder="1" applyAlignment="1">
      <alignment horizontal="center" vertical="center" wrapText="1"/>
    </xf>
    <xf numFmtId="2" fontId="33" fillId="0" borderId="1" xfId="1503" applyNumberFormat="1" applyFont="1" applyFill="1" applyBorder="1" applyAlignment="1" applyProtection="1">
      <alignment horizontal="center" vertical="center" shrinkToFit="1"/>
      <protection hidden="1"/>
    </xf>
    <xf numFmtId="166" fontId="33" fillId="0" borderId="1" xfId="1503" applyFont="1" applyFill="1" applyBorder="1" applyAlignment="1">
      <alignment horizontal="center" vertical="center" wrapText="1"/>
    </xf>
    <xf numFmtId="2" fontId="33" fillId="0" borderId="1" xfId="1503" applyNumberFormat="1" applyFont="1" applyBorder="1" applyAlignment="1">
      <alignment horizontal="center" vertical="center" wrapText="1"/>
    </xf>
    <xf numFmtId="166" fontId="33" fillId="0" borderId="1" xfId="1503" applyFont="1" applyBorder="1" applyAlignment="1">
      <alignment horizontal="center" vertical="center" shrinkToFit="1"/>
    </xf>
    <xf numFmtId="0" fontId="34" fillId="0" borderId="57" xfId="1504" applyFont="1" applyBorder="1" applyAlignment="1">
      <alignment horizontal="center" wrapText="1"/>
    </xf>
    <xf numFmtId="0" fontId="34" fillId="0" borderId="58" xfId="1504" applyFont="1" applyBorder="1" applyAlignment="1"/>
    <xf numFmtId="0" fontId="34" fillId="0" borderId="58" xfId="1504" applyFont="1" applyBorder="1" applyAlignment="1">
      <alignment horizontal="center"/>
    </xf>
    <xf numFmtId="2" fontId="34" fillId="0" borderId="58" xfId="1504" applyNumberFormat="1" applyFont="1" applyBorder="1" applyAlignment="1"/>
    <xf numFmtId="1" fontId="34" fillId="0" borderId="58" xfId="1504" applyNumberFormat="1" applyFont="1" applyBorder="1" applyAlignment="1">
      <alignment horizontal="center"/>
    </xf>
    <xf numFmtId="2" fontId="34" fillId="0" borderId="58" xfId="1504" applyNumberFormat="1" applyFont="1" applyBorder="1" applyAlignment="1">
      <alignment horizontal="center"/>
    </xf>
    <xf numFmtId="43" fontId="34" fillId="0" borderId="58" xfId="1504" applyNumberFormat="1" applyFont="1" applyBorder="1" applyAlignment="1"/>
    <xf numFmtId="0" fontId="34" fillId="0" borderId="1" xfId="1504" applyFont="1" applyBorder="1" applyAlignment="1">
      <alignment horizontal="center" wrapText="1"/>
    </xf>
    <xf numFmtId="0" fontId="34" fillId="0" borderId="1" xfId="1504" applyFont="1" applyBorder="1" applyAlignment="1"/>
    <xf numFmtId="0" fontId="34" fillId="0" borderId="1" xfId="1504" applyFont="1" applyBorder="1" applyAlignment="1">
      <alignment horizontal="center"/>
    </xf>
    <xf numFmtId="2" fontId="34" fillId="0" borderId="1" xfId="1504" applyNumberFormat="1" applyFont="1" applyBorder="1" applyAlignment="1"/>
    <xf numFmtId="1" fontId="34" fillId="0" borderId="1" xfId="1504" applyNumberFormat="1" applyFont="1" applyBorder="1" applyAlignment="1">
      <alignment horizontal="center"/>
    </xf>
    <xf numFmtId="2" fontId="34" fillId="0" borderId="1" xfId="1504" applyNumberFormat="1" applyFont="1" applyBorder="1" applyAlignment="1">
      <alignment horizontal="center"/>
    </xf>
    <xf numFmtId="43" fontId="34" fillId="0" borderId="1" xfId="1504" applyNumberFormat="1" applyFont="1" applyBorder="1" applyAlignment="1"/>
    <xf numFmtId="0" fontId="33" fillId="0" borderId="0" xfId="749" applyFont="1">
      <alignment horizontal="justify"/>
    </xf>
    <xf numFmtId="3" fontId="44" fillId="0" borderId="41" xfId="1495" applyNumberFormat="1" applyFont="1" applyBorder="1" applyAlignment="1">
      <alignment horizontal="center" vertical="center"/>
    </xf>
    <xf numFmtId="0" fontId="40" fillId="0" borderId="41" xfId="0" applyFont="1" applyBorder="1" applyAlignment="1">
      <alignment horizontal="justify" vertical="center" wrapText="1"/>
    </xf>
    <xf numFmtId="3" fontId="40" fillId="0" borderId="37" xfId="79" applyNumberFormat="1" applyFont="1" applyFill="1" applyBorder="1" applyAlignment="1">
      <alignment horizontal="center" vertical="center"/>
    </xf>
    <xf numFmtId="3" fontId="40" fillId="0" borderId="41" xfId="79" applyNumberFormat="1" applyFont="1" applyFill="1" applyBorder="1" applyAlignment="1">
      <alignment vertical="center"/>
    </xf>
    <xf numFmtId="3" fontId="40" fillId="0" borderId="54" xfId="1" applyNumberFormat="1" applyFont="1" applyBorder="1" applyAlignment="1">
      <alignment vertical="center" wrapText="1"/>
    </xf>
    <xf numFmtId="170" fontId="66" fillId="0" borderId="11" xfId="15" quotePrefix="1" applyNumberFormat="1" applyFont="1" applyBorder="1" applyAlignment="1">
      <alignment horizontal="right" vertical="top" wrapText="1"/>
    </xf>
    <xf numFmtId="170" fontId="66" fillId="0" borderId="12" xfId="15" quotePrefix="1" applyNumberFormat="1" applyFont="1" applyBorder="1" applyAlignment="1">
      <alignment horizontal="right" vertical="top" wrapText="1"/>
    </xf>
    <xf numFmtId="0" fontId="59" fillId="3" borderId="0" xfId="15" applyFont="1" applyFill="1" applyAlignment="1">
      <alignment horizontal="center" vertical="center" wrapText="1"/>
    </xf>
    <xf numFmtId="0" fontId="57" fillId="0" borderId="0" xfId="15" applyFont="1" applyAlignment="1">
      <alignment horizontal="center" vertical="top" wrapText="1"/>
    </xf>
    <xf numFmtId="0" fontId="58" fillId="0" borderId="0" xfId="15" applyFont="1" applyAlignment="1">
      <alignment horizontal="center" vertical="top" wrapText="1"/>
    </xf>
    <xf numFmtId="0" fontId="58" fillId="0" borderId="0" xfId="15" applyFont="1" applyAlignment="1">
      <alignment horizontal="left" vertical="top" wrapText="1"/>
    </xf>
    <xf numFmtId="0" fontId="61" fillId="0" borderId="0" xfId="17" applyFont="1" applyAlignment="1">
      <alignment horizontal="right" vertical="top"/>
    </xf>
    <xf numFmtId="0" fontId="61" fillId="0" borderId="37" xfId="17" applyFont="1" applyBorder="1" applyAlignment="1">
      <alignment horizontal="right" vertical="top"/>
    </xf>
    <xf numFmtId="0" fontId="61" fillId="0" borderId="0" xfId="15" applyFont="1" applyAlignment="1">
      <alignment horizontal="right" vertical="center"/>
    </xf>
    <xf numFmtId="0" fontId="61" fillId="0" borderId="37" xfId="15" applyFont="1" applyBorder="1" applyAlignment="1">
      <alignment horizontal="right" vertical="center"/>
    </xf>
    <xf numFmtId="3" fontId="40" fillId="0" borderId="40" xfId="1" applyNumberFormat="1" applyFont="1" applyBorder="1" applyAlignment="1">
      <alignment horizontal="center" vertical="center" wrapText="1"/>
    </xf>
    <xf numFmtId="3" fontId="40" fillId="0" borderId="37" xfId="1" applyNumberFormat="1" applyFont="1" applyBorder="1" applyAlignment="1">
      <alignment horizontal="center" vertical="center" wrapText="1"/>
    </xf>
    <xf numFmtId="0" fontId="40" fillId="0" borderId="41" xfId="1" applyFont="1" applyBorder="1" applyAlignment="1">
      <alignment horizontal="center" vertical="center" wrapText="1"/>
    </xf>
    <xf numFmtId="0" fontId="37" fillId="0" borderId="1" xfId="0" applyFont="1" applyBorder="1" applyAlignment="1">
      <alignment horizontal="center" vertical="center" wrapText="1"/>
    </xf>
    <xf numFmtId="3" fontId="37" fillId="0" borderId="1" xfId="0" applyNumberFormat="1" applyFont="1" applyBorder="1" applyAlignment="1">
      <alignment horizontal="center" vertical="center" wrapText="1"/>
    </xf>
    <xf numFmtId="3" fontId="40" fillId="0" borderId="41" xfId="79" applyNumberFormat="1" applyFont="1" applyFill="1" applyBorder="1" applyAlignment="1">
      <alignment horizontal="center" vertical="center"/>
    </xf>
    <xf numFmtId="0" fontId="0" fillId="0" borderId="1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 fillId="0" borderId="5" xfId="0" applyFont="1" applyBorder="1" applyAlignment="1">
      <alignment horizontal="center"/>
    </xf>
    <xf numFmtId="0" fontId="1" fillId="0" borderId="9" xfId="0" applyFont="1" applyBorder="1" applyAlignment="1">
      <alignment horizontal="center"/>
    </xf>
    <xf numFmtId="0" fontId="13" fillId="0" borderId="0" xfId="0" applyFont="1" applyAlignment="1">
      <alignment horizontal="center"/>
    </xf>
    <xf numFmtId="0" fontId="13" fillId="0" borderId="11" xfId="0" applyFont="1" applyBorder="1" applyAlignment="1">
      <alignment horizontal="center"/>
    </xf>
    <xf numFmtId="0" fontId="1" fillId="0" borderId="13" xfId="0" applyFont="1" applyBorder="1" applyAlignment="1">
      <alignment horizontal="center"/>
    </xf>
    <xf numFmtId="0" fontId="1" fillId="0" borderId="6" xfId="0" applyFont="1" applyBorder="1" applyAlignment="1">
      <alignment horizontal="center"/>
    </xf>
    <xf numFmtId="0" fontId="13" fillId="0" borderId="1" xfId="0" applyFont="1" applyBorder="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1" fillId="0" borderId="21" xfId="0" applyFont="1" applyBorder="1" applyAlignment="1">
      <alignment horizontal="center" vertical="center"/>
    </xf>
    <xf numFmtId="0" fontId="1" fillId="0" borderId="12" xfId="0" applyFont="1" applyBorder="1" applyAlignment="1">
      <alignment horizontal="center" vertical="center"/>
    </xf>
    <xf numFmtId="0" fontId="2" fillId="0" borderId="22" xfId="0" applyFont="1" applyBorder="1" applyAlignment="1">
      <alignment horizontal="center" vertical="center"/>
    </xf>
    <xf numFmtId="0" fontId="0" fillId="0" borderId="6" xfId="0" applyBorder="1" applyAlignment="1">
      <alignment horizontal="center" vertical="center"/>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7" fillId="0" borderId="1" xfId="0" applyFont="1" applyBorder="1" applyAlignment="1">
      <alignment horizontal="center" wrapText="1"/>
    </xf>
    <xf numFmtId="0" fontId="37" fillId="0" borderId="52" xfId="0" applyFont="1" applyBorder="1" applyAlignment="1">
      <alignment horizontal="center" wrapText="1"/>
    </xf>
    <xf numFmtId="0" fontId="37" fillId="0" borderId="53" xfId="0" applyFont="1" applyBorder="1" applyAlignment="1">
      <alignment horizontal="center" wrapText="1"/>
    </xf>
    <xf numFmtId="0" fontId="37" fillId="0" borderId="18" xfId="0" applyFont="1" applyBorder="1" applyAlignment="1">
      <alignment horizontal="center" wrapText="1"/>
    </xf>
    <xf numFmtId="0" fontId="0" fillId="0" borderId="7" xfId="0" applyBorder="1" applyAlignment="1">
      <alignment horizontal="center"/>
    </xf>
    <xf numFmtId="0" fontId="0" fillId="0" borderId="47" xfId="0" applyBorder="1" applyAlignment="1">
      <alignment horizontal="center"/>
    </xf>
    <xf numFmtId="0" fontId="0" fillId="0" borderId="8" xfId="0" applyBorder="1" applyAlignment="1">
      <alignment horizontal="center"/>
    </xf>
    <xf numFmtId="0" fontId="0" fillId="0" borderId="41" xfId="0" applyBorder="1" applyAlignment="1">
      <alignment horizontal="center"/>
    </xf>
    <xf numFmtId="0" fontId="0" fillId="0" borderId="20" xfId="0" applyBorder="1" applyAlignment="1">
      <alignment horizontal="center" vertical="center" wrapText="1"/>
    </xf>
    <xf numFmtId="0" fontId="0" fillId="0" borderId="41" xfId="0" applyBorder="1" applyAlignment="1">
      <alignment horizontal="center" vertical="center" wrapText="1"/>
    </xf>
    <xf numFmtId="0" fontId="0" fillId="0" borderId="20" xfId="0" applyBorder="1" applyAlignment="1">
      <alignment horizontal="center"/>
    </xf>
    <xf numFmtId="0" fontId="0" fillId="0" borderId="2" xfId="0" applyBorder="1" applyAlignment="1">
      <alignment horizontal="center"/>
    </xf>
    <xf numFmtId="0" fontId="0" fillId="0" borderId="11" xfId="0" applyBorder="1" applyAlignment="1">
      <alignment horizontal="center" vertical="center"/>
    </xf>
    <xf numFmtId="0" fontId="0" fillId="0" borderId="2" xfId="0" applyBorder="1" applyAlignment="1">
      <alignment horizontal="center" vertical="center" wrapText="1"/>
    </xf>
    <xf numFmtId="0" fontId="0" fillId="0" borderId="11" xfId="0" applyBorder="1" applyAlignment="1">
      <alignment horizontal="center"/>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32" fillId="0" borderId="59" xfId="1459" applyFont="1" applyBorder="1" applyAlignment="1">
      <alignment horizontal="center" vertical="center" wrapText="1"/>
    </xf>
    <xf numFmtId="2" fontId="37" fillId="0" borderId="20" xfId="0" applyNumberFormat="1" applyFont="1" applyBorder="1" applyAlignment="1">
      <alignment horizontal="center" vertical="center" wrapText="1"/>
    </xf>
    <xf numFmtId="2" fontId="37" fillId="0" borderId="45" xfId="0" applyNumberFormat="1" applyFont="1" applyBorder="1" applyAlignment="1">
      <alignment horizontal="center" vertical="center" wrapText="1"/>
    </xf>
    <xf numFmtId="0" fontId="37" fillId="0" borderId="20" xfId="0" applyFont="1" applyBorder="1" applyAlignment="1">
      <alignment horizontal="center" vertical="center" wrapText="1"/>
    </xf>
    <xf numFmtId="0" fontId="37" fillId="0" borderId="45" xfId="0" applyFont="1" applyBorder="1" applyAlignment="1">
      <alignment horizontal="center" vertical="center" wrapText="1"/>
    </xf>
    <xf numFmtId="3" fontId="40" fillId="0" borderId="10" xfId="1" applyNumberFormat="1" applyFont="1" applyBorder="1" applyAlignment="1">
      <alignment horizontal="center" vertical="center" wrapText="1"/>
    </xf>
    <xf numFmtId="3" fontId="40" fillId="0" borderId="12" xfId="1" applyNumberFormat="1" applyFont="1" applyBorder="1" applyAlignment="1">
      <alignment horizontal="center" vertical="center" wrapText="1"/>
    </xf>
    <xf numFmtId="0" fontId="40" fillId="0" borderId="41" xfId="1" applyFont="1" applyBorder="1" applyAlignment="1">
      <alignment horizontal="left" vertical="center" wrapText="1"/>
    </xf>
    <xf numFmtId="3" fontId="40" fillId="0" borderId="50" xfId="1" applyNumberFormat="1" applyFont="1" applyBorder="1" applyAlignment="1">
      <alignment horizontal="center" vertical="center" wrapText="1"/>
    </xf>
    <xf numFmtId="3" fontId="40" fillId="0" borderId="51" xfId="1" applyNumberFormat="1" applyFont="1" applyBorder="1" applyAlignment="1">
      <alignment horizontal="center" vertical="center" wrapText="1"/>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0" fillId="0" borderId="20" xfId="0" applyBorder="1" applyAlignment="1">
      <alignment horizontal="center" vertical="center"/>
    </xf>
    <xf numFmtId="0" fontId="0" fillId="0" borderId="39" xfId="0" applyBorder="1" applyAlignment="1">
      <alignment horizontal="center" vertical="center"/>
    </xf>
    <xf numFmtId="0" fontId="0" fillId="0" borderId="19" xfId="0" applyBorder="1" applyAlignment="1">
      <alignment horizontal="center" vertical="center"/>
    </xf>
    <xf numFmtId="0" fontId="30" fillId="0" borderId="1" xfId="1459" applyFont="1" applyBorder="1" applyAlignment="1">
      <alignment horizontal="left" vertical="center" wrapText="1"/>
    </xf>
    <xf numFmtId="0" fontId="31" fillId="0" borderId="41" xfId="1461" applyFont="1" applyBorder="1" applyAlignment="1">
      <alignment horizontal="center" vertical="center" wrapText="1"/>
    </xf>
    <xf numFmtId="0" fontId="1" fillId="0" borderId="19" xfId="0" applyFont="1" applyBorder="1" applyAlignment="1">
      <alignment horizontal="center" vertical="center"/>
    </xf>
    <xf numFmtId="0" fontId="0" fillId="0" borderId="20" xfId="0" applyBorder="1" applyAlignment="1">
      <alignment horizontal="left" vertical="center"/>
    </xf>
    <xf numFmtId="0" fontId="0" fillId="0" borderId="19" xfId="0" applyBorder="1" applyAlignment="1">
      <alignment horizontal="left" vertical="center"/>
    </xf>
    <xf numFmtId="0" fontId="15" fillId="0" borderId="1" xfId="0" applyFont="1" applyBorder="1" applyAlignment="1">
      <alignment horizontal="center" wrapText="1"/>
    </xf>
    <xf numFmtId="171" fontId="19" fillId="0" borderId="22" xfId="0" applyNumberFormat="1" applyFont="1" applyBorder="1"/>
    <xf numFmtId="171" fontId="19" fillId="0" borderId="6" xfId="0" applyNumberFormat="1" applyFont="1" applyBorder="1"/>
    <xf numFmtId="171" fontId="19" fillId="0" borderId="23" xfId="0" applyNumberFormat="1" applyFont="1" applyBorder="1"/>
    <xf numFmtId="171" fontId="19" fillId="0" borderId="18" xfId="0" applyNumberFormat="1" applyFont="1" applyBorder="1"/>
    <xf numFmtId="0" fontId="31" fillId="0" borderId="20" xfId="1461" applyFont="1" applyBorder="1" applyAlignment="1">
      <alignment horizontal="center" vertical="center" wrapText="1"/>
    </xf>
    <xf numFmtId="4" fontId="37" fillId="0" borderId="1" xfId="0" applyNumberFormat="1" applyFont="1" applyBorder="1" applyAlignment="1">
      <alignment horizontal="center" vertical="center" wrapText="1"/>
    </xf>
    <xf numFmtId="4" fontId="37" fillId="0" borderId="6" xfId="0" applyNumberFormat="1" applyFont="1" applyBorder="1" applyAlignment="1">
      <alignment horizontal="center" vertical="center" wrapText="1"/>
    </xf>
    <xf numFmtId="4" fontId="36" fillId="0" borderId="2" xfId="0" applyNumberFormat="1" applyFont="1" applyBorder="1" applyAlignment="1">
      <alignment vertical="center" wrapText="1"/>
    </xf>
    <xf numFmtId="4" fontId="36" fillId="0" borderId="4" xfId="0" applyNumberFormat="1" applyFont="1" applyBorder="1" applyAlignment="1">
      <alignment vertical="center" wrapText="1"/>
    </xf>
    <xf numFmtId="4" fontId="36" fillId="0" borderId="41" xfId="0" applyNumberFormat="1" applyFont="1" applyBorder="1" applyAlignment="1">
      <alignment vertical="center" wrapText="1"/>
    </xf>
    <xf numFmtId="4" fontId="36" fillId="0" borderId="37" xfId="0" applyNumberFormat="1" applyFont="1" applyBorder="1" applyAlignment="1">
      <alignment vertical="center" wrapText="1"/>
    </xf>
    <xf numFmtId="4" fontId="40" fillId="0" borderId="4" xfId="8" applyNumberFormat="1" applyFont="1" applyBorder="1" applyAlignment="1">
      <alignment vertical="center"/>
    </xf>
    <xf numFmtId="4" fontId="36" fillId="0" borderId="2" xfId="0" applyNumberFormat="1" applyFont="1" applyBorder="1" applyAlignment="1">
      <alignment vertical="center"/>
    </xf>
    <xf numFmtId="4" fontId="37" fillId="0" borderId="1" xfId="0" applyNumberFormat="1" applyFont="1" applyBorder="1" applyAlignment="1">
      <alignment vertical="center"/>
    </xf>
    <xf numFmtId="4" fontId="37" fillId="0" borderId="6" xfId="0" applyNumberFormat="1" applyFont="1" applyBorder="1" applyAlignment="1">
      <alignment vertical="center"/>
    </xf>
    <xf numFmtId="4" fontId="40" fillId="0" borderId="2" xfId="14" applyNumberFormat="1" applyFont="1" applyFill="1" applyBorder="1" applyAlignment="1">
      <alignment vertical="center" wrapText="1"/>
    </xf>
    <xf numFmtId="4" fontId="40" fillId="0" borderId="4" xfId="8" applyNumberFormat="1" applyFont="1" applyBorder="1" applyAlignment="1">
      <alignment vertical="center" wrapText="1"/>
    </xf>
    <xf numFmtId="4" fontId="36" fillId="0" borderId="41" xfId="0" applyNumberFormat="1" applyFont="1" applyBorder="1" applyAlignment="1">
      <alignment vertical="center"/>
    </xf>
    <xf numFmtId="4" fontId="36" fillId="0" borderId="4" xfId="0" applyNumberFormat="1" applyFont="1" applyBorder="1" applyAlignment="1">
      <alignment vertical="center"/>
    </xf>
    <xf numFmtId="4" fontId="37" fillId="0" borderId="14" xfId="0" applyNumberFormat="1" applyFont="1" applyBorder="1" applyAlignment="1">
      <alignment vertical="center"/>
    </xf>
    <xf numFmtId="4" fontId="37" fillId="0" borderId="18" xfId="0" applyNumberFormat="1" applyFont="1" applyBorder="1" applyAlignment="1">
      <alignment vertical="center"/>
    </xf>
    <xf numFmtId="4" fontId="40" fillId="0" borderId="4" xfId="14" applyNumberFormat="1" applyFont="1" applyFill="1" applyBorder="1" applyAlignment="1">
      <alignment vertical="center" wrapText="1"/>
    </xf>
    <xf numFmtId="4" fontId="40" fillId="0" borderId="37" xfId="8" applyNumberFormat="1" applyFont="1" applyBorder="1" applyAlignment="1">
      <alignment vertical="center" wrapText="1"/>
    </xf>
    <xf numFmtId="4" fontId="40" fillId="0" borderId="40" xfId="8" applyNumberFormat="1" applyFont="1" applyBorder="1" applyAlignment="1">
      <alignment horizontal="center" vertical="center" wrapText="1"/>
    </xf>
    <xf numFmtId="4" fontId="40" fillId="0" borderId="37" xfId="8" applyNumberFormat="1" applyFont="1" applyBorder="1" applyAlignment="1">
      <alignment horizontal="center" vertical="center" wrapText="1"/>
    </xf>
    <xf numFmtId="4" fontId="41" fillId="0" borderId="15" xfId="14" applyNumberFormat="1" applyFont="1" applyFill="1" applyBorder="1" applyAlignment="1">
      <alignment vertical="center" wrapText="1"/>
    </xf>
    <xf numFmtId="4" fontId="41" fillId="0" borderId="16" xfId="2" applyNumberFormat="1" applyFont="1" applyFill="1" applyBorder="1" applyAlignment="1">
      <alignment vertical="center" wrapText="1"/>
    </xf>
    <xf numFmtId="4" fontId="41" fillId="0" borderId="41" xfId="14" applyNumberFormat="1" applyFont="1" applyFill="1" applyBorder="1" applyAlignment="1">
      <alignment vertical="center" wrapText="1"/>
    </xf>
    <xf numFmtId="4" fontId="41" fillId="0" borderId="37" xfId="2" applyNumberFormat="1" applyFont="1" applyFill="1" applyBorder="1" applyAlignment="1">
      <alignment vertical="center" wrapText="1"/>
    </xf>
    <xf numFmtId="4" fontId="40" fillId="0" borderId="2" xfId="1" applyNumberFormat="1" applyFont="1" applyBorder="1" applyAlignment="1">
      <alignment vertical="center" wrapText="1"/>
    </xf>
    <xf numFmtId="4" fontId="40" fillId="0" borderId="4" xfId="1" applyNumberFormat="1" applyFont="1" applyBorder="1" applyAlignment="1">
      <alignment vertical="center" wrapText="1"/>
    </xf>
    <xf numFmtId="4" fontId="40" fillId="0" borderId="41" xfId="1" applyNumberFormat="1" applyFont="1" applyBorder="1" applyAlignment="1">
      <alignment vertical="center" wrapText="1"/>
    </xf>
    <xf numFmtId="4" fontId="40" fillId="0" borderId="37" xfId="1" applyNumberFormat="1" applyFont="1" applyBorder="1" applyAlignment="1">
      <alignment vertical="center" wrapText="1"/>
    </xf>
    <xf numFmtId="4" fontId="41" fillId="0" borderId="15" xfId="1" applyNumberFormat="1" applyFont="1" applyBorder="1" applyAlignment="1">
      <alignment vertical="center" wrapText="1"/>
    </xf>
    <xf numFmtId="4" fontId="41" fillId="0" borderId="16" xfId="1" applyNumberFormat="1" applyFont="1" applyBorder="1" applyAlignment="1">
      <alignment vertical="center" wrapText="1"/>
    </xf>
    <xf numFmtId="4" fontId="41" fillId="0" borderId="16" xfId="2" applyNumberFormat="1" applyFont="1" applyFill="1" applyBorder="1" applyAlignment="1">
      <alignment horizontal="right" vertical="center" wrapText="1"/>
    </xf>
    <xf numFmtId="4" fontId="40" fillId="0" borderId="41" xfId="8" applyNumberFormat="1" applyFont="1" applyBorder="1" applyAlignment="1">
      <alignment vertical="center" wrapText="1"/>
    </xf>
    <xf numFmtId="4" fontId="41" fillId="0" borderId="41" xfId="1" applyNumberFormat="1" applyFont="1" applyBorder="1" applyAlignment="1">
      <alignment vertical="center" wrapText="1"/>
    </xf>
    <xf numFmtId="4" fontId="41" fillId="0" borderId="37" xfId="2" applyNumberFormat="1" applyFont="1" applyFill="1" applyBorder="1" applyAlignment="1">
      <alignment horizontal="right" vertical="center" wrapText="1"/>
    </xf>
    <xf numFmtId="4" fontId="40" fillId="0" borderId="37" xfId="2" applyNumberFormat="1" applyFont="1" applyFill="1" applyBorder="1" applyAlignment="1">
      <alignment horizontal="right" vertical="center" wrapText="1"/>
    </xf>
    <xf numFmtId="4" fontId="40" fillId="0" borderId="15" xfId="1" applyNumberFormat="1" applyFont="1" applyBorder="1" applyAlignment="1">
      <alignment vertical="center" wrapText="1"/>
    </xf>
    <xf numFmtId="4" fontId="40" fillId="0" borderId="41" xfId="2" applyNumberFormat="1" applyFont="1" applyFill="1" applyBorder="1" applyAlignment="1">
      <alignment vertical="center" wrapText="1"/>
    </xf>
    <xf numFmtId="4" fontId="40" fillId="0" borderId="41" xfId="1480" applyNumberFormat="1" applyFont="1" applyFill="1" applyBorder="1" applyAlignment="1">
      <alignment vertical="center" wrapText="1"/>
    </xf>
    <xf numFmtId="4" fontId="40" fillId="0" borderId="37" xfId="1480" applyNumberFormat="1" applyFont="1" applyFill="1" applyBorder="1" applyAlignment="1">
      <alignment vertical="center" wrapText="1"/>
    </xf>
    <xf numFmtId="4" fontId="40" fillId="0" borderId="41" xfId="2" applyNumberFormat="1" applyFont="1" applyFill="1" applyBorder="1" applyAlignment="1">
      <alignment vertical="center"/>
    </xf>
    <xf numFmtId="4" fontId="40" fillId="0" borderId="41" xfId="5" applyNumberFormat="1" applyFont="1" applyFill="1" applyBorder="1" applyAlignment="1">
      <alignment vertical="center"/>
    </xf>
    <xf numFmtId="4" fontId="41" fillId="0" borderId="1" xfId="2" applyNumberFormat="1" applyFont="1" applyFill="1" applyBorder="1" applyAlignment="1">
      <alignment vertical="center" wrapText="1"/>
    </xf>
    <xf numFmtId="4" fontId="41" fillId="0" borderId="6" xfId="2" applyNumberFormat="1" applyFont="1" applyFill="1" applyBorder="1" applyAlignment="1">
      <alignment horizontal="right" vertical="center" wrapText="1"/>
    </xf>
    <xf numFmtId="4" fontId="37" fillId="0" borderId="1" xfId="0" applyNumberFormat="1" applyFont="1" applyBorder="1" applyAlignment="1">
      <alignment vertical="center" wrapText="1"/>
    </xf>
    <xf numFmtId="4" fontId="37" fillId="0" borderId="6" xfId="0" applyNumberFormat="1" applyFont="1" applyBorder="1" applyAlignment="1">
      <alignment vertical="center" wrapText="1"/>
    </xf>
    <xf numFmtId="4" fontId="40" fillId="0" borderId="40" xfId="1" applyNumberFormat="1" applyFont="1" applyBorder="1" applyAlignment="1">
      <alignment horizontal="center" vertical="center" wrapText="1"/>
    </xf>
    <xf numFmtId="4" fontId="40" fillId="0" borderId="37" xfId="1" applyNumberFormat="1" applyFont="1" applyBorder="1" applyAlignment="1">
      <alignment horizontal="center" vertical="center" wrapText="1"/>
    </xf>
    <xf numFmtId="4" fontId="40" fillId="0" borderId="41" xfId="14" applyNumberFormat="1" applyFont="1" applyFill="1" applyBorder="1" applyAlignment="1">
      <alignment vertical="center" wrapText="1"/>
    </xf>
    <xf numFmtId="4" fontId="40" fillId="0" borderId="37" xfId="14" applyNumberFormat="1" applyFont="1" applyFill="1" applyBorder="1" applyAlignment="1">
      <alignment vertical="center" wrapText="1"/>
    </xf>
    <xf numFmtId="4" fontId="40" fillId="0" borderId="40" xfId="14" applyNumberFormat="1" applyFont="1" applyFill="1" applyBorder="1" applyAlignment="1">
      <alignment horizontal="center" vertical="center" wrapText="1"/>
    </xf>
    <xf numFmtId="4" fontId="40" fillId="0" borderId="37" xfId="14" applyNumberFormat="1" applyFont="1" applyFill="1" applyBorder="1" applyAlignment="1">
      <alignment horizontal="center" vertical="center" wrapText="1"/>
    </xf>
    <xf numFmtId="4" fontId="40" fillId="0" borderId="40" xfId="14" applyNumberFormat="1" applyFont="1" applyFill="1" applyBorder="1" applyAlignment="1">
      <alignment horizontal="center" vertical="center" wrapText="1"/>
    </xf>
    <xf numFmtId="4" fontId="40" fillId="0" borderId="37" xfId="14" applyNumberFormat="1" applyFont="1" applyFill="1" applyBorder="1" applyAlignment="1">
      <alignment horizontal="center" vertical="center" wrapText="1"/>
    </xf>
    <xf numFmtId="4" fontId="40" fillId="0" borderId="41" xfId="11" applyNumberFormat="1" applyFont="1" applyFill="1" applyBorder="1" applyAlignment="1">
      <alignment vertical="center"/>
    </xf>
    <xf numFmtId="4" fontId="40" fillId="0" borderId="37" xfId="8" applyNumberFormat="1" applyFont="1" applyBorder="1" applyAlignment="1">
      <alignment vertical="center"/>
    </xf>
    <xf numFmtId="4" fontId="41" fillId="0" borderId="37" xfId="1" applyNumberFormat="1" applyFont="1" applyBorder="1" applyAlignment="1">
      <alignment vertical="center" wrapText="1"/>
    </xf>
    <xf numFmtId="4" fontId="41" fillId="0" borderId="16" xfId="14" applyNumberFormat="1" applyFont="1" applyFill="1" applyBorder="1" applyAlignment="1">
      <alignment vertical="center" wrapText="1"/>
    </xf>
    <xf numFmtId="4" fontId="40" fillId="0" borderId="41" xfId="1" applyNumberFormat="1" applyFont="1" applyBorder="1" applyAlignment="1">
      <alignment horizontal="center" vertical="center" wrapText="1"/>
    </xf>
    <xf numFmtId="4" fontId="40" fillId="0" borderId="37" xfId="1" applyNumberFormat="1" applyFont="1" applyBorder="1" applyAlignment="1">
      <alignment horizontal="center" vertical="center" wrapText="1"/>
    </xf>
    <xf numFmtId="4" fontId="41" fillId="0" borderId="37" xfId="14" applyNumberFormat="1" applyFont="1" applyFill="1" applyBorder="1" applyAlignment="1">
      <alignment vertical="center" wrapText="1"/>
    </xf>
    <xf numFmtId="4" fontId="40" fillId="0" borderId="37" xfId="14" applyNumberFormat="1" applyFont="1" applyFill="1" applyBorder="1" applyAlignment="1">
      <alignment horizontal="right" vertical="center" wrapText="1"/>
    </xf>
    <xf numFmtId="4" fontId="42" fillId="0" borderId="41" xfId="1495" applyNumberFormat="1" applyFont="1" applyBorder="1" applyAlignment="1">
      <alignment horizontal="right" vertical="center"/>
    </xf>
    <xf numFmtId="4" fontId="40" fillId="0" borderId="41" xfId="1497" applyNumberFormat="1" applyFont="1" applyFill="1" applyBorder="1" applyAlignment="1" applyProtection="1">
      <alignment horizontal="right" vertical="center" wrapText="1"/>
      <protection locked="0"/>
    </xf>
    <xf numFmtId="4" fontId="40" fillId="0" borderId="37" xfId="2" applyNumberFormat="1" applyFont="1" applyFill="1" applyBorder="1" applyAlignment="1">
      <alignment vertical="center" wrapText="1"/>
    </xf>
    <xf numFmtId="4" fontId="42" fillId="0" borderId="41" xfId="79" applyNumberFormat="1" applyFont="1" applyFill="1" applyBorder="1" applyAlignment="1">
      <alignment horizontal="center" vertical="center"/>
    </xf>
    <xf numFmtId="4" fontId="42" fillId="0" borderId="37" xfId="79" applyNumberFormat="1" applyFont="1" applyFill="1" applyBorder="1" applyAlignment="1">
      <alignment horizontal="center" vertical="center"/>
    </xf>
    <xf numFmtId="4" fontId="40" fillId="0" borderId="41" xfId="79" applyNumberFormat="1" applyFont="1" applyFill="1" applyBorder="1" applyAlignment="1">
      <alignment horizontal="right" vertical="center" wrapText="1"/>
    </xf>
    <xf numFmtId="4" fontId="41" fillId="0" borderId="15" xfId="1" applyNumberFormat="1" applyFont="1" applyBorder="1" applyAlignment="1">
      <alignment vertical="center"/>
    </xf>
    <xf numFmtId="4" fontId="41" fillId="0" borderId="16" xfId="2" applyNumberFormat="1" applyFont="1" applyFill="1" applyBorder="1" applyAlignment="1">
      <alignment horizontal="right" vertical="center"/>
    </xf>
    <xf numFmtId="4" fontId="41" fillId="0" borderId="41" xfId="1" applyNumberFormat="1" applyFont="1" applyBorder="1" applyAlignment="1">
      <alignment vertical="center"/>
    </xf>
    <xf numFmtId="4" fontId="41" fillId="0" borderId="37" xfId="2" applyNumberFormat="1" applyFont="1" applyFill="1" applyBorder="1" applyAlignment="1">
      <alignment horizontal="right" vertical="center"/>
    </xf>
    <xf numFmtId="4" fontId="40" fillId="0" borderId="41" xfId="1" applyNumberFormat="1" applyFont="1" applyBorder="1" applyAlignment="1">
      <alignment vertical="center"/>
    </xf>
    <xf numFmtId="4" fontId="40" fillId="0" borderId="37" xfId="2" applyNumberFormat="1" applyFont="1" applyFill="1" applyBorder="1" applyAlignment="1">
      <alignment horizontal="right" vertical="center"/>
    </xf>
    <xf numFmtId="4" fontId="40" fillId="0" borderId="15" xfId="269" applyNumberFormat="1" applyFont="1" applyFill="1" applyBorder="1" applyAlignment="1" applyProtection="1">
      <alignment vertical="center"/>
      <protection hidden="1"/>
    </xf>
    <xf numFmtId="4" fontId="41" fillId="0" borderId="15" xfId="79" applyNumberFormat="1" applyFont="1" applyFill="1" applyBorder="1" applyAlignment="1">
      <alignment horizontal="right" vertical="center" wrapText="1"/>
    </xf>
    <xf numFmtId="4" fontId="40" fillId="0" borderId="41" xfId="269" applyNumberFormat="1" applyFont="1" applyFill="1" applyBorder="1" applyAlignment="1" applyProtection="1">
      <alignment vertical="center"/>
      <protection hidden="1"/>
    </xf>
    <xf numFmtId="4" fontId="41" fillId="0" borderId="41" xfId="79" applyNumberFormat="1" applyFont="1" applyFill="1" applyBorder="1" applyAlignment="1">
      <alignment horizontal="right" vertical="center" wrapText="1"/>
    </xf>
    <xf numFmtId="4" fontId="40" fillId="0" borderId="41" xfId="1497" applyNumberFormat="1" applyFont="1" applyFill="1" applyBorder="1" applyAlignment="1">
      <alignment vertical="center" wrapText="1"/>
    </xf>
    <xf numFmtId="4" fontId="40" fillId="0" borderId="41" xfId="79" applyNumberFormat="1" applyFont="1" applyFill="1" applyBorder="1" applyAlignment="1">
      <alignment vertical="center" wrapText="1"/>
    </xf>
    <xf numFmtId="4" fontId="36" fillId="0" borderId="39" xfId="0" applyNumberFormat="1" applyFont="1" applyBorder="1" applyAlignment="1">
      <alignment vertical="center" wrapText="1"/>
    </xf>
    <xf numFmtId="4" fontId="36" fillId="0" borderId="39" xfId="0" applyNumberFormat="1" applyFont="1" applyBorder="1" applyAlignment="1">
      <alignment vertical="center"/>
    </xf>
    <xf numFmtId="4" fontId="40" fillId="0" borderId="39" xfId="8" applyNumberFormat="1" applyFont="1" applyBorder="1" applyAlignment="1">
      <alignment vertical="center"/>
    </xf>
    <xf numFmtId="4" fontId="40" fillId="0" borderId="39" xfId="8" applyNumberFormat="1" applyFont="1" applyBorder="1" applyAlignment="1">
      <alignment vertical="center" wrapText="1"/>
    </xf>
    <xf numFmtId="4" fontId="40" fillId="0" borderId="4" xfId="1" applyNumberFormat="1" applyFont="1" applyBorder="1" applyAlignment="1">
      <alignment horizontal="right" vertical="center" wrapText="1"/>
    </xf>
    <xf numFmtId="4" fontId="40" fillId="0" borderId="4" xfId="14" applyNumberFormat="1" applyFont="1" applyFill="1" applyBorder="1" applyAlignment="1">
      <alignment horizontal="right" vertical="center" wrapText="1"/>
    </xf>
    <xf numFmtId="4" fontId="36" fillId="0" borderId="4" xfId="0" applyNumberFormat="1" applyFont="1" applyBorder="1" applyAlignment="1">
      <alignment horizontal="right" vertical="center" wrapText="1"/>
    </xf>
    <xf numFmtId="4" fontId="36" fillId="0" borderId="37" xfId="0" applyNumberFormat="1" applyFont="1" applyBorder="1" applyAlignment="1">
      <alignment vertical="center"/>
    </xf>
    <xf numFmtId="4" fontId="41" fillId="0" borderId="16" xfId="1" applyNumberFormat="1" applyFont="1" applyBorder="1" applyAlignment="1">
      <alignment horizontal="right" vertical="center" wrapText="1"/>
    </xf>
    <xf numFmtId="4" fontId="41" fillId="0" borderId="37" xfId="1" applyNumberFormat="1" applyFont="1" applyBorder="1" applyAlignment="1">
      <alignment horizontal="right" vertical="center" wrapText="1"/>
    </xf>
    <xf numFmtId="4" fontId="40" fillId="0" borderId="37" xfId="1" applyNumberFormat="1" applyFont="1" applyBorder="1" applyAlignment="1">
      <alignment horizontal="right" vertical="center" wrapText="1"/>
    </xf>
    <xf numFmtId="4" fontId="40" fillId="0" borderId="4" xfId="30" applyNumberFormat="1" applyFont="1" applyFill="1" applyBorder="1" applyAlignment="1">
      <alignment horizontal="right" vertical="center" wrapText="1"/>
    </xf>
    <xf numFmtId="4" fontId="36" fillId="0" borderId="37" xfId="0" applyNumberFormat="1" applyFont="1" applyBorder="1" applyAlignment="1">
      <alignment horizontal="right" vertical="center" wrapText="1"/>
    </xf>
    <xf numFmtId="4" fontId="40" fillId="0" borderId="16" xfId="1" applyNumberFormat="1" applyFont="1" applyBorder="1" applyAlignment="1">
      <alignment horizontal="right" vertical="center" wrapText="1"/>
    </xf>
    <xf numFmtId="4" fontId="37" fillId="0" borderId="37" xfId="0" applyNumberFormat="1" applyFont="1" applyBorder="1" applyAlignment="1">
      <alignment vertical="center" wrapText="1"/>
    </xf>
    <xf numFmtId="4" fontId="36" fillId="0" borderId="37" xfId="0" applyNumberFormat="1" applyFont="1" applyBorder="1" applyAlignment="1">
      <alignment horizontal="center" vertical="center" wrapText="1"/>
    </xf>
    <xf numFmtId="4" fontId="40" fillId="0" borderId="37" xfId="4" applyNumberFormat="1" applyFont="1" applyFill="1" applyBorder="1" applyAlignment="1">
      <alignment horizontal="right" vertical="center" wrapText="1"/>
    </xf>
    <xf numFmtId="4" fontId="40" fillId="0" borderId="37" xfId="5" applyNumberFormat="1" applyFont="1" applyFill="1" applyBorder="1" applyAlignment="1">
      <alignment horizontal="right" vertical="center" wrapText="1"/>
    </xf>
    <xf numFmtId="4" fontId="40" fillId="0" borderId="37" xfId="1" applyNumberFormat="1" applyFont="1" applyBorder="1" applyAlignment="1">
      <alignment vertical="center"/>
    </xf>
    <xf numFmtId="4" fontId="40" fillId="0" borderId="41" xfId="9" applyNumberFormat="1" applyFont="1" applyBorder="1" applyAlignment="1">
      <alignment horizontal="right" vertical="center" wrapText="1"/>
    </xf>
    <xf numFmtId="4" fontId="36" fillId="0" borderId="48" xfId="0" applyNumberFormat="1" applyFont="1" applyBorder="1" applyAlignment="1">
      <alignment vertical="center" wrapText="1"/>
    </xf>
    <xf numFmtId="4" fontId="41" fillId="0" borderId="6" xfId="2" applyNumberFormat="1" applyFont="1" applyFill="1" applyBorder="1" applyAlignment="1">
      <alignment horizontal="center" vertical="center" wrapText="1"/>
    </xf>
    <xf numFmtId="4" fontId="40" fillId="0" borderId="37" xfId="1480" applyNumberFormat="1" applyFont="1" applyFill="1" applyBorder="1" applyAlignment="1">
      <alignment horizontal="right" vertical="center" wrapText="1"/>
    </xf>
    <xf numFmtId="4" fontId="48" fillId="0" borderId="37" xfId="1" applyNumberFormat="1" applyFont="1" applyBorder="1" applyAlignment="1">
      <alignment horizontal="right" vertical="center" wrapText="1"/>
    </xf>
    <xf numFmtId="4" fontId="36" fillId="0" borderId="37" xfId="0" applyNumberFormat="1" applyFont="1" applyBorder="1" applyAlignment="1">
      <alignment horizontal="right" wrapText="1"/>
    </xf>
    <xf numFmtId="4" fontId="40" fillId="0" borderId="37" xfId="1495" applyNumberFormat="1" applyFont="1" applyBorder="1" applyAlignment="1">
      <alignment horizontal="right" vertical="center"/>
    </xf>
    <xf numFmtId="4" fontId="41" fillId="0" borderId="16" xfId="14" applyNumberFormat="1" applyFont="1" applyFill="1" applyBorder="1" applyAlignment="1">
      <alignment horizontal="right" vertical="center" wrapText="1"/>
    </xf>
    <xf numFmtId="4" fontId="41" fillId="0" borderId="37" xfId="14" applyNumberFormat="1" applyFont="1" applyFill="1" applyBorder="1" applyAlignment="1">
      <alignment horizontal="right" vertical="center" wrapText="1"/>
    </xf>
    <xf numFmtId="4" fontId="40" fillId="0" borderId="41" xfId="8" applyNumberFormat="1" applyFont="1" applyBorder="1" applyAlignment="1">
      <alignment vertical="center"/>
    </xf>
    <xf numFmtId="4" fontId="40" fillId="0" borderId="37" xfId="79" applyNumberFormat="1" applyFont="1" applyFill="1" applyBorder="1" applyAlignment="1">
      <alignment horizontal="right" vertical="center" wrapText="1"/>
    </xf>
    <xf numFmtId="4" fontId="40" fillId="0" borderId="37" xfId="1494" applyNumberFormat="1" applyFont="1" applyFill="1" applyBorder="1" applyAlignment="1">
      <alignment horizontal="right" vertical="center" wrapText="1"/>
    </xf>
    <xf numFmtId="4" fontId="51" fillId="0" borderId="37" xfId="0" applyNumberFormat="1" applyFont="1" applyBorder="1" applyAlignment="1">
      <alignment vertical="center"/>
    </xf>
    <xf numFmtId="4" fontId="41" fillId="0" borderId="16" xfId="1" applyNumberFormat="1" applyFont="1" applyBorder="1" applyAlignment="1">
      <alignment horizontal="right" vertical="center"/>
    </xf>
    <xf numFmtId="4" fontId="41" fillId="0" borderId="37" xfId="1" applyNumberFormat="1" applyFont="1" applyBorder="1" applyAlignment="1">
      <alignment horizontal="right" vertical="center"/>
    </xf>
    <xf numFmtId="4" fontId="40" fillId="0" borderId="37" xfId="1" applyNumberFormat="1" applyFont="1" applyBorder="1" applyAlignment="1">
      <alignment horizontal="right" vertical="center"/>
    </xf>
    <xf numFmtId="4" fontId="41" fillId="0" borderId="16" xfId="79" applyNumberFormat="1" applyFont="1" applyFill="1" applyBorder="1" applyAlignment="1">
      <alignment horizontal="right" vertical="center" wrapText="1"/>
    </xf>
    <xf numFmtId="4" fontId="41" fillId="0" borderId="37" xfId="79" applyNumberFormat="1" applyFont="1" applyFill="1" applyBorder="1" applyAlignment="1">
      <alignment horizontal="right" vertical="center" wrapText="1"/>
    </xf>
    <xf numFmtId="4" fontId="51" fillId="0" borderId="37" xfId="0" applyNumberFormat="1" applyFont="1" applyBorder="1" applyAlignment="1">
      <alignment horizontal="right" vertical="center" wrapText="1"/>
    </xf>
    <xf numFmtId="4" fontId="40" fillId="0" borderId="37" xfId="79" applyNumberFormat="1" applyFont="1" applyFill="1" applyBorder="1" applyAlignment="1">
      <alignment horizontal="right" vertical="center"/>
    </xf>
    <xf numFmtId="4" fontId="40" fillId="0" borderId="37" xfId="79" applyNumberFormat="1" applyFont="1" applyFill="1" applyBorder="1" applyAlignment="1">
      <alignment vertical="center" wrapText="1"/>
    </xf>
    <xf numFmtId="4" fontId="37" fillId="0" borderId="37" xfId="0" applyNumberFormat="1" applyFont="1" applyBorder="1" applyAlignment="1">
      <alignment horizontal="center" vertical="center" wrapText="1"/>
    </xf>
    <xf numFmtId="4" fontId="40" fillId="0" borderId="37" xfId="11" applyNumberFormat="1" applyFont="1" applyFill="1" applyBorder="1" applyAlignment="1" applyProtection="1">
      <alignment horizontal="right" vertical="center" wrapText="1"/>
    </xf>
    <xf numFmtId="4" fontId="41" fillId="0" borderId="16" xfId="11" applyNumberFormat="1" applyFont="1" applyFill="1" applyBorder="1" applyAlignment="1" applyProtection="1">
      <alignment horizontal="right" vertical="center" wrapText="1"/>
    </xf>
    <xf numFmtId="4" fontId="41" fillId="0" borderId="16" xfId="8" applyNumberFormat="1" applyFont="1" applyBorder="1" applyAlignment="1">
      <alignment vertical="center" wrapText="1"/>
    </xf>
    <xf numFmtId="4" fontId="40" fillId="0" borderId="37" xfId="19" applyNumberFormat="1" applyFont="1" applyBorder="1" applyAlignment="1">
      <alignment horizontal="right" vertical="center" wrapText="1"/>
    </xf>
    <xf numFmtId="4" fontId="41" fillId="2" borderId="16" xfId="11" applyNumberFormat="1" applyFont="1" applyFill="1" applyBorder="1" applyAlignment="1" applyProtection="1">
      <alignment horizontal="right" vertical="center" wrapText="1"/>
    </xf>
    <xf numFmtId="4" fontId="40" fillId="0" borderId="37" xfId="11" quotePrefix="1" applyNumberFormat="1" applyFont="1" applyBorder="1" applyAlignment="1">
      <alignment horizontal="right" vertical="center" wrapText="1"/>
    </xf>
    <xf numFmtId="4" fontId="40" fillId="0" borderId="37" xfId="11" applyNumberFormat="1" applyFont="1" applyFill="1" applyBorder="1" applyAlignment="1" applyProtection="1">
      <alignment vertical="center" wrapText="1"/>
    </xf>
    <xf numFmtId="4" fontId="54" fillId="0" borderId="37" xfId="19" applyNumberFormat="1" applyFont="1" applyBorder="1" applyAlignment="1">
      <alignment vertical="center" wrapText="1"/>
    </xf>
    <xf numFmtId="4" fontId="37" fillId="0" borderId="41" xfId="0" applyNumberFormat="1" applyFont="1" applyBorder="1" applyAlignment="1">
      <alignment horizontal="center" vertical="center" wrapText="1"/>
    </xf>
    <xf numFmtId="4" fontId="40" fillId="0" borderId="41" xfId="8" applyNumberFormat="1" applyFont="1" applyBorder="1" applyAlignment="1">
      <alignment horizontal="right" vertical="center" wrapText="1"/>
    </xf>
    <xf numFmtId="4" fontId="40" fillId="0" borderId="37" xfId="171" applyNumberFormat="1" applyFont="1" applyFill="1" applyBorder="1" applyAlignment="1">
      <alignment horizontal="right" vertical="center" wrapText="1"/>
    </xf>
    <xf numFmtId="4" fontId="40" fillId="0" borderId="41" xfId="1501" applyNumberFormat="1" applyFont="1" applyFill="1" applyBorder="1" applyAlignment="1" applyProtection="1">
      <alignment vertical="center" wrapText="1"/>
      <protection locked="0"/>
    </xf>
    <xf numFmtId="4" fontId="40" fillId="0" borderId="41" xfId="1501" applyNumberFormat="1" applyFont="1" applyFill="1" applyBorder="1" applyAlignment="1">
      <alignment horizontal="right" vertical="center"/>
    </xf>
    <xf numFmtId="4" fontId="41" fillId="0" borderId="41" xfId="8" applyNumberFormat="1" applyFont="1" applyBorder="1" applyAlignment="1">
      <alignment horizontal="right" vertical="center" wrapText="1"/>
    </xf>
    <xf numFmtId="4" fontId="40" fillId="0" borderId="37" xfId="8" applyNumberFormat="1" applyFont="1" applyBorder="1" applyAlignment="1">
      <alignment horizontal="right" vertical="center" wrapText="1"/>
    </xf>
    <xf numFmtId="4" fontId="37" fillId="0" borderId="15" xfId="0" applyNumberFormat="1" applyFont="1" applyBorder="1" applyAlignment="1">
      <alignment vertical="center"/>
    </xf>
    <xf numFmtId="4" fontId="40" fillId="0" borderId="37" xfId="1501" applyNumberFormat="1" applyFont="1" applyFill="1" applyBorder="1" applyAlignment="1">
      <alignment horizontal="right" vertical="center"/>
    </xf>
    <xf numFmtId="4" fontId="40" fillId="0" borderId="37" xfId="1502" applyNumberFormat="1" applyFont="1" applyBorder="1" applyAlignment="1" applyProtection="1">
      <alignment horizontal="right" vertical="center" wrapText="1"/>
    </xf>
    <xf numFmtId="4" fontId="40" fillId="0" borderId="37" xfId="1502" applyNumberFormat="1" applyFont="1" applyBorder="1" applyAlignment="1" applyProtection="1">
      <alignment vertical="center"/>
    </xf>
    <xf numFmtId="4" fontId="41" fillId="0" borderId="37" xfId="8" applyNumberFormat="1" applyFont="1" applyBorder="1" applyAlignment="1">
      <alignment horizontal="right" vertical="center" wrapText="1"/>
    </xf>
    <xf numFmtId="4" fontId="69" fillId="0" borderId="37" xfId="0" applyNumberFormat="1" applyFont="1" applyBorder="1" applyAlignment="1">
      <alignment horizontal="justify"/>
    </xf>
    <xf numFmtId="4" fontId="37" fillId="0" borderId="16" xfId="0" applyNumberFormat="1" applyFont="1" applyBorder="1" applyAlignment="1">
      <alignment vertical="center"/>
    </xf>
  </cellXfs>
  <cellStyles count="1505">
    <cellStyle name="0,0_x000d__x000a_NA_x000d__x000a_" xfId="77" xr:uid="{00000000-0005-0000-0000-000000000000}"/>
    <cellStyle name="0,0_x000d__x000a_NA_x000d__x000a_ 2" xfId="88" xr:uid="{00000000-0005-0000-0000-000001000000}"/>
    <cellStyle name="0,0_x000d__x000a_NA_x000d__x000a_ 3" xfId="66" xr:uid="{00000000-0005-0000-0000-000002000000}"/>
    <cellStyle name="Comma" xfId="1458" builtinId="3"/>
    <cellStyle name="Comma [0]" xfId="1494" builtinId="6"/>
    <cellStyle name="Comma [0] 10" xfId="79" xr:uid="{00000000-0005-0000-0000-000004000000}"/>
    <cellStyle name="Comma [0] 10 2" xfId="68" xr:uid="{00000000-0005-0000-0000-000005000000}"/>
    <cellStyle name="Comma [0] 10 2 2" xfId="47" xr:uid="{00000000-0005-0000-0000-000006000000}"/>
    <cellStyle name="Comma [0] 10 2 2 2" xfId="90" xr:uid="{00000000-0005-0000-0000-000007000000}"/>
    <cellStyle name="Comma [0] 10 2 2 2 2" xfId="42" xr:uid="{00000000-0005-0000-0000-000008000000}"/>
    <cellStyle name="Comma [0] 10 2 2 3" xfId="95" xr:uid="{00000000-0005-0000-0000-000009000000}"/>
    <cellStyle name="Comma [0] 10 2 3" xfId="73" xr:uid="{00000000-0005-0000-0000-00000A000000}"/>
    <cellStyle name="Comma [0] 10 3" xfId="48" xr:uid="{00000000-0005-0000-0000-00000B000000}"/>
    <cellStyle name="Comma [0] 2" xfId="93" xr:uid="{00000000-0005-0000-0000-00000C000000}"/>
    <cellStyle name="Comma [0] 2 2" xfId="67" xr:uid="{00000000-0005-0000-0000-00000D000000}"/>
    <cellStyle name="Comma [0] 2 3" xfId="63" xr:uid="{00000000-0005-0000-0000-00000E000000}"/>
    <cellStyle name="Comma [0] 2 4" xfId="71" xr:uid="{00000000-0005-0000-0000-00000F000000}"/>
    <cellStyle name="Comma [0] 2 5" xfId="62" xr:uid="{00000000-0005-0000-0000-000010000000}"/>
    <cellStyle name="Comma [0] 2 6" xfId="56" xr:uid="{00000000-0005-0000-0000-000011000000}"/>
    <cellStyle name="Comma [0] 2 7" xfId="1464" xr:uid="{00000000-0005-0000-0000-000012000000}"/>
    <cellStyle name="Comma [0] 3" xfId="49" xr:uid="{00000000-0005-0000-0000-000013000000}"/>
    <cellStyle name="Comma [0] 3 2" xfId="70" xr:uid="{00000000-0005-0000-0000-000014000000}"/>
    <cellStyle name="Comma [0] 3 3" xfId="75" xr:uid="{00000000-0005-0000-0000-000015000000}"/>
    <cellStyle name="Comma [0] 3 4" xfId="60" xr:uid="{00000000-0005-0000-0000-000016000000}"/>
    <cellStyle name="Comma [0] 3 5" xfId="61" xr:uid="{00000000-0005-0000-0000-000017000000}"/>
    <cellStyle name="Comma [0] 3 6" xfId="72" xr:uid="{00000000-0005-0000-0000-000018000000}"/>
    <cellStyle name="Comma [0] 4" xfId="57" xr:uid="{00000000-0005-0000-0000-000019000000}"/>
    <cellStyle name="Comma [0] 4 2" xfId="51" xr:uid="{00000000-0005-0000-0000-00001A000000}"/>
    <cellStyle name="Comma [0] 4 3" xfId="54" xr:uid="{00000000-0005-0000-0000-00001B000000}"/>
    <cellStyle name="Comma [0] 4 4" xfId="59" xr:uid="{00000000-0005-0000-0000-00001C000000}"/>
    <cellStyle name="Comma [0] 4 5" xfId="92" xr:uid="{00000000-0005-0000-0000-00001D000000}"/>
    <cellStyle name="Comma [0] 4 6" xfId="58" xr:uid="{00000000-0005-0000-0000-00001E000000}"/>
    <cellStyle name="Comma [0] 5" xfId="78" xr:uid="{00000000-0005-0000-0000-00001F000000}"/>
    <cellStyle name="Comma [0] 5 2" xfId="94" xr:uid="{00000000-0005-0000-0000-000020000000}"/>
    <cellStyle name="Comma [0] 5 3" xfId="43" xr:uid="{00000000-0005-0000-0000-000021000000}"/>
    <cellStyle name="Comma [0] 5 4" xfId="80" xr:uid="{00000000-0005-0000-0000-000022000000}"/>
    <cellStyle name="Comma [0] 5 5" xfId="52" xr:uid="{00000000-0005-0000-0000-000023000000}"/>
    <cellStyle name="Comma [0] 5 6" xfId="64" xr:uid="{00000000-0005-0000-0000-000024000000}"/>
    <cellStyle name="Comma [0] 6" xfId="53" xr:uid="{00000000-0005-0000-0000-000025000000}"/>
    <cellStyle name="Comma [0] 6 2" xfId="46" xr:uid="{00000000-0005-0000-0000-000026000000}"/>
    <cellStyle name="Comma [0] 6 3" xfId="89" xr:uid="{00000000-0005-0000-0000-000027000000}"/>
    <cellStyle name="Comma [0] 6 4" xfId="44" xr:uid="{00000000-0005-0000-0000-000028000000}"/>
    <cellStyle name="Comma [0] 6 5" xfId="55" xr:uid="{00000000-0005-0000-0000-000029000000}"/>
    <cellStyle name="Comma [0] 6 6" xfId="74" xr:uid="{00000000-0005-0000-0000-00002A000000}"/>
    <cellStyle name="Comma [0] 7" xfId="87" xr:uid="{00000000-0005-0000-0000-00002B000000}"/>
    <cellStyle name="Comma [0] 7 2" xfId="45" xr:uid="{00000000-0005-0000-0000-00002C000000}"/>
    <cellStyle name="Comma [0] 7 3" xfId="91" xr:uid="{00000000-0005-0000-0000-00002D000000}"/>
    <cellStyle name="Comma [0] 7 4" xfId="69" xr:uid="{00000000-0005-0000-0000-00002E000000}"/>
    <cellStyle name="Comma [0] 7 5" xfId="50" xr:uid="{00000000-0005-0000-0000-00002F000000}"/>
    <cellStyle name="Comma [0] 7 6" xfId="76" xr:uid="{00000000-0005-0000-0000-000030000000}"/>
    <cellStyle name="Comma [0] 8" xfId="65" xr:uid="{00000000-0005-0000-0000-000031000000}"/>
    <cellStyle name="Comma [0] 8 2" xfId="96" xr:uid="{00000000-0005-0000-0000-000032000000}"/>
    <cellStyle name="Comma [0] 8 3" xfId="97" xr:uid="{00000000-0005-0000-0000-000033000000}"/>
    <cellStyle name="Comma [0] 8 4" xfId="98" xr:uid="{00000000-0005-0000-0000-000034000000}"/>
    <cellStyle name="Comma [0] 8 5" xfId="99" xr:uid="{00000000-0005-0000-0000-000035000000}"/>
    <cellStyle name="Comma [0] 8 6" xfId="100" xr:uid="{00000000-0005-0000-0000-000036000000}"/>
    <cellStyle name="Comma [0] 9" xfId="101" xr:uid="{00000000-0005-0000-0000-000037000000}"/>
    <cellStyle name="Comma [0] 9 2" xfId="102" xr:uid="{00000000-0005-0000-0000-000038000000}"/>
    <cellStyle name="Comma [0] 9 3" xfId="103" xr:uid="{00000000-0005-0000-0000-000039000000}"/>
    <cellStyle name="Comma [0] 9 4" xfId="104" xr:uid="{00000000-0005-0000-0000-00003A000000}"/>
    <cellStyle name="Comma [0] 9 5" xfId="105" xr:uid="{00000000-0005-0000-0000-00003B000000}"/>
    <cellStyle name="Comma [0] 9 6" xfId="106" xr:uid="{00000000-0005-0000-0000-00003C000000}"/>
    <cellStyle name="Comma 10" xfId="2" xr:uid="{00000000-0005-0000-0000-00003D000000}"/>
    <cellStyle name="Comma 10 10" xfId="107" xr:uid="{00000000-0005-0000-0000-00003E000000}"/>
    <cellStyle name="Comma 10 11" xfId="1473" xr:uid="{00000000-0005-0000-0000-00003F000000}"/>
    <cellStyle name="Comma 10 2" xfId="108" xr:uid="{00000000-0005-0000-0000-000040000000}"/>
    <cellStyle name="Comma 10 2 2" xfId="25" xr:uid="{00000000-0005-0000-0000-000041000000}"/>
    <cellStyle name="Comma 10 2 2 2" xfId="28" xr:uid="{00000000-0005-0000-0000-000042000000}"/>
    <cellStyle name="Comma 10 2 4" xfId="1465" xr:uid="{00000000-0005-0000-0000-000043000000}"/>
    <cellStyle name="Comma 10 3" xfId="110" xr:uid="{00000000-0005-0000-0000-000044000000}"/>
    <cellStyle name="Comma 10 4" xfId="111" xr:uid="{00000000-0005-0000-0000-000045000000}"/>
    <cellStyle name="Comma 10 5" xfId="112" xr:uid="{00000000-0005-0000-0000-000046000000}"/>
    <cellStyle name="Comma 10 6" xfId="113" xr:uid="{00000000-0005-0000-0000-000047000000}"/>
    <cellStyle name="Comma 10 7" xfId="114" xr:uid="{00000000-0005-0000-0000-000048000000}"/>
    <cellStyle name="Comma 10 8" xfId="115" xr:uid="{00000000-0005-0000-0000-000049000000}"/>
    <cellStyle name="Comma 10 9" xfId="82" xr:uid="{00000000-0005-0000-0000-00004A000000}"/>
    <cellStyle name="Comma 11" xfId="1451" xr:uid="{00000000-0005-0000-0000-00004B000000}"/>
    <cellStyle name="Comma 11 2" xfId="116" xr:uid="{00000000-0005-0000-0000-00004C000000}"/>
    <cellStyle name="Comma 11 2 2" xfId="117" xr:uid="{00000000-0005-0000-0000-00004D000000}"/>
    <cellStyle name="Comma 11 2 3" xfId="1470" xr:uid="{00000000-0005-0000-0000-00004E000000}"/>
    <cellStyle name="Comma 11 3" xfId="118" xr:uid="{00000000-0005-0000-0000-00004F000000}"/>
    <cellStyle name="Comma 11 4" xfId="119" xr:uid="{00000000-0005-0000-0000-000050000000}"/>
    <cellStyle name="Comma 11 5" xfId="120" xr:uid="{00000000-0005-0000-0000-000051000000}"/>
    <cellStyle name="Comma 11 6" xfId="121" xr:uid="{00000000-0005-0000-0000-000052000000}"/>
    <cellStyle name="Comma 11 7" xfId="122" xr:uid="{00000000-0005-0000-0000-000053000000}"/>
    <cellStyle name="Comma 11 8" xfId="1480" xr:uid="{00000000-0005-0000-0000-000054000000}"/>
    <cellStyle name="Comma 12" xfId="1481" xr:uid="{00000000-0005-0000-0000-000055000000}"/>
    <cellStyle name="Comma 12 2" xfId="123" xr:uid="{00000000-0005-0000-0000-000056000000}"/>
    <cellStyle name="Comma 12 2 2" xfId="124" xr:uid="{00000000-0005-0000-0000-000057000000}"/>
    <cellStyle name="Comma 12 2 2 2" xfId="125" xr:uid="{00000000-0005-0000-0000-000058000000}"/>
    <cellStyle name="Comma 12 2 2 2 2" xfId="1460" xr:uid="{00000000-0005-0000-0000-000059000000}"/>
    <cellStyle name="Comma 12 2 2 2 3 4" xfId="1503" xr:uid="{F5E1C1E4-585B-4056-9F2D-2D6EFC349CD9}"/>
    <cellStyle name="Comma 12 3" xfId="126" xr:uid="{00000000-0005-0000-0000-00005A000000}"/>
    <cellStyle name="Comma 12 4" xfId="127" xr:uid="{00000000-0005-0000-0000-00005B000000}"/>
    <cellStyle name="Comma 12 5" xfId="128" xr:uid="{00000000-0005-0000-0000-00005C000000}"/>
    <cellStyle name="Comma 12 6" xfId="129" xr:uid="{00000000-0005-0000-0000-00005D000000}"/>
    <cellStyle name="Comma 13" xfId="34" xr:uid="{00000000-0005-0000-0000-00005E000000}"/>
    <cellStyle name="Comma 13 2" xfId="36" xr:uid="{00000000-0005-0000-0000-00005F000000}"/>
    <cellStyle name="Comma 13 3" xfId="131" xr:uid="{00000000-0005-0000-0000-000060000000}"/>
    <cellStyle name="Comma 13 4" xfId="132" xr:uid="{00000000-0005-0000-0000-000061000000}"/>
    <cellStyle name="Comma 13 5" xfId="133" xr:uid="{00000000-0005-0000-0000-000062000000}"/>
    <cellStyle name="Comma 13 6" xfId="134" xr:uid="{00000000-0005-0000-0000-000063000000}"/>
    <cellStyle name="Comma 13 7" xfId="130" xr:uid="{00000000-0005-0000-0000-000064000000}"/>
    <cellStyle name="Comma 13 8" xfId="1487" xr:uid="{00000000-0005-0000-0000-000065000000}"/>
    <cellStyle name="Comma 14" xfId="135" xr:uid="{00000000-0005-0000-0000-000066000000}"/>
    <cellStyle name="Comma 14 2" xfId="136" xr:uid="{00000000-0005-0000-0000-000067000000}"/>
    <cellStyle name="Comma 14 3" xfId="137" xr:uid="{00000000-0005-0000-0000-000068000000}"/>
    <cellStyle name="Comma 14 4" xfId="138" xr:uid="{00000000-0005-0000-0000-000069000000}"/>
    <cellStyle name="Comma 14 5" xfId="139" xr:uid="{00000000-0005-0000-0000-00006A000000}"/>
    <cellStyle name="Comma 14 6" xfId="140" xr:uid="{00000000-0005-0000-0000-00006B000000}"/>
    <cellStyle name="Comma 14 7" xfId="1483" xr:uid="{00000000-0005-0000-0000-00006C000000}"/>
    <cellStyle name="Comma 15" xfId="141" xr:uid="{00000000-0005-0000-0000-00006D000000}"/>
    <cellStyle name="Comma 15 2" xfId="142" xr:uid="{00000000-0005-0000-0000-00006E000000}"/>
    <cellStyle name="Comma 15 3" xfId="143" xr:uid="{00000000-0005-0000-0000-00006F000000}"/>
    <cellStyle name="Comma 15 4" xfId="144" xr:uid="{00000000-0005-0000-0000-000070000000}"/>
    <cellStyle name="Comma 15 5" xfId="145" xr:uid="{00000000-0005-0000-0000-000071000000}"/>
    <cellStyle name="Comma 15 6" xfId="146" xr:uid="{00000000-0005-0000-0000-000072000000}"/>
    <cellStyle name="Comma 15 7" xfId="1484" xr:uid="{00000000-0005-0000-0000-000073000000}"/>
    <cellStyle name="Comma 16" xfId="147" xr:uid="{00000000-0005-0000-0000-000074000000}"/>
    <cellStyle name="Comma 16 2" xfId="148" xr:uid="{00000000-0005-0000-0000-000075000000}"/>
    <cellStyle name="Comma 16 3" xfId="149" xr:uid="{00000000-0005-0000-0000-000076000000}"/>
    <cellStyle name="Comma 16 4" xfId="150" xr:uid="{00000000-0005-0000-0000-000077000000}"/>
    <cellStyle name="Comma 16 5" xfId="151" xr:uid="{00000000-0005-0000-0000-000078000000}"/>
    <cellStyle name="Comma 16 6" xfId="152" xr:uid="{00000000-0005-0000-0000-000079000000}"/>
    <cellStyle name="Comma 16 7" xfId="1486" xr:uid="{00000000-0005-0000-0000-00007A000000}"/>
    <cellStyle name="Comma 17" xfId="153" xr:uid="{00000000-0005-0000-0000-00007B000000}"/>
    <cellStyle name="Comma 17 2" xfId="32" xr:uid="{00000000-0005-0000-0000-00007C000000}"/>
    <cellStyle name="Comma 17 2 2" xfId="155" xr:uid="{00000000-0005-0000-0000-00007D000000}"/>
    <cellStyle name="Comma 17 2 3" xfId="154" xr:uid="{00000000-0005-0000-0000-00007E000000}"/>
    <cellStyle name="Comma 17 3" xfId="156" xr:uid="{00000000-0005-0000-0000-00007F000000}"/>
    <cellStyle name="Comma 17 4" xfId="157" xr:uid="{00000000-0005-0000-0000-000080000000}"/>
    <cellStyle name="Comma 17 5" xfId="158" xr:uid="{00000000-0005-0000-0000-000081000000}"/>
    <cellStyle name="Comma 17 6" xfId="159" xr:uid="{00000000-0005-0000-0000-000082000000}"/>
    <cellStyle name="Comma 17 7" xfId="1485" xr:uid="{00000000-0005-0000-0000-000083000000}"/>
    <cellStyle name="Comma 18" xfId="160" xr:uid="{00000000-0005-0000-0000-000084000000}"/>
    <cellStyle name="Comma 18 2" xfId="21" xr:uid="{00000000-0005-0000-0000-000085000000}"/>
    <cellStyle name="Comma 18 2 2" xfId="161" xr:uid="{00000000-0005-0000-0000-000086000000}"/>
    <cellStyle name="Comma 18 3" xfId="162" xr:uid="{00000000-0005-0000-0000-000087000000}"/>
    <cellStyle name="Comma 18 4" xfId="163" xr:uid="{00000000-0005-0000-0000-000088000000}"/>
    <cellStyle name="Comma 18 5" xfId="164" xr:uid="{00000000-0005-0000-0000-000089000000}"/>
    <cellStyle name="Comma 18 6" xfId="165" xr:uid="{00000000-0005-0000-0000-00008A000000}"/>
    <cellStyle name="Comma 18 7" xfId="1488" xr:uid="{00000000-0005-0000-0000-00008B000000}"/>
    <cellStyle name="Comma 19" xfId="166" xr:uid="{00000000-0005-0000-0000-00008C000000}"/>
    <cellStyle name="Comma 19 2" xfId="167" xr:uid="{00000000-0005-0000-0000-00008D000000}"/>
    <cellStyle name="Comma 19 3" xfId="168" xr:uid="{00000000-0005-0000-0000-00008E000000}"/>
    <cellStyle name="Comma 19 3 2" xfId="169" xr:uid="{00000000-0005-0000-0000-00008F000000}"/>
    <cellStyle name="Comma 19 4" xfId="1489" xr:uid="{00000000-0005-0000-0000-000090000000}"/>
    <cellStyle name="Comma 2" xfId="14" xr:uid="{00000000-0005-0000-0000-000091000000}"/>
    <cellStyle name="Comma 2 10" xfId="170" xr:uid="{00000000-0005-0000-0000-000092000000}"/>
    <cellStyle name="Comma 2 10 2" xfId="171" xr:uid="{00000000-0005-0000-0000-000093000000}"/>
    <cellStyle name="Comma 2 10 2 2 2" xfId="1497" xr:uid="{6924CE94-3CF6-4C53-A2D2-8A501F9F60E7}"/>
    <cellStyle name="Comma 2 10 3" xfId="172" xr:uid="{00000000-0005-0000-0000-000094000000}"/>
    <cellStyle name="Comma 2 10 4" xfId="173" xr:uid="{00000000-0005-0000-0000-000095000000}"/>
    <cellStyle name="Comma 2 10 5" xfId="174" xr:uid="{00000000-0005-0000-0000-000096000000}"/>
    <cellStyle name="Comma 2 10 6" xfId="175" xr:uid="{00000000-0005-0000-0000-000097000000}"/>
    <cellStyle name="Comma 2 10 7" xfId="39" xr:uid="{00000000-0005-0000-0000-000098000000}"/>
    <cellStyle name="Comma 2 11" xfId="176" xr:uid="{00000000-0005-0000-0000-000099000000}"/>
    <cellStyle name="Comma 2 11 2" xfId="177" xr:uid="{00000000-0005-0000-0000-00009A000000}"/>
    <cellStyle name="Comma 2 11 3" xfId="178" xr:uid="{00000000-0005-0000-0000-00009B000000}"/>
    <cellStyle name="Comma 2 11 4" xfId="179" xr:uid="{00000000-0005-0000-0000-00009C000000}"/>
    <cellStyle name="Comma 2 11 5" xfId="180" xr:uid="{00000000-0005-0000-0000-00009D000000}"/>
    <cellStyle name="Comma 2 11 6" xfId="181" xr:uid="{00000000-0005-0000-0000-00009E000000}"/>
    <cellStyle name="Comma 2 12" xfId="182" xr:uid="{00000000-0005-0000-0000-00009F000000}"/>
    <cellStyle name="Comma 2 12 2" xfId="26" xr:uid="{00000000-0005-0000-0000-0000A0000000}"/>
    <cellStyle name="Comma 2 12 2 2" xfId="183" xr:uid="{00000000-0005-0000-0000-0000A1000000}"/>
    <cellStyle name="Comma 2 12 3" xfId="184" xr:uid="{00000000-0005-0000-0000-0000A2000000}"/>
    <cellStyle name="Comma 2 12 4" xfId="185" xr:uid="{00000000-0005-0000-0000-0000A3000000}"/>
    <cellStyle name="Comma 2 12 4 2" xfId="186" xr:uid="{00000000-0005-0000-0000-0000A4000000}"/>
    <cellStyle name="Comma 2 12 5" xfId="187" xr:uid="{00000000-0005-0000-0000-0000A5000000}"/>
    <cellStyle name="Comma 2 12 5 2" xfId="1501" xr:uid="{4169B96F-20E2-4DF7-97C5-23C36FCFB2EE}"/>
    <cellStyle name="Comma 2 12 6" xfId="1468" xr:uid="{00000000-0005-0000-0000-0000A6000000}"/>
    <cellStyle name="Comma 2 12 7" xfId="188" xr:uid="{00000000-0005-0000-0000-0000A7000000}"/>
    <cellStyle name="Comma 2 13" xfId="189" xr:uid="{00000000-0005-0000-0000-0000A8000000}"/>
    <cellStyle name="Comma 2 14" xfId="190" xr:uid="{00000000-0005-0000-0000-0000A9000000}"/>
    <cellStyle name="Comma 2 15" xfId="191" xr:uid="{00000000-0005-0000-0000-0000AA000000}"/>
    <cellStyle name="Comma 2 16" xfId="192" xr:uid="{00000000-0005-0000-0000-0000AB000000}"/>
    <cellStyle name="Comma 2 17" xfId="193" xr:uid="{00000000-0005-0000-0000-0000AC000000}"/>
    <cellStyle name="Comma 2 18" xfId="194" xr:uid="{00000000-0005-0000-0000-0000AD000000}"/>
    <cellStyle name="Comma 2 18 2" xfId="1472" xr:uid="{00000000-0005-0000-0000-0000AE000000}"/>
    <cellStyle name="Comma 2 19" xfId="195" xr:uid="{00000000-0005-0000-0000-0000AF000000}"/>
    <cellStyle name="Comma 2 2" xfId="11" xr:uid="{00000000-0005-0000-0000-0000B0000000}"/>
    <cellStyle name="Comma 2 2 2" xfId="197" xr:uid="{00000000-0005-0000-0000-0000B1000000}"/>
    <cellStyle name="Comma 2 2 2 2" xfId="198" xr:uid="{00000000-0005-0000-0000-0000B2000000}"/>
    <cellStyle name="Comma 2 2 2 3" xfId="199" xr:uid="{00000000-0005-0000-0000-0000B3000000}"/>
    <cellStyle name="Comma 2 2 3" xfId="200" xr:uid="{00000000-0005-0000-0000-0000B4000000}"/>
    <cellStyle name="Comma 2 2 4" xfId="201" xr:uid="{00000000-0005-0000-0000-0000B5000000}"/>
    <cellStyle name="Comma 2 2 5" xfId="202" xr:uid="{00000000-0005-0000-0000-0000B6000000}"/>
    <cellStyle name="Comma 2 2 6" xfId="203" xr:uid="{00000000-0005-0000-0000-0000B7000000}"/>
    <cellStyle name="Comma 2 2 7" xfId="204" xr:uid="{00000000-0005-0000-0000-0000B8000000}"/>
    <cellStyle name="Comma 2 2 8" xfId="205" xr:uid="{00000000-0005-0000-0000-0000B9000000}"/>
    <cellStyle name="Comma 2 2 9" xfId="196" xr:uid="{00000000-0005-0000-0000-0000BA000000}"/>
    <cellStyle name="Comma 2 20" xfId="206" xr:uid="{00000000-0005-0000-0000-0000BB000000}"/>
    <cellStyle name="Comma 2 21" xfId="207" xr:uid="{00000000-0005-0000-0000-0000BC000000}"/>
    <cellStyle name="Comma 2 21 2" xfId="208" xr:uid="{00000000-0005-0000-0000-0000BD000000}"/>
    <cellStyle name="Comma 2 21 3" xfId="1453" xr:uid="{00000000-0005-0000-0000-0000BE000000}"/>
    <cellStyle name="Comma 2 22" xfId="209" xr:uid="{00000000-0005-0000-0000-0000BF000000}"/>
    <cellStyle name="Comma 2 22 2" xfId="210" xr:uid="{00000000-0005-0000-0000-0000C0000000}"/>
    <cellStyle name="Comma 2 22 3" xfId="211" xr:uid="{00000000-0005-0000-0000-0000C1000000}"/>
    <cellStyle name="Comma 2 23" xfId="212" xr:uid="{00000000-0005-0000-0000-0000C2000000}"/>
    <cellStyle name="Comma 2 24" xfId="213" xr:uid="{00000000-0005-0000-0000-0000C3000000}"/>
    <cellStyle name="Comma 2 24 2" xfId="214" xr:uid="{00000000-0005-0000-0000-0000C4000000}"/>
    <cellStyle name="Comma 2 25" xfId="215" xr:uid="{00000000-0005-0000-0000-0000C5000000}"/>
    <cellStyle name="Comma 2 26" xfId="216" xr:uid="{00000000-0005-0000-0000-0000C6000000}"/>
    <cellStyle name="Comma 2 27" xfId="217" xr:uid="{00000000-0005-0000-0000-0000C7000000}"/>
    <cellStyle name="Comma 2 28" xfId="218" xr:uid="{00000000-0005-0000-0000-0000C8000000}"/>
    <cellStyle name="Comma 2 29" xfId="219" xr:uid="{00000000-0005-0000-0000-0000C9000000}"/>
    <cellStyle name="Comma 2 3" xfId="220" xr:uid="{00000000-0005-0000-0000-0000CA000000}"/>
    <cellStyle name="Comma 2 3 2" xfId="221" xr:uid="{00000000-0005-0000-0000-0000CB000000}"/>
    <cellStyle name="Comma 2 3 3" xfId="222" xr:uid="{00000000-0005-0000-0000-0000CC000000}"/>
    <cellStyle name="Comma 2 3 4" xfId="223" xr:uid="{00000000-0005-0000-0000-0000CD000000}"/>
    <cellStyle name="Comma 2 3 5" xfId="224" xr:uid="{00000000-0005-0000-0000-0000CE000000}"/>
    <cellStyle name="Comma 2 3 6" xfId="225" xr:uid="{00000000-0005-0000-0000-0000CF000000}"/>
    <cellStyle name="Comma 2 30" xfId="226" xr:uid="{00000000-0005-0000-0000-0000D0000000}"/>
    <cellStyle name="Comma 2 31" xfId="227" xr:uid="{00000000-0005-0000-0000-0000D1000000}"/>
    <cellStyle name="Comma 2 32" xfId="228" xr:uid="{00000000-0005-0000-0000-0000D2000000}"/>
    <cellStyle name="Comma 2 33" xfId="229" xr:uid="{00000000-0005-0000-0000-0000D3000000}"/>
    <cellStyle name="Comma 2 34" xfId="230" xr:uid="{00000000-0005-0000-0000-0000D4000000}"/>
    <cellStyle name="Comma 2 35" xfId="1466" xr:uid="{00000000-0005-0000-0000-0000D5000000}"/>
    <cellStyle name="Comma 2 36" xfId="3" xr:uid="{00000000-0005-0000-0000-0000D6000000}"/>
    <cellStyle name="Comma 2 37" xfId="7" xr:uid="{00000000-0005-0000-0000-0000D7000000}"/>
    <cellStyle name="Comma 2 4" xfId="231" xr:uid="{00000000-0005-0000-0000-0000D8000000}"/>
    <cellStyle name="Comma 2 4 2" xfId="232" xr:uid="{00000000-0005-0000-0000-0000D9000000}"/>
    <cellStyle name="Comma 2 4 3" xfId="233" xr:uid="{00000000-0005-0000-0000-0000DA000000}"/>
    <cellStyle name="Comma 2 4 4" xfId="234" xr:uid="{00000000-0005-0000-0000-0000DB000000}"/>
    <cellStyle name="Comma 2 4 5" xfId="235" xr:uid="{00000000-0005-0000-0000-0000DC000000}"/>
    <cellStyle name="Comma 2 4 6" xfId="236" xr:uid="{00000000-0005-0000-0000-0000DD000000}"/>
    <cellStyle name="Comma 2 5" xfId="237" xr:uid="{00000000-0005-0000-0000-0000DE000000}"/>
    <cellStyle name="Comma 2 5 2" xfId="238" xr:uid="{00000000-0005-0000-0000-0000DF000000}"/>
    <cellStyle name="Comma 2 5 3" xfId="239" xr:uid="{00000000-0005-0000-0000-0000E0000000}"/>
    <cellStyle name="Comma 2 5 4" xfId="240" xr:uid="{00000000-0005-0000-0000-0000E1000000}"/>
    <cellStyle name="Comma 2 5 5" xfId="241" xr:uid="{00000000-0005-0000-0000-0000E2000000}"/>
    <cellStyle name="Comma 2 5 6" xfId="242" xr:uid="{00000000-0005-0000-0000-0000E3000000}"/>
    <cellStyle name="Comma 2 6" xfId="243" xr:uid="{00000000-0005-0000-0000-0000E4000000}"/>
    <cellStyle name="Comma 2 6 2" xfId="244" xr:uid="{00000000-0005-0000-0000-0000E5000000}"/>
    <cellStyle name="Comma 2 6 3" xfId="245" xr:uid="{00000000-0005-0000-0000-0000E6000000}"/>
    <cellStyle name="Comma 2 6 4" xfId="246" xr:uid="{00000000-0005-0000-0000-0000E7000000}"/>
    <cellStyle name="Comma 2 6 5" xfId="247" xr:uid="{00000000-0005-0000-0000-0000E8000000}"/>
    <cellStyle name="Comma 2 6 6" xfId="248" xr:uid="{00000000-0005-0000-0000-0000E9000000}"/>
    <cellStyle name="Comma 2 7" xfId="249" xr:uid="{00000000-0005-0000-0000-0000EA000000}"/>
    <cellStyle name="Comma 2 7 2" xfId="250" xr:uid="{00000000-0005-0000-0000-0000EB000000}"/>
    <cellStyle name="Comma 2 7 3" xfId="251" xr:uid="{00000000-0005-0000-0000-0000EC000000}"/>
    <cellStyle name="Comma 2 7 4" xfId="252" xr:uid="{00000000-0005-0000-0000-0000ED000000}"/>
    <cellStyle name="Comma 2 7 5" xfId="253" xr:uid="{00000000-0005-0000-0000-0000EE000000}"/>
    <cellStyle name="Comma 2 7 6" xfId="254" xr:uid="{00000000-0005-0000-0000-0000EF000000}"/>
    <cellStyle name="Comma 2 8" xfId="255" xr:uid="{00000000-0005-0000-0000-0000F0000000}"/>
    <cellStyle name="Comma 2 8 2" xfId="256" xr:uid="{00000000-0005-0000-0000-0000F1000000}"/>
    <cellStyle name="Comma 2 8 3" xfId="257" xr:uid="{00000000-0005-0000-0000-0000F2000000}"/>
    <cellStyle name="Comma 2 8 4" xfId="258" xr:uid="{00000000-0005-0000-0000-0000F3000000}"/>
    <cellStyle name="Comma 2 8 5" xfId="259" xr:uid="{00000000-0005-0000-0000-0000F4000000}"/>
    <cellStyle name="Comma 2 8 6" xfId="260" xr:uid="{00000000-0005-0000-0000-0000F5000000}"/>
    <cellStyle name="Comma 2 9" xfId="261" xr:uid="{00000000-0005-0000-0000-0000F6000000}"/>
    <cellStyle name="Comma 2 9 2" xfId="262" xr:uid="{00000000-0005-0000-0000-0000F7000000}"/>
    <cellStyle name="Comma 2 9 3" xfId="263" xr:uid="{00000000-0005-0000-0000-0000F8000000}"/>
    <cellStyle name="Comma 2 9 4" xfId="264" xr:uid="{00000000-0005-0000-0000-0000F9000000}"/>
    <cellStyle name="Comma 2 9 5" xfId="265" xr:uid="{00000000-0005-0000-0000-0000FA000000}"/>
    <cellStyle name="Comma 2 9 6" xfId="266" xr:uid="{00000000-0005-0000-0000-0000FB000000}"/>
    <cellStyle name="Comma 2_Electrical Boqs Phase 2" xfId="267" xr:uid="{00000000-0005-0000-0000-0000FC000000}"/>
    <cellStyle name="Comma 20" xfId="268" xr:uid="{00000000-0005-0000-0000-0000FD000000}"/>
    <cellStyle name="Comma 20 2" xfId="269" xr:uid="{00000000-0005-0000-0000-0000FE000000}"/>
    <cellStyle name="Comma 20 2 2" xfId="270" xr:uid="{00000000-0005-0000-0000-0000FF000000}"/>
    <cellStyle name="Comma 20 2 2 2" xfId="271" xr:uid="{00000000-0005-0000-0000-000000010000}"/>
    <cellStyle name="Comma 20 3" xfId="272" xr:uid="{00000000-0005-0000-0000-000001010000}"/>
    <cellStyle name="Comma 20 4" xfId="1482" xr:uid="{00000000-0005-0000-0000-000002010000}"/>
    <cellStyle name="Comma 21" xfId="273" xr:uid="{00000000-0005-0000-0000-000003010000}"/>
    <cellStyle name="Comma 21 10" xfId="274" xr:uid="{00000000-0005-0000-0000-000004010000}"/>
    <cellStyle name="Comma 21 10 2" xfId="275" xr:uid="{00000000-0005-0000-0000-000005010000}"/>
    <cellStyle name="Comma 21 2" xfId="29" xr:uid="{00000000-0005-0000-0000-000006010000}"/>
    <cellStyle name="Comma 21 2 2" xfId="277" xr:uid="{00000000-0005-0000-0000-000007010000}"/>
    <cellStyle name="Comma 21 2 3" xfId="276" xr:uid="{00000000-0005-0000-0000-000008010000}"/>
    <cellStyle name="Comma 21 3" xfId="278" xr:uid="{00000000-0005-0000-0000-000009010000}"/>
    <cellStyle name="Comma 21 4" xfId="1490" xr:uid="{00000000-0005-0000-0000-00000A010000}"/>
    <cellStyle name="Comma 22" xfId="279" xr:uid="{00000000-0005-0000-0000-00000B010000}"/>
    <cellStyle name="Comma 22 10" xfId="1493" xr:uid="{00000000-0005-0000-0000-00000C010000}"/>
    <cellStyle name="Comma 22 2" xfId="280" xr:uid="{00000000-0005-0000-0000-00000D010000}"/>
    <cellStyle name="Comma 22 2 2" xfId="281" xr:uid="{00000000-0005-0000-0000-00000E010000}"/>
    <cellStyle name="Comma 22 3" xfId="282" xr:uid="{00000000-0005-0000-0000-00000F010000}"/>
    <cellStyle name="Comma 22 4" xfId="283" xr:uid="{00000000-0005-0000-0000-000010010000}"/>
    <cellStyle name="Comma 22 5" xfId="284" xr:uid="{00000000-0005-0000-0000-000011010000}"/>
    <cellStyle name="Comma 22 6" xfId="285" xr:uid="{00000000-0005-0000-0000-000012010000}"/>
    <cellStyle name="Comma 22 7" xfId="286" xr:uid="{00000000-0005-0000-0000-000013010000}"/>
    <cellStyle name="Comma 22 8" xfId="287" xr:uid="{00000000-0005-0000-0000-000014010000}"/>
    <cellStyle name="Comma 22 9" xfId="288" xr:uid="{00000000-0005-0000-0000-000015010000}"/>
    <cellStyle name="Comma 23" xfId="289" xr:uid="{00000000-0005-0000-0000-000016010000}"/>
    <cellStyle name="Comma 23 2" xfId="290" xr:uid="{00000000-0005-0000-0000-000017010000}"/>
    <cellStyle name="Comma 23 2 2" xfId="291" xr:uid="{00000000-0005-0000-0000-000018010000}"/>
    <cellStyle name="Comma 23 2 2 2" xfId="292" xr:uid="{00000000-0005-0000-0000-000019010000}"/>
    <cellStyle name="Comma 23 2 3" xfId="293" xr:uid="{00000000-0005-0000-0000-00001A010000}"/>
    <cellStyle name="Comma 23 2 3 2" xfId="294" xr:uid="{00000000-0005-0000-0000-00001B010000}"/>
    <cellStyle name="Comma 23 2 4" xfId="295" xr:uid="{00000000-0005-0000-0000-00001C010000}"/>
    <cellStyle name="Comma 23 2 5" xfId="296" xr:uid="{00000000-0005-0000-0000-00001D010000}"/>
    <cellStyle name="Comma 23 3" xfId="297" xr:uid="{00000000-0005-0000-0000-00001E010000}"/>
    <cellStyle name="Comma 23 4" xfId="298" xr:uid="{00000000-0005-0000-0000-00001F010000}"/>
    <cellStyle name="Comma 23 5" xfId="1491" xr:uid="{00000000-0005-0000-0000-000020010000}"/>
    <cellStyle name="Comma 24" xfId="299" xr:uid="{00000000-0005-0000-0000-000021010000}"/>
    <cellStyle name="Comma 24 2" xfId="300" xr:uid="{00000000-0005-0000-0000-000022010000}"/>
    <cellStyle name="Comma 24 2 2" xfId="301" xr:uid="{00000000-0005-0000-0000-000023010000}"/>
    <cellStyle name="Comma 24 2 3" xfId="302" xr:uid="{00000000-0005-0000-0000-000024010000}"/>
    <cellStyle name="Comma 24 2 3 2" xfId="303" xr:uid="{00000000-0005-0000-0000-000025010000}"/>
    <cellStyle name="Comma 24 2 3 2 2" xfId="304" xr:uid="{00000000-0005-0000-0000-000026010000}"/>
    <cellStyle name="Comma 24 2 3 3" xfId="305" xr:uid="{00000000-0005-0000-0000-000027010000}"/>
    <cellStyle name="Comma 24 3" xfId="306" xr:uid="{00000000-0005-0000-0000-000028010000}"/>
    <cellStyle name="Comma 24 3 2" xfId="307" xr:uid="{00000000-0005-0000-0000-000029010000}"/>
    <cellStyle name="Comma 24 4" xfId="308" xr:uid="{00000000-0005-0000-0000-00002A010000}"/>
    <cellStyle name="Comma 24 4 2" xfId="309" xr:uid="{00000000-0005-0000-0000-00002B010000}"/>
    <cellStyle name="Comma 24 4 2 2" xfId="310" xr:uid="{00000000-0005-0000-0000-00002C010000}"/>
    <cellStyle name="Comma 24 4 2 2 2" xfId="311" xr:uid="{00000000-0005-0000-0000-00002D010000}"/>
    <cellStyle name="Comma 24 4 2 3" xfId="312" xr:uid="{00000000-0005-0000-0000-00002E010000}"/>
    <cellStyle name="Comma 24 4 2 3 2" xfId="313" xr:uid="{00000000-0005-0000-0000-00002F010000}"/>
    <cellStyle name="Comma 24 4 2 3 2 2" xfId="314" xr:uid="{00000000-0005-0000-0000-000030010000}"/>
    <cellStyle name="Comma 24 4 2 3 2 3" xfId="315" xr:uid="{00000000-0005-0000-0000-000031010000}"/>
    <cellStyle name="Comma 24 4 2 3 3" xfId="316" xr:uid="{00000000-0005-0000-0000-000032010000}"/>
    <cellStyle name="Comma 24 4 2 3 3 2" xfId="317" xr:uid="{00000000-0005-0000-0000-000033010000}"/>
    <cellStyle name="Comma 24 4 2 4" xfId="318" xr:uid="{00000000-0005-0000-0000-000034010000}"/>
    <cellStyle name="Comma 24 4 2 4 2" xfId="319" xr:uid="{00000000-0005-0000-0000-000035010000}"/>
    <cellStyle name="Comma 24 4 2 4 2 2" xfId="320" xr:uid="{00000000-0005-0000-0000-000036010000}"/>
    <cellStyle name="Comma 24 4 2 4 3" xfId="321" xr:uid="{00000000-0005-0000-0000-000037010000}"/>
    <cellStyle name="Comma 24 4 2 4 4" xfId="322" xr:uid="{00000000-0005-0000-0000-000038010000}"/>
    <cellStyle name="Comma 24 4 2 4 5" xfId="323" xr:uid="{00000000-0005-0000-0000-000039010000}"/>
    <cellStyle name="Comma 24 4 2 4 5 2" xfId="324" xr:uid="{00000000-0005-0000-0000-00003A010000}"/>
    <cellStyle name="Comma 24 4 2 5" xfId="325" xr:uid="{00000000-0005-0000-0000-00003B010000}"/>
    <cellStyle name="Comma 24 4 2 5 2" xfId="326" xr:uid="{00000000-0005-0000-0000-00003C010000}"/>
    <cellStyle name="Comma 24 4 2 6" xfId="327" xr:uid="{00000000-0005-0000-0000-00003D010000}"/>
    <cellStyle name="Comma 24 4 3" xfId="328" xr:uid="{00000000-0005-0000-0000-00003E010000}"/>
    <cellStyle name="Comma 24 5" xfId="329" xr:uid="{00000000-0005-0000-0000-00003F010000}"/>
    <cellStyle name="Comma 24 5 2" xfId="330" xr:uid="{00000000-0005-0000-0000-000040010000}"/>
    <cellStyle name="Comma 24 6" xfId="331" xr:uid="{00000000-0005-0000-0000-000041010000}"/>
    <cellStyle name="Comma 24 7" xfId="332" xr:uid="{00000000-0005-0000-0000-000042010000}"/>
    <cellStyle name="Comma 24 7 2" xfId="333" xr:uid="{00000000-0005-0000-0000-000043010000}"/>
    <cellStyle name="Comma 24 7 2 2" xfId="334" xr:uid="{00000000-0005-0000-0000-000044010000}"/>
    <cellStyle name="Comma 24 7 2 2 2" xfId="335" xr:uid="{00000000-0005-0000-0000-000045010000}"/>
    <cellStyle name="Comma 24 7 3" xfId="336" xr:uid="{00000000-0005-0000-0000-000046010000}"/>
    <cellStyle name="Comma 24 7 3 2" xfId="337" xr:uid="{00000000-0005-0000-0000-000047010000}"/>
    <cellStyle name="Comma 24 7 3 2 2" xfId="338" xr:uid="{00000000-0005-0000-0000-000048010000}"/>
    <cellStyle name="Comma 24 7 3 3" xfId="339" xr:uid="{00000000-0005-0000-0000-000049010000}"/>
    <cellStyle name="Comma 24 7 4" xfId="340" xr:uid="{00000000-0005-0000-0000-00004A010000}"/>
    <cellStyle name="Comma 24 7 4 2" xfId="341" xr:uid="{00000000-0005-0000-0000-00004B010000}"/>
    <cellStyle name="Comma 24 7 4 3" xfId="342" xr:uid="{00000000-0005-0000-0000-00004C010000}"/>
    <cellStyle name="Comma 24 7 5" xfId="343" xr:uid="{00000000-0005-0000-0000-00004D010000}"/>
    <cellStyle name="Comma 24 7 6" xfId="1469" xr:uid="{00000000-0005-0000-0000-00004E010000}"/>
    <cellStyle name="Comma 24 8" xfId="344" xr:uid="{00000000-0005-0000-0000-00004F010000}"/>
    <cellStyle name="Comma 24 8 2" xfId="345" xr:uid="{00000000-0005-0000-0000-000050010000}"/>
    <cellStyle name="Comma 24 8 3" xfId="346" xr:uid="{00000000-0005-0000-0000-000051010000}"/>
    <cellStyle name="Comma 24 9" xfId="1492" xr:uid="{00000000-0005-0000-0000-000052010000}"/>
    <cellStyle name="Comma 25" xfId="347" xr:uid="{00000000-0005-0000-0000-000053010000}"/>
    <cellStyle name="Comma 25 2" xfId="348" xr:uid="{00000000-0005-0000-0000-000054010000}"/>
    <cellStyle name="Comma 25 2 2" xfId="35" xr:uid="{00000000-0005-0000-0000-000055010000}"/>
    <cellStyle name="Comma 26" xfId="349" xr:uid="{00000000-0005-0000-0000-000056010000}"/>
    <cellStyle name="Comma 27" xfId="350" xr:uid="{00000000-0005-0000-0000-000057010000}"/>
    <cellStyle name="Comma 28" xfId="351" xr:uid="{00000000-0005-0000-0000-000058010000}"/>
    <cellStyle name="Comma 28 2" xfId="85" xr:uid="{00000000-0005-0000-0000-000059010000}"/>
    <cellStyle name="Comma 29" xfId="23" xr:uid="{00000000-0005-0000-0000-00005A010000}"/>
    <cellStyle name="Comma 29 2" xfId="353" xr:uid="{00000000-0005-0000-0000-00005B010000}"/>
    <cellStyle name="Comma 29 3" xfId="352" xr:uid="{00000000-0005-0000-0000-00005C010000}"/>
    <cellStyle name="Comma 29 4" xfId="1471" xr:uid="{00000000-0005-0000-0000-00005D010000}"/>
    <cellStyle name="Comma 3" xfId="41" xr:uid="{00000000-0005-0000-0000-00005E010000}"/>
    <cellStyle name="Comma 3 10" xfId="354" xr:uid="{00000000-0005-0000-0000-00005F010000}"/>
    <cellStyle name="Comma 3 10 10" xfId="4" xr:uid="{00000000-0005-0000-0000-000060010000}"/>
    <cellStyle name="Comma 3 10 2" xfId="355" xr:uid="{00000000-0005-0000-0000-000061010000}"/>
    <cellStyle name="Comma 3 10 3" xfId="356" xr:uid="{00000000-0005-0000-0000-000062010000}"/>
    <cellStyle name="Comma 3 10 4" xfId="357" xr:uid="{00000000-0005-0000-0000-000063010000}"/>
    <cellStyle name="Comma 3 10 5" xfId="358" xr:uid="{00000000-0005-0000-0000-000064010000}"/>
    <cellStyle name="Comma 3 10 6" xfId="359" xr:uid="{00000000-0005-0000-0000-000065010000}"/>
    <cellStyle name="Comma 3 11" xfId="360" xr:uid="{00000000-0005-0000-0000-000066010000}"/>
    <cellStyle name="Comma 3 11 2" xfId="361" xr:uid="{00000000-0005-0000-0000-000067010000}"/>
    <cellStyle name="Comma 3 11 3" xfId="362" xr:uid="{00000000-0005-0000-0000-000068010000}"/>
    <cellStyle name="Comma 3 11 4" xfId="363" xr:uid="{00000000-0005-0000-0000-000069010000}"/>
    <cellStyle name="Comma 3 11 5" xfId="364" xr:uid="{00000000-0005-0000-0000-00006A010000}"/>
    <cellStyle name="Comma 3 11 6" xfId="365" xr:uid="{00000000-0005-0000-0000-00006B010000}"/>
    <cellStyle name="Comma 3 12" xfId="366" xr:uid="{00000000-0005-0000-0000-00006C010000}"/>
    <cellStyle name="Comma 3 13" xfId="367" xr:uid="{00000000-0005-0000-0000-00006D010000}"/>
    <cellStyle name="Comma 3 14" xfId="368" xr:uid="{00000000-0005-0000-0000-00006E010000}"/>
    <cellStyle name="Comma 3 15" xfId="369" xr:uid="{00000000-0005-0000-0000-00006F010000}"/>
    <cellStyle name="Comma 3 16" xfId="370" xr:uid="{00000000-0005-0000-0000-000070010000}"/>
    <cellStyle name="Comma 3 17" xfId="371" xr:uid="{00000000-0005-0000-0000-000071010000}"/>
    <cellStyle name="Comma 3 18" xfId="372" xr:uid="{00000000-0005-0000-0000-000072010000}"/>
    <cellStyle name="Comma 3 19" xfId="1462" xr:uid="{00000000-0005-0000-0000-000073010000}"/>
    <cellStyle name="Comma 3 2" xfId="373" xr:uid="{00000000-0005-0000-0000-000074010000}"/>
    <cellStyle name="Comma 3 2 2" xfId="374" xr:uid="{00000000-0005-0000-0000-000075010000}"/>
    <cellStyle name="Comma 3 2 3" xfId="375" xr:uid="{00000000-0005-0000-0000-000076010000}"/>
    <cellStyle name="Comma 3 2 4" xfId="376" xr:uid="{00000000-0005-0000-0000-000077010000}"/>
    <cellStyle name="Comma 3 2 5" xfId="377" xr:uid="{00000000-0005-0000-0000-000078010000}"/>
    <cellStyle name="Comma 3 2 6" xfId="378" xr:uid="{00000000-0005-0000-0000-000079010000}"/>
    <cellStyle name="Comma 3 3" xfId="379" xr:uid="{00000000-0005-0000-0000-00007A010000}"/>
    <cellStyle name="Comma 3 3 2" xfId="380" xr:uid="{00000000-0005-0000-0000-00007B010000}"/>
    <cellStyle name="Comma 3 3 3" xfId="381" xr:uid="{00000000-0005-0000-0000-00007C010000}"/>
    <cellStyle name="Comma 3 3 4" xfId="382" xr:uid="{00000000-0005-0000-0000-00007D010000}"/>
    <cellStyle name="Comma 3 3 5" xfId="383" xr:uid="{00000000-0005-0000-0000-00007E010000}"/>
    <cellStyle name="Comma 3 3 6" xfId="384" xr:uid="{00000000-0005-0000-0000-00007F010000}"/>
    <cellStyle name="Comma 3 4" xfId="385" xr:uid="{00000000-0005-0000-0000-000080010000}"/>
    <cellStyle name="Comma 3 4 2" xfId="386" xr:uid="{00000000-0005-0000-0000-000081010000}"/>
    <cellStyle name="Comma 3 4 3" xfId="387" xr:uid="{00000000-0005-0000-0000-000082010000}"/>
    <cellStyle name="Comma 3 4 4" xfId="388" xr:uid="{00000000-0005-0000-0000-000083010000}"/>
    <cellStyle name="Comma 3 4 5" xfId="389" xr:uid="{00000000-0005-0000-0000-000084010000}"/>
    <cellStyle name="Comma 3 4 6" xfId="390" xr:uid="{00000000-0005-0000-0000-000085010000}"/>
    <cellStyle name="Comma 3 5" xfId="391" xr:uid="{00000000-0005-0000-0000-000086010000}"/>
    <cellStyle name="Comma 3 5 2" xfId="392" xr:uid="{00000000-0005-0000-0000-000087010000}"/>
    <cellStyle name="Comma 3 5 3" xfId="393" xr:uid="{00000000-0005-0000-0000-000088010000}"/>
    <cellStyle name="Comma 3 5 4" xfId="394" xr:uid="{00000000-0005-0000-0000-000089010000}"/>
    <cellStyle name="Comma 3 5 5" xfId="395" xr:uid="{00000000-0005-0000-0000-00008A010000}"/>
    <cellStyle name="Comma 3 5 6" xfId="396" xr:uid="{00000000-0005-0000-0000-00008B010000}"/>
    <cellStyle name="Comma 3 6" xfId="397" xr:uid="{00000000-0005-0000-0000-00008C010000}"/>
    <cellStyle name="Comma 3 6 2" xfId="398" xr:uid="{00000000-0005-0000-0000-00008D010000}"/>
    <cellStyle name="Comma 3 6 3" xfId="399" xr:uid="{00000000-0005-0000-0000-00008E010000}"/>
    <cellStyle name="Comma 3 6 4" xfId="400" xr:uid="{00000000-0005-0000-0000-00008F010000}"/>
    <cellStyle name="Comma 3 6 5" xfId="401" xr:uid="{00000000-0005-0000-0000-000090010000}"/>
    <cellStyle name="Comma 3 6 6" xfId="402" xr:uid="{00000000-0005-0000-0000-000091010000}"/>
    <cellStyle name="Comma 3 7" xfId="403" xr:uid="{00000000-0005-0000-0000-000092010000}"/>
    <cellStyle name="Comma 3 7 2" xfId="404" xr:uid="{00000000-0005-0000-0000-000093010000}"/>
    <cellStyle name="Comma 3 7 3" xfId="405" xr:uid="{00000000-0005-0000-0000-000094010000}"/>
    <cellStyle name="Comma 3 7 4" xfId="406" xr:uid="{00000000-0005-0000-0000-000095010000}"/>
    <cellStyle name="Comma 3 7 5" xfId="407" xr:uid="{00000000-0005-0000-0000-000096010000}"/>
    <cellStyle name="Comma 3 7 6" xfId="408" xr:uid="{00000000-0005-0000-0000-000097010000}"/>
    <cellStyle name="Comma 3 8" xfId="409" xr:uid="{00000000-0005-0000-0000-000098010000}"/>
    <cellStyle name="Comma 3 8 2" xfId="410" xr:uid="{00000000-0005-0000-0000-000099010000}"/>
    <cellStyle name="Comma 3 8 3" xfId="411" xr:uid="{00000000-0005-0000-0000-00009A010000}"/>
    <cellStyle name="Comma 3 8 4" xfId="412" xr:uid="{00000000-0005-0000-0000-00009B010000}"/>
    <cellStyle name="Comma 3 8 5" xfId="413" xr:uid="{00000000-0005-0000-0000-00009C010000}"/>
    <cellStyle name="Comma 3 8 6" xfId="414" xr:uid="{00000000-0005-0000-0000-00009D010000}"/>
    <cellStyle name="Comma 3 9" xfId="415" xr:uid="{00000000-0005-0000-0000-00009E010000}"/>
    <cellStyle name="Comma 3 9 2" xfId="416" xr:uid="{00000000-0005-0000-0000-00009F010000}"/>
    <cellStyle name="Comma 3 9 3" xfId="417" xr:uid="{00000000-0005-0000-0000-0000A0010000}"/>
    <cellStyle name="Comma 3 9 4" xfId="418" xr:uid="{00000000-0005-0000-0000-0000A1010000}"/>
    <cellStyle name="Comma 3 9 5" xfId="419" xr:uid="{00000000-0005-0000-0000-0000A2010000}"/>
    <cellStyle name="Comma 3 9 6" xfId="420" xr:uid="{00000000-0005-0000-0000-0000A3010000}"/>
    <cellStyle name="Comma 30" xfId="421" xr:uid="{00000000-0005-0000-0000-0000A4010000}"/>
    <cellStyle name="Comma 30 2" xfId="422" xr:uid="{00000000-0005-0000-0000-0000A5010000}"/>
    <cellStyle name="Comma 31" xfId="423" xr:uid="{00000000-0005-0000-0000-0000A6010000}"/>
    <cellStyle name="Comma 31 2" xfId="424" xr:uid="{00000000-0005-0000-0000-0000A7010000}"/>
    <cellStyle name="Comma 31 2 2" xfId="425" xr:uid="{00000000-0005-0000-0000-0000A8010000}"/>
    <cellStyle name="Comma 31 2 2 2" xfId="426" xr:uid="{00000000-0005-0000-0000-0000A9010000}"/>
    <cellStyle name="Comma 31 2 2 2 2" xfId="427" xr:uid="{00000000-0005-0000-0000-0000AA010000}"/>
    <cellStyle name="Comma 31 2 2 2 2 2" xfId="428" xr:uid="{00000000-0005-0000-0000-0000AB010000}"/>
    <cellStyle name="Comma 31 2 2 2 2 3" xfId="429" xr:uid="{00000000-0005-0000-0000-0000AC010000}"/>
    <cellStyle name="Comma 31 2 2 2 2 4" xfId="430" xr:uid="{00000000-0005-0000-0000-0000AD010000}"/>
    <cellStyle name="Comma 31 2 2 2 3" xfId="431" xr:uid="{00000000-0005-0000-0000-0000AE010000}"/>
    <cellStyle name="Comma 31 2 2 2 3 2" xfId="432" xr:uid="{00000000-0005-0000-0000-0000AF010000}"/>
    <cellStyle name="Comma 31 2 2 2 3 2 2" xfId="433" xr:uid="{00000000-0005-0000-0000-0000B0010000}"/>
    <cellStyle name="Comma 31 2 2 2 3 3" xfId="434" xr:uid="{00000000-0005-0000-0000-0000B1010000}"/>
    <cellStyle name="Comma 31 2 2 2 3 3 2" xfId="435" xr:uid="{00000000-0005-0000-0000-0000B2010000}"/>
    <cellStyle name="Comma 31 2 2 2 4" xfId="436" xr:uid="{00000000-0005-0000-0000-0000B3010000}"/>
    <cellStyle name="Comma 31 2 2 2 5" xfId="437" xr:uid="{00000000-0005-0000-0000-0000B4010000}"/>
    <cellStyle name="Comma 31 2 2 2 5 2" xfId="438" xr:uid="{00000000-0005-0000-0000-0000B5010000}"/>
    <cellStyle name="Comma 31 2 2 2 5 2 2" xfId="439" xr:uid="{00000000-0005-0000-0000-0000B6010000}"/>
    <cellStyle name="Comma 31 2 2 2 6" xfId="440" xr:uid="{00000000-0005-0000-0000-0000B7010000}"/>
    <cellStyle name="Comma 31 2 2 2 6 2" xfId="441" xr:uid="{00000000-0005-0000-0000-0000B8010000}"/>
    <cellStyle name="Comma 31 2 2 2 6 3" xfId="442" xr:uid="{00000000-0005-0000-0000-0000B9010000}"/>
    <cellStyle name="Comma 31 2 2 2 6 4" xfId="443" xr:uid="{00000000-0005-0000-0000-0000BA010000}"/>
    <cellStyle name="Comma 31 2 2 2 9 2 2" xfId="1456" xr:uid="{00000000-0005-0000-0000-0000BB010000}"/>
    <cellStyle name="Comma 31 2 2 3" xfId="444" xr:uid="{00000000-0005-0000-0000-0000BC010000}"/>
    <cellStyle name="Comma 31 2 2 3 2" xfId="445" xr:uid="{00000000-0005-0000-0000-0000BD010000}"/>
    <cellStyle name="Comma 31 2 2 3 3" xfId="446" xr:uid="{00000000-0005-0000-0000-0000BE010000}"/>
    <cellStyle name="Comma 31 2 2 4" xfId="447" xr:uid="{00000000-0005-0000-0000-0000BF010000}"/>
    <cellStyle name="Comma 31 2 2 5" xfId="448" xr:uid="{00000000-0005-0000-0000-0000C0010000}"/>
    <cellStyle name="Comma 31 2 2 6" xfId="449" xr:uid="{00000000-0005-0000-0000-0000C1010000}"/>
    <cellStyle name="Comma 31 3" xfId="450" xr:uid="{00000000-0005-0000-0000-0000C2010000}"/>
    <cellStyle name="Comma 31 3 2" xfId="451" xr:uid="{00000000-0005-0000-0000-0000C3010000}"/>
    <cellStyle name="Comma 31 3 2 2" xfId="452" xr:uid="{00000000-0005-0000-0000-0000C4010000}"/>
    <cellStyle name="Comma 31 4" xfId="453" xr:uid="{00000000-0005-0000-0000-0000C5010000}"/>
    <cellStyle name="Comma 31 4 2" xfId="454" xr:uid="{00000000-0005-0000-0000-0000C6010000}"/>
    <cellStyle name="Comma 31 4 2 2" xfId="455" xr:uid="{00000000-0005-0000-0000-0000C7010000}"/>
    <cellStyle name="Comma 31 4 2 2 2" xfId="456" xr:uid="{00000000-0005-0000-0000-0000C8010000}"/>
    <cellStyle name="Comma 31 4 2 3" xfId="457" xr:uid="{00000000-0005-0000-0000-0000C9010000}"/>
    <cellStyle name="Comma 31 4 2 3 2" xfId="458" xr:uid="{00000000-0005-0000-0000-0000CA010000}"/>
    <cellStyle name="Comma 31 4 3" xfId="459" xr:uid="{00000000-0005-0000-0000-0000CB010000}"/>
    <cellStyle name="Comma 31 4 3 2" xfId="460" xr:uid="{00000000-0005-0000-0000-0000CC010000}"/>
    <cellStyle name="Comma 31 4 3 3" xfId="461" xr:uid="{00000000-0005-0000-0000-0000CD010000}"/>
    <cellStyle name="Comma 31 4 4" xfId="462" xr:uid="{00000000-0005-0000-0000-0000CE010000}"/>
    <cellStyle name="Comma 31 4 4 2" xfId="463" xr:uid="{00000000-0005-0000-0000-0000CF010000}"/>
    <cellStyle name="Comma 31 4 4 3" xfId="464" xr:uid="{00000000-0005-0000-0000-0000D0010000}"/>
    <cellStyle name="Comma 31 4 5" xfId="465" xr:uid="{00000000-0005-0000-0000-0000D1010000}"/>
    <cellStyle name="Comma 31 5" xfId="466" xr:uid="{00000000-0005-0000-0000-0000D2010000}"/>
    <cellStyle name="Comma 31 6" xfId="467" xr:uid="{00000000-0005-0000-0000-0000D3010000}"/>
    <cellStyle name="Comma 31 6 2" xfId="468" xr:uid="{00000000-0005-0000-0000-0000D4010000}"/>
    <cellStyle name="Comma 31 6 3" xfId="469" xr:uid="{00000000-0005-0000-0000-0000D5010000}"/>
    <cellStyle name="Comma 31 7" xfId="470" xr:uid="{00000000-0005-0000-0000-0000D6010000}"/>
    <cellStyle name="Comma 32" xfId="471" xr:uid="{00000000-0005-0000-0000-0000D7010000}"/>
    <cellStyle name="Comma 32 2" xfId="472" xr:uid="{00000000-0005-0000-0000-0000D8010000}"/>
    <cellStyle name="Comma 32 3" xfId="473" xr:uid="{00000000-0005-0000-0000-0000D9010000}"/>
    <cellStyle name="Comma 32 3 2" xfId="474" xr:uid="{00000000-0005-0000-0000-0000DA010000}"/>
    <cellStyle name="Comma 32 3 2 2" xfId="475" xr:uid="{00000000-0005-0000-0000-0000DB010000}"/>
    <cellStyle name="Comma 32 3 2 3" xfId="476" xr:uid="{00000000-0005-0000-0000-0000DC010000}"/>
    <cellStyle name="Comma 32 3 3" xfId="477" xr:uid="{00000000-0005-0000-0000-0000DD010000}"/>
    <cellStyle name="Comma 32 3 4" xfId="478" xr:uid="{00000000-0005-0000-0000-0000DE010000}"/>
    <cellStyle name="Comma 32 3 4 2" xfId="479" xr:uid="{00000000-0005-0000-0000-0000DF010000}"/>
    <cellStyle name="Comma 32 4" xfId="480" xr:uid="{00000000-0005-0000-0000-0000E0010000}"/>
    <cellStyle name="Comma 32 4 2" xfId="481" xr:uid="{00000000-0005-0000-0000-0000E1010000}"/>
    <cellStyle name="Comma 32 4 2 2" xfId="482" xr:uid="{00000000-0005-0000-0000-0000E2010000}"/>
    <cellStyle name="Comma 32 5" xfId="483" xr:uid="{00000000-0005-0000-0000-0000E3010000}"/>
    <cellStyle name="Comma 32 5 2" xfId="484" xr:uid="{00000000-0005-0000-0000-0000E4010000}"/>
    <cellStyle name="Comma 32 6" xfId="485" xr:uid="{00000000-0005-0000-0000-0000E5010000}"/>
    <cellStyle name="Comma 32 7" xfId="486" xr:uid="{00000000-0005-0000-0000-0000E6010000}"/>
    <cellStyle name="Comma 33" xfId="487" xr:uid="{00000000-0005-0000-0000-0000E7010000}"/>
    <cellStyle name="Comma 33 2" xfId="488" xr:uid="{00000000-0005-0000-0000-0000E8010000}"/>
    <cellStyle name="Comma 33 3" xfId="489" xr:uid="{00000000-0005-0000-0000-0000E9010000}"/>
    <cellStyle name="Comma 33 4" xfId="490" xr:uid="{00000000-0005-0000-0000-0000EA010000}"/>
    <cellStyle name="Comma 34" xfId="491" xr:uid="{00000000-0005-0000-0000-0000EB010000}"/>
    <cellStyle name="Comma 35" xfId="492" xr:uid="{00000000-0005-0000-0000-0000EC010000}"/>
    <cellStyle name="Comma 4" xfId="109" xr:uid="{00000000-0005-0000-0000-0000ED010000}"/>
    <cellStyle name="Comma 4 10" xfId="493" xr:uid="{00000000-0005-0000-0000-0000EE010000}"/>
    <cellStyle name="Comma 4 10 2" xfId="494" xr:uid="{00000000-0005-0000-0000-0000EF010000}"/>
    <cellStyle name="Comma 4 10 2 2" xfId="495" xr:uid="{00000000-0005-0000-0000-0000F0010000}"/>
    <cellStyle name="Comma 4 10 3" xfId="496" xr:uid="{00000000-0005-0000-0000-0000F1010000}"/>
    <cellStyle name="Comma 4 10 4" xfId="497" xr:uid="{00000000-0005-0000-0000-0000F2010000}"/>
    <cellStyle name="Comma 4 10 5" xfId="498" xr:uid="{00000000-0005-0000-0000-0000F3010000}"/>
    <cellStyle name="Comma 4 10 6" xfId="499" xr:uid="{00000000-0005-0000-0000-0000F4010000}"/>
    <cellStyle name="Comma 4 10 7" xfId="500" xr:uid="{00000000-0005-0000-0000-0000F5010000}"/>
    <cellStyle name="Comma 4 10 8" xfId="501" xr:uid="{00000000-0005-0000-0000-0000F6010000}"/>
    <cellStyle name="Comma 4 11" xfId="502" xr:uid="{00000000-0005-0000-0000-0000F7010000}"/>
    <cellStyle name="Comma 4 11 2" xfId="503" xr:uid="{00000000-0005-0000-0000-0000F8010000}"/>
    <cellStyle name="Comma 4 11 3" xfId="504" xr:uid="{00000000-0005-0000-0000-0000F9010000}"/>
    <cellStyle name="Comma 4 11 4" xfId="505" xr:uid="{00000000-0005-0000-0000-0000FA010000}"/>
    <cellStyle name="Comma 4 11 5" xfId="506" xr:uid="{00000000-0005-0000-0000-0000FB010000}"/>
    <cellStyle name="Comma 4 11 6" xfId="507" xr:uid="{00000000-0005-0000-0000-0000FC010000}"/>
    <cellStyle name="Comma 4 12" xfId="508" xr:uid="{00000000-0005-0000-0000-0000FD010000}"/>
    <cellStyle name="Comma 4 13" xfId="509" xr:uid="{00000000-0005-0000-0000-0000FE010000}"/>
    <cellStyle name="Comma 4 14" xfId="510" xr:uid="{00000000-0005-0000-0000-0000FF010000}"/>
    <cellStyle name="Comma 4 15" xfId="511" xr:uid="{00000000-0005-0000-0000-000000020000}"/>
    <cellStyle name="Comma 4 16" xfId="512" xr:uid="{00000000-0005-0000-0000-000001020000}"/>
    <cellStyle name="Comma 4 17" xfId="513" xr:uid="{00000000-0005-0000-0000-000002020000}"/>
    <cellStyle name="Comma 4 18" xfId="514" xr:uid="{00000000-0005-0000-0000-000003020000}"/>
    <cellStyle name="Comma 4 19" xfId="515" xr:uid="{00000000-0005-0000-0000-000004020000}"/>
    <cellStyle name="Comma 4 2" xfId="516" xr:uid="{00000000-0005-0000-0000-000005020000}"/>
    <cellStyle name="Comma 4 2 2" xfId="517" xr:uid="{00000000-0005-0000-0000-000006020000}"/>
    <cellStyle name="Comma 4 2 3" xfId="518" xr:uid="{00000000-0005-0000-0000-000007020000}"/>
    <cellStyle name="Comma 4 2 4" xfId="519" xr:uid="{00000000-0005-0000-0000-000008020000}"/>
    <cellStyle name="Comma 4 2 5" xfId="520" xr:uid="{00000000-0005-0000-0000-000009020000}"/>
    <cellStyle name="Comma 4 2 6" xfId="521" xr:uid="{00000000-0005-0000-0000-00000A020000}"/>
    <cellStyle name="Comma 4 20" xfId="1474" xr:uid="{00000000-0005-0000-0000-00000B020000}"/>
    <cellStyle name="Comma 4 3" xfId="522" xr:uid="{00000000-0005-0000-0000-00000C020000}"/>
    <cellStyle name="Comma 4 3 2" xfId="523" xr:uid="{00000000-0005-0000-0000-00000D020000}"/>
    <cellStyle name="Comma 4 3 3" xfId="524" xr:uid="{00000000-0005-0000-0000-00000E020000}"/>
    <cellStyle name="Comma 4 3 4" xfId="525" xr:uid="{00000000-0005-0000-0000-00000F020000}"/>
    <cellStyle name="Comma 4 3 5" xfId="526" xr:uid="{00000000-0005-0000-0000-000010020000}"/>
    <cellStyle name="Comma 4 3 6" xfId="527" xr:uid="{00000000-0005-0000-0000-000011020000}"/>
    <cellStyle name="Comma 4 4" xfId="528" xr:uid="{00000000-0005-0000-0000-000012020000}"/>
    <cellStyle name="Comma 4 4 2" xfId="529" xr:uid="{00000000-0005-0000-0000-000013020000}"/>
    <cellStyle name="Comma 4 4 3" xfId="530" xr:uid="{00000000-0005-0000-0000-000014020000}"/>
    <cellStyle name="Comma 4 4 4" xfId="531" xr:uid="{00000000-0005-0000-0000-000015020000}"/>
    <cellStyle name="Comma 4 4 5" xfId="532" xr:uid="{00000000-0005-0000-0000-000016020000}"/>
    <cellStyle name="Comma 4 4 6" xfId="533" xr:uid="{00000000-0005-0000-0000-000017020000}"/>
    <cellStyle name="Comma 4 5" xfId="534" xr:uid="{00000000-0005-0000-0000-000018020000}"/>
    <cellStyle name="Comma 4 5 2" xfId="535" xr:uid="{00000000-0005-0000-0000-000019020000}"/>
    <cellStyle name="Comma 4 5 3" xfId="536" xr:uid="{00000000-0005-0000-0000-00001A020000}"/>
    <cellStyle name="Comma 4 5 4" xfId="537" xr:uid="{00000000-0005-0000-0000-00001B020000}"/>
    <cellStyle name="Comma 4 5 5" xfId="538" xr:uid="{00000000-0005-0000-0000-00001C020000}"/>
    <cellStyle name="Comma 4 5 6" xfId="539" xr:uid="{00000000-0005-0000-0000-00001D020000}"/>
    <cellStyle name="Comma 4 6" xfId="540" xr:uid="{00000000-0005-0000-0000-00001E020000}"/>
    <cellStyle name="Comma 4 6 2" xfId="541" xr:uid="{00000000-0005-0000-0000-00001F020000}"/>
    <cellStyle name="Comma 4 6 3" xfId="542" xr:uid="{00000000-0005-0000-0000-000020020000}"/>
    <cellStyle name="Comma 4 6 4" xfId="543" xr:uid="{00000000-0005-0000-0000-000021020000}"/>
    <cellStyle name="Comma 4 6 5" xfId="544" xr:uid="{00000000-0005-0000-0000-000022020000}"/>
    <cellStyle name="Comma 4 6 6" xfId="545" xr:uid="{00000000-0005-0000-0000-000023020000}"/>
    <cellStyle name="Comma 4 7" xfId="546" xr:uid="{00000000-0005-0000-0000-000024020000}"/>
    <cellStyle name="Comma 4 7 2" xfId="547" xr:uid="{00000000-0005-0000-0000-000025020000}"/>
    <cellStyle name="Comma 4 7 3" xfId="548" xr:uid="{00000000-0005-0000-0000-000026020000}"/>
    <cellStyle name="Comma 4 7 4" xfId="549" xr:uid="{00000000-0005-0000-0000-000027020000}"/>
    <cellStyle name="Comma 4 7 5" xfId="550" xr:uid="{00000000-0005-0000-0000-000028020000}"/>
    <cellStyle name="Comma 4 7 6" xfId="551" xr:uid="{00000000-0005-0000-0000-000029020000}"/>
    <cellStyle name="Comma 4 8" xfId="552" xr:uid="{00000000-0005-0000-0000-00002A020000}"/>
    <cellStyle name="Comma 4 8 2" xfId="553" xr:uid="{00000000-0005-0000-0000-00002B020000}"/>
    <cellStyle name="Comma 4 8 3" xfId="554" xr:uid="{00000000-0005-0000-0000-00002C020000}"/>
    <cellStyle name="Comma 4 8 4" xfId="555" xr:uid="{00000000-0005-0000-0000-00002D020000}"/>
    <cellStyle name="Comma 4 8 5" xfId="556" xr:uid="{00000000-0005-0000-0000-00002E020000}"/>
    <cellStyle name="Comma 4 8 6" xfId="557" xr:uid="{00000000-0005-0000-0000-00002F020000}"/>
    <cellStyle name="Comma 4 9" xfId="558" xr:uid="{00000000-0005-0000-0000-000030020000}"/>
    <cellStyle name="Comma 4 9 2" xfId="559" xr:uid="{00000000-0005-0000-0000-000031020000}"/>
    <cellStyle name="Comma 4 9 3" xfId="560" xr:uid="{00000000-0005-0000-0000-000032020000}"/>
    <cellStyle name="Comma 4 9 4" xfId="561" xr:uid="{00000000-0005-0000-0000-000033020000}"/>
    <cellStyle name="Comma 4 9 5" xfId="562" xr:uid="{00000000-0005-0000-0000-000034020000}"/>
    <cellStyle name="Comma 4 9 6" xfId="563" xr:uid="{00000000-0005-0000-0000-000035020000}"/>
    <cellStyle name="Comma 48" xfId="564" xr:uid="{00000000-0005-0000-0000-000036020000}"/>
    <cellStyle name="Comma 5" xfId="1450" xr:uid="{00000000-0005-0000-0000-000037020000}"/>
    <cellStyle name="Comma 5 10" xfId="565" xr:uid="{00000000-0005-0000-0000-000038020000}"/>
    <cellStyle name="Comma 5 10 2" xfId="566" xr:uid="{00000000-0005-0000-0000-000039020000}"/>
    <cellStyle name="Comma 5 10 3" xfId="567" xr:uid="{00000000-0005-0000-0000-00003A020000}"/>
    <cellStyle name="Comma 5 10 4" xfId="568" xr:uid="{00000000-0005-0000-0000-00003B020000}"/>
    <cellStyle name="Comma 5 10 5" xfId="569" xr:uid="{00000000-0005-0000-0000-00003C020000}"/>
    <cellStyle name="Comma 5 10 6" xfId="570" xr:uid="{00000000-0005-0000-0000-00003D020000}"/>
    <cellStyle name="Comma 5 10 7" xfId="571" xr:uid="{00000000-0005-0000-0000-00003E020000}"/>
    <cellStyle name="Comma 5 10 8" xfId="572" xr:uid="{00000000-0005-0000-0000-00003F020000}"/>
    <cellStyle name="Comma 5 11" xfId="573" xr:uid="{00000000-0005-0000-0000-000040020000}"/>
    <cellStyle name="Comma 5 11 2" xfId="574" xr:uid="{00000000-0005-0000-0000-000041020000}"/>
    <cellStyle name="Comma 5 11 3" xfId="575" xr:uid="{00000000-0005-0000-0000-000042020000}"/>
    <cellStyle name="Comma 5 11 4" xfId="576" xr:uid="{00000000-0005-0000-0000-000043020000}"/>
    <cellStyle name="Comma 5 11 5" xfId="577" xr:uid="{00000000-0005-0000-0000-000044020000}"/>
    <cellStyle name="Comma 5 11 6" xfId="578" xr:uid="{00000000-0005-0000-0000-000045020000}"/>
    <cellStyle name="Comma 5 12" xfId="579" xr:uid="{00000000-0005-0000-0000-000046020000}"/>
    <cellStyle name="Comma 5 13" xfId="580" xr:uid="{00000000-0005-0000-0000-000047020000}"/>
    <cellStyle name="Comma 5 14" xfId="581" xr:uid="{00000000-0005-0000-0000-000048020000}"/>
    <cellStyle name="Comma 5 15" xfId="582" xr:uid="{00000000-0005-0000-0000-000049020000}"/>
    <cellStyle name="Comma 5 16" xfId="583" xr:uid="{00000000-0005-0000-0000-00004A020000}"/>
    <cellStyle name="Comma 5 17" xfId="584" xr:uid="{00000000-0005-0000-0000-00004B020000}"/>
    <cellStyle name="Comma 5 18" xfId="585" xr:uid="{00000000-0005-0000-0000-00004C020000}"/>
    <cellStyle name="Comma 5 19" xfId="1478" xr:uid="{00000000-0005-0000-0000-00004D020000}"/>
    <cellStyle name="Comma 5 2" xfId="83" xr:uid="{00000000-0005-0000-0000-00004E020000}"/>
    <cellStyle name="Comma 5 2 2" xfId="587" xr:uid="{00000000-0005-0000-0000-00004F020000}"/>
    <cellStyle name="Comma 5 2 3" xfId="588" xr:uid="{00000000-0005-0000-0000-000050020000}"/>
    <cellStyle name="Comma 5 2 4" xfId="589" xr:uid="{00000000-0005-0000-0000-000051020000}"/>
    <cellStyle name="Comma 5 2 5" xfId="590" xr:uid="{00000000-0005-0000-0000-000052020000}"/>
    <cellStyle name="Comma 5 2 6" xfId="591" xr:uid="{00000000-0005-0000-0000-000053020000}"/>
    <cellStyle name="Comma 5 2 7" xfId="586" xr:uid="{00000000-0005-0000-0000-000054020000}"/>
    <cellStyle name="Comma 5 3" xfId="592" xr:uid="{00000000-0005-0000-0000-000055020000}"/>
    <cellStyle name="Comma 5 3 2" xfId="593" xr:uid="{00000000-0005-0000-0000-000056020000}"/>
    <cellStyle name="Comma 5 3 3" xfId="594" xr:uid="{00000000-0005-0000-0000-000057020000}"/>
    <cellStyle name="Comma 5 3 4" xfId="595" xr:uid="{00000000-0005-0000-0000-000058020000}"/>
    <cellStyle name="Comma 5 3 5" xfId="596" xr:uid="{00000000-0005-0000-0000-000059020000}"/>
    <cellStyle name="Comma 5 3 6" xfId="597" xr:uid="{00000000-0005-0000-0000-00005A020000}"/>
    <cellStyle name="Comma 5 4" xfId="598" xr:uid="{00000000-0005-0000-0000-00005B020000}"/>
    <cellStyle name="Comma 5 4 2" xfId="599" xr:uid="{00000000-0005-0000-0000-00005C020000}"/>
    <cellStyle name="Comma 5 4 3" xfId="600" xr:uid="{00000000-0005-0000-0000-00005D020000}"/>
    <cellStyle name="Comma 5 4 4" xfId="601" xr:uid="{00000000-0005-0000-0000-00005E020000}"/>
    <cellStyle name="Comma 5 4 5" xfId="602" xr:uid="{00000000-0005-0000-0000-00005F020000}"/>
    <cellStyle name="Comma 5 4 6" xfId="603" xr:uid="{00000000-0005-0000-0000-000060020000}"/>
    <cellStyle name="Comma 5 5" xfId="604" xr:uid="{00000000-0005-0000-0000-000061020000}"/>
    <cellStyle name="Comma 5 5 2" xfId="605" xr:uid="{00000000-0005-0000-0000-000062020000}"/>
    <cellStyle name="Comma 5 5 3" xfId="606" xr:uid="{00000000-0005-0000-0000-000063020000}"/>
    <cellStyle name="Comma 5 5 4" xfId="607" xr:uid="{00000000-0005-0000-0000-000064020000}"/>
    <cellStyle name="Comma 5 5 5" xfId="608" xr:uid="{00000000-0005-0000-0000-000065020000}"/>
    <cellStyle name="Comma 5 5 6" xfId="609" xr:uid="{00000000-0005-0000-0000-000066020000}"/>
    <cellStyle name="Comma 5 6" xfId="610" xr:uid="{00000000-0005-0000-0000-000067020000}"/>
    <cellStyle name="Comma 5 6 2" xfId="611" xr:uid="{00000000-0005-0000-0000-000068020000}"/>
    <cellStyle name="Comma 5 6 3" xfId="612" xr:uid="{00000000-0005-0000-0000-000069020000}"/>
    <cellStyle name="Comma 5 6 4" xfId="613" xr:uid="{00000000-0005-0000-0000-00006A020000}"/>
    <cellStyle name="Comma 5 6 5" xfId="614" xr:uid="{00000000-0005-0000-0000-00006B020000}"/>
    <cellStyle name="Comma 5 6 6" xfId="615" xr:uid="{00000000-0005-0000-0000-00006C020000}"/>
    <cellStyle name="Comma 5 7" xfId="616" xr:uid="{00000000-0005-0000-0000-00006D020000}"/>
    <cellStyle name="Comma 5 7 2" xfId="617" xr:uid="{00000000-0005-0000-0000-00006E020000}"/>
    <cellStyle name="Comma 5 7 3" xfId="618" xr:uid="{00000000-0005-0000-0000-00006F020000}"/>
    <cellStyle name="Comma 5 7 4" xfId="619" xr:uid="{00000000-0005-0000-0000-000070020000}"/>
    <cellStyle name="Comma 5 7 5" xfId="620" xr:uid="{00000000-0005-0000-0000-000071020000}"/>
    <cellStyle name="Comma 5 7 6" xfId="621" xr:uid="{00000000-0005-0000-0000-000072020000}"/>
    <cellStyle name="Comma 5 8" xfId="622" xr:uid="{00000000-0005-0000-0000-000073020000}"/>
    <cellStyle name="Comma 5 8 2" xfId="623" xr:uid="{00000000-0005-0000-0000-000074020000}"/>
    <cellStyle name="Comma 5 8 3" xfId="624" xr:uid="{00000000-0005-0000-0000-000075020000}"/>
    <cellStyle name="Comma 5 8 4" xfId="625" xr:uid="{00000000-0005-0000-0000-000076020000}"/>
    <cellStyle name="Comma 5 8 5" xfId="626" xr:uid="{00000000-0005-0000-0000-000077020000}"/>
    <cellStyle name="Comma 5 8 6" xfId="627" xr:uid="{00000000-0005-0000-0000-000078020000}"/>
    <cellStyle name="Comma 5 9" xfId="628" xr:uid="{00000000-0005-0000-0000-000079020000}"/>
    <cellStyle name="Comma 5 9 2" xfId="629" xr:uid="{00000000-0005-0000-0000-00007A020000}"/>
    <cellStyle name="Comma 5 9 3" xfId="630" xr:uid="{00000000-0005-0000-0000-00007B020000}"/>
    <cellStyle name="Comma 5 9 4" xfId="631" xr:uid="{00000000-0005-0000-0000-00007C020000}"/>
    <cellStyle name="Comma 5 9 5" xfId="632" xr:uid="{00000000-0005-0000-0000-00007D020000}"/>
    <cellStyle name="Comma 5 9 6" xfId="633" xr:uid="{00000000-0005-0000-0000-00007E020000}"/>
    <cellStyle name="Comma 6" xfId="1447" xr:uid="{00000000-0005-0000-0000-00007F020000}"/>
    <cellStyle name="Comma 6 10" xfId="634" xr:uid="{00000000-0005-0000-0000-000080020000}"/>
    <cellStyle name="Comma 6 10 2" xfId="635" xr:uid="{00000000-0005-0000-0000-000081020000}"/>
    <cellStyle name="Comma 6 10 3" xfId="636" xr:uid="{00000000-0005-0000-0000-000082020000}"/>
    <cellStyle name="Comma 6 10 4" xfId="637" xr:uid="{00000000-0005-0000-0000-000083020000}"/>
    <cellStyle name="Comma 6 10 5" xfId="638" xr:uid="{00000000-0005-0000-0000-000084020000}"/>
    <cellStyle name="Comma 6 10 6" xfId="639" xr:uid="{00000000-0005-0000-0000-000085020000}"/>
    <cellStyle name="Comma 6 11" xfId="640" xr:uid="{00000000-0005-0000-0000-000086020000}"/>
    <cellStyle name="Comma 6 11 2" xfId="641" xr:uid="{00000000-0005-0000-0000-000087020000}"/>
    <cellStyle name="Comma 6 11 3" xfId="642" xr:uid="{00000000-0005-0000-0000-000088020000}"/>
    <cellStyle name="Comma 6 11 4" xfId="643" xr:uid="{00000000-0005-0000-0000-000089020000}"/>
    <cellStyle name="Comma 6 11 5" xfId="644" xr:uid="{00000000-0005-0000-0000-00008A020000}"/>
    <cellStyle name="Comma 6 11 6" xfId="645" xr:uid="{00000000-0005-0000-0000-00008B020000}"/>
    <cellStyle name="Comma 6 12" xfId="646" xr:uid="{00000000-0005-0000-0000-00008C020000}"/>
    <cellStyle name="Comma 6 13" xfId="647" xr:uid="{00000000-0005-0000-0000-00008D020000}"/>
    <cellStyle name="Comma 6 14" xfId="648" xr:uid="{00000000-0005-0000-0000-00008E020000}"/>
    <cellStyle name="Comma 6 15" xfId="649" xr:uid="{00000000-0005-0000-0000-00008F020000}"/>
    <cellStyle name="Comma 6 16" xfId="650" xr:uid="{00000000-0005-0000-0000-000090020000}"/>
    <cellStyle name="Comma 6 17" xfId="651" xr:uid="{00000000-0005-0000-0000-000091020000}"/>
    <cellStyle name="Comma 6 18" xfId="652" xr:uid="{00000000-0005-0000-0000-000092020000}"/>
    <cellStyle name="Comma 6 19" xfId="1477" xr:uid="{00000000-0005-0000-0000-000093020000}"/>
    <cellStyle name="Comma 6 2" xfId="653" xr:uid="{00000000-0005-0000-0000-000094020000}"/>
    <cellStyle name="Comma 6 2 10 2" xfId="654" xr:uid="{00000000-0005-0000-0000-000095020000}"/>
    <cellStyle name="Comma 6 2 2" xfId="655" xr:uid="{00000000-0005-0000-0000-000096020000}"/>
    <cellStyle name="Comma 6 2 2 2" xfId="656" xr:uid="{00000000-0005-0000-0000-000097020000}"/>
    <cellStyle name="Comma 6 2 3" xfId="657" xr:uid="{00000000-0005-0000-0000-000098020000}"/>
    <cellStyle name="Comma 6 2 4" xfId="658" xr:uid="{00000000-0005-0000-0000-000099020000}"/>
    <cellStyle name="Comma 6 2 5" xfId="659" xr:uid="{00000000-0005-0000-0000-00009A020000}"/>
    <cellStyle name="Comma 6 2 6" xfId="660" xr:uid="{00000000-0005-0000-0000-00009B020000}"/>
    <cellStyle name="Comma 6 2 7" xfId="661" xr:uid="{00000000-0005-0000-0000-00009C020000}"/>
    <cellStyle name="Comma 6 3" xfId="662" xr:uid="{00000000-0005-0000-0000-00009D020000}"/>
    <cellStyle name="Comma 6 3 2" xfId="663" xr:uid="{00000000-0005-0000-0000-00009E020000}"/>
    <cellStyle name="Comma 6 3 3" xfId="664" xr:uid="{00000000-0005-0000-0000-00009F020000}"/>
    <cellStyle name="Comma 6 3 4" xfId="665" xr:uid="{00000000-0005-0000-0000-0000A0020000}"/>
    <cellStyle name="Comma 6 3 5" xfId="666" xr:uid="{00000000-0005-0000-0000-0000A1020000}"/>
    <cellStyle name="Comma 6 3 6" xfId="667" xr:uid="{00000000-0005-0000-0000-0000A2020000}"/>
    <cellStyle name="Comma 6 4" xfId="668" xr:uid="{00000000-0005-0000-0000-0000A3020000}"/>
    <cellStyle name="Comma 6 4 2" xfId="669" xr:uid="{00000000-0005-0000-0000-0000A4020000}"/>
    <cellStyle name="Comma 6 4 3" xfId="670" xr:uid="{00000000-0005-0000-0000-0000A5020000}"/>
    <cellStyle name="Comma 6 4 4" xfId="671" xr:uid="{00000000-0005-0000-0000-0000A6020000}"/>
    <cellStyle name="Comma 6 4 5" xfId="672" xr:uid="{00000000-0005-0000-0000-0000A7020000}"/>
    <cellStyle name="Comma 6 4 6" xfId="673" xr:uid="{00000000-0005-0000-0000-0000A8020000}"/>
    <cellStyle name="Comma 6 5" xfId="674" xr:uid="{00000000-0005-0000-0000-0000A9020000}"/>
    <cellStyle name="Comma 6 5 2" xfId="675" xr:uid="{00000000-0005-0000-0000-0000AA020000}"/>
    <cellStyle name="Comma 6 5 3" xfId="676" xr:uid="{00000000-0005-0000-0000-0000AB020000}"/>
    <cellStyle name="Comma 6 5 4" xfId="677" xr:uid="{00000000-0005-0000-0000-0000AC020000}"/>
    <cellStyle name="Comma 6 5 5" xfId="678" xr:uid="{00000000-0005-0000-0000-0000AD020000}"/>
    <cellStyle name="Comma 6 5 6" xfId="679" xr:uid="{00000000-0005-0000-0000-0000AE020000}"/>
    <cellStyle name="Comma 6 6" xfId="680" xr:uid="{00000000-0005-0000-0000-0000AF020000}"/>
    <cellStyle name="Comma 6 6 2" xfId="681" xr:uid="{00000000-0005-0000-0000-0000B0020000}"/>
    <cellStyle name="Comma 6 6 3" xfId="682" xr:uid="{00000000-0005-0000-0000-0000B1020000}"/>
    <cellStyle name="Comma 6 6 4" xfId="683" xr:uid="{00000000-0005-0000-0000-0000B2020000}"/>
    <cellStyle name="Comma 6 6 5" xfId="684" xr:uid="{00000000-0005-0000-0000-0000B3020000}"/>
    <cellStyle name="Comma 6 6 6" xfId="685" xr:uid="{00000000-0005-0000-0000-0000B4020000}"/>
    <cellStyle name="Comma 6 7" xfId="686" xr:uid="{00000000-0005-0000-0000-0000B5020000}"/>
    <cellStyle name="Comma 6 7 2" xfId="687" xr:uid="{00000000-0005-0000-0000-0000B6020000}"/>
    <cellStyle name="Comma 6 7 3" xfId="688" xr:uid="{00000000-0005-0000-0000-0000B7020000}"/>
    <cellStyle name="Comma 6 7 4" xfId="689" xr:uid="{00000000-0005-0000-0000-0000B8020000}"/>
    <cellStyle name="Comma 6 7 5" xfId="690" xr:uid="{00000000-0005-0000-0000-0000B9020000}"/>
    <cellStyle name="Comma 6 7 6" xfId="691" xr:uid="{00000000-0005-0000-0000-0000BA020000}"/>
    <cellStyle name="Comma 6 8" xfId="692" xr:uid="{00000000-0005-0000-0000-0000BB020000}"/>
    <cellStyle name="Comma 6 8 2" xfId="693" xr:uid="{00000000-0005-0000-0000-0000BC020000}"/>
    <cellStyle name="Comma 6 8 3" xfId="694" xr:uid="{00000000-0005-0000-0000-0000BD020000}"/>
    <cellStyle name="Comma 6 8 4" xfId="695" xr:uid="{00000000-0005-0000-0000-0000BE020000}"/>
    <cellStyle name="Comma 6 8 5" xfId="696" xr:uid="{00000000-0005-0000-0000-0000BF020000}"/>
    <cellStyle name="Comma 6 8 6" xfId="697" xr:uid="{00000000-0005-0000-0000-0000C0020000}"/>
    <cellStyle name="Comma 6 9" xfId="698" xr:uid="{00000000-0005-0000-0000-0000C1020000}"/>
    <cellStyle name="Comma 6 9 2" xfId="699" xr:uid="{00000000-0005-0000-0000-0000C2020000}"/>
    <cellStyle name="Comma 6 9 3" xfId="700" xr:uid="{00000000-0005-0000-0000-0000C3020000}"/>
    <cellStyle name="Comma 6 9 4" xfId="701" xr:uid="{00000000-0005-0000-0000-0000C4020000}"/>
    <cellStyle name="Comma 6 9 5" xfId="702" xr:uid="{00000000-0005-0000-0000-0000C5020000}"/>
    <cellStyle name="Comma 6 9 6" xfId="703" xr:uid="{00000000-0005-0000-0000-0000C6020000}"/>
    <cellStyle name="Comma 7" xfId="1448" xr:uid="{00000000-0005-0000-0000-0000C7020000}"/>
    <cellStyle name="Comma 7 10" xfId="704" xr:uid="{00000000-0005-0000-0000-0000C8020000}"/>
    <cellStyle name="Comma 7 11" xfId="705" xr:uid="{00000000-0005-0000-0000-0000C9020000}"/>
    <cellStyle name="Comma 7 12" xfId="706" xr:uid="{00000000-0005-0000-0000-0000CA020000}"/>
    <cellStyle name="Comma 7 13" xfId="707" xr:uid="{00000000-0005-0000-0000-0000CB020000}"/>
    <cellStyle name="Comma 7 14" xfId="708" xr:uid="{00000000-0005-0000-0000-0000CC020000}"/>
    <cellStyle name="Comma 7 15" xfId="709" xr:uid="{00000000-0005-0000-0000-0000CD020000}"/>
    <cellStyle name="Comma 7 16" xfId="710" xr:uid="{00000000-0005-0000-0000-0000CE020000}"/>
    <cellStyle name="Comma 7 17" xfId="711" xr:uid="{00000000-0005-0000-0000-0000CF020000}"/>
    <cellStyle name="Comma 7 18" xfId="712" xr:uid="{00000000-0005-0000-0000-0000D0020000}"/>
    <cellStyle name="Comma 7 19" xfId="1475" xr:uid="{00000000-0005-0000-0000-0000D1020000}"/>
    <cellStyle name="Comma 7 2" xfId="713" xr:uid="{00000000-0005-0000-0000-0000D2020000}"/>
    <cellStyle name="Comma 7 2 2" xfId="714" xr:uid="{00000000-0005-0000-0000-0000D3020000}"/>
    <cellStyle name="Comma 7 2 3" xfId="715" xr:uid="{00000000-0005-0000-0000-0000D4020000}"/>
    <cellStyle name="Comma 7 2 4" xfId="716" xr:uid="{00000000-0005-0000-0000-0000D5020000}"/>
    <cellStyle name="Comma 7 2 5" xfId="717" xr:uid="{00000000-0005-0000-0000-0000D6020000}"/>
    <cellStyle name="Comma 7 2 6" xfId="718" xr:uid="{00000000-0005-0000-0000-0000D7020000}"/>
    <cellStyle name="Comma 7 3" xfId="719" xr:uid="{00000000-0005-0000-0000-0000D8020000}"/>
    <cellStyle name="Comma 7 3 2" xfId="720" xr:uid="{00000000-0005-0000-0000-0000D9020000}"/>
    <cellStyle name="Comma 7 3 3" xfId="721" xr:uid="{00000000-0005-0000-0000-0000DA020000}"/>
    <cellStyle name="Comma 7 3 4" xfId="722" xr:uid="{00000000-0005-0000-0000-0000DB020000}"/>
    <cellStyle name="Comma 7 3 5" xfId="723" xr:uid="{00000000-0005-0000-0000-0000DC020000}"/>
    <cellStyle name="Comma 7 3 6" xfId="724" xr:uid="{00000000-0005-0000-0000-0000DD020000}"/>
    <cellStyle name="Comma 7 4" xfId="725" xr:uid="{00000000-0005-0000-0000-0000DE020000}"/>
    <cellStyle name="Comma 7 5" xfId="726" xr:uid="{00000000-0005-0000-0000-0000DF020000}"/>
    <cellStyle name="Comma 7 6" xfId="727" xr:uid="{00000000-0005-0000-0000-0000E0020000}"/>
    <cellStyle name="Comma 7 7" xfId="728" xr:uid="{00000000-0005-0000-0000-0000E1020000}"/>
    <cellStyle name="Comma 7 8" xfId="729" xr:uid="{00000000-0005-0000-0000-0000E2020000}"/>
    <cellStyle name="Comma 7 9" xfId="730" xr:uid="{00000000-0005-0000-0000-0000E3020000}"/>
    <cellStyle name="Comma 8" xfId="12" xr:uid="{00000000-0005-0000-0000-0000E4020000}"/>
    <cellStyle name="Comma 8 12" xfId="27" xr:uid="{00000000-0005-0000-0000-0000E5020000}"/>
    <cellStyle name="Comma 8 13" xfId="5" xr:uid="{00000000-0005-0000-0000-0000E6020000}"/>
    <cellStyle name="Comma 8 14" xfId="30" xr:uid="{00000000-0005-0000-0000-0000E7020000}"/>
    <cellStyle name="Comma 8 15" xfId="18" xr:uid="{00000000-0005-0000-0000-0000E8020000}"/>
    <cellStyle name="Comma 8 2" xfId="731" xr:uid="{00000000-0005-0000-0000-0000E9020000}"/>
    <cellStyle name="Comma 8 2 3" xfId="732" xr:uid="{00000000-0005-0000-0000-0000EA020000}"/>
    <cellStyle name="Comma 8 3" xfId="733" xr:uid="{00000000-0005-0000-0000-0000EB020000}"/>
    <cellStyle name="Comma 8 4" xfId="734" xr:uid="{00000000-0005-0000-0000-0000EC020000}"/>
    <cellStyle name="Comma 8 5" xfId="735" xr:uid="{00000000-0005-0000-0000-0000ED020000}"/>
    <cellStyle name="Comma 8 6" xfId="736" xr:uid="{00000000-0005-0000-0000-0000EE020000}"/>
    <cellStyle name="Comma 8 7" xfId="737" xr:uid="{00000000-0005-0000-0000-0000EF020000}"/>
    <cellStyle name="Comma 8 8" xfId="1476" xr:uid="{00000000-0005-0000-0000-0000F0020000}"/>
    <cellStyle name="Comma 8 9" xfId="6" xr:uid="{00000000-0005-0000-0000-0000F1020000}"/>
    <cellStyle name="Comma 9" xfId="1449" xr:uid="{00000000-0005-0000-0000-0000F2020000}"/>
    <cellStyle name="Comma 9 2" xfId="738" xr:uid="{00000000-0005-0000-0000-0000F3020000}"/>
    <cellStyle name="Comma 9 3" xfId="739" xr:uid="{00000000-0005-0000-0000-0000F4020000}"/>
    <cellStyle name="Comma 9 4" xfId="740" xr:uid="{00000000-0005-0000-0000-0000F5020000}"/>
    <cellStyle name="Comma 9 5" xfId="741" xr:uid="{00000000-0005-0000-0000-0000F6020000}"/>
    <cellStyle name="Comma 9 6" xfId="742" xr:uid="{00000000-0005-0000-0000-0000F7020000}"/>
    <cellStyle name="Comma 9 7" xfId="1479" xr:uid="{00000000-0005-0000-0000-0000F8020000}"/>
    <cellStyle name="Comma_Blank B.Q - Tile Center Limited 2" xfId="1496" xr:uid="{526AB73E-02FA-4146-ADB6-5E3A3BF26ADA}"/>
    <cellStyle name="Comma_Blank B.Q - Tile Center Limited 2 2" xfId="1498" xr:uid="{0FA12AA4-A2C9-4FD3-A929-3E8DC8E2DF97}"/>
    <cellStyle name="Currency 2" xfId="743" xr:uid="{00000000-0005-0000-0000-0000F9020000}"/>
    <cellStyle name="Currency 3" xfId="744" xr:uid="{00000000-0005-0000-0000-0000FA020000}"/>
    <cellStyle name="Normal" xfId="0" builtinId="0"/>
    <cellStyle name="Normal 10" xfId="1" xr:uid="{00000000-0005-0000-0000-0000FC020000}"/>
    <cellStyle name="Normal 10 10" xfId="1454" xr:uid="{00000000-0005-0000-0000-0000FD020000}"/>
    <cellStyle name="Normal 10 2" xfId="20" xr:uid="{00000000-0005-0000-0000-0000FE020000}"/>
    <cellStyle name="Normal 10 2 2" xfId="746" xr:uid="{00000000-0005-0000-0000-0000FF020000}"/>
    <cellStyle name="Normal 10 2 2 2" xfId="747" xr:uid="{00000000-0005-0000-0000-000000030000}"/>
    <cellStyle name="Normal 10 2 3" xfId="748" xr:uid="{00000000-0005-0000-0000-000001030000}"/>
    <cellStyle name="Normal 10 2 4" xfId="745" xr:uid="{00000000-0005-0000-0000-000002030000}"/>
    <cellStyle name="Normal 10 2 5" xfId="16" xr:uid="{00000000-0005-0000-0000-000003030000}"/>
    <cellStyle name="Normal 10 3" xfId="749" xr:uid="{00000000-0005-0000-0000-000004030000}"/>
    <cellStyle name="Normal 10 4" xfId="750" xr:uid="{00000000-0005-0000-0000-000005030000}"/>
    <cellStyle name="Normal 10 5" xfId="751" xr:uid="{00000000-0005-0000-0000-000006030000}"/>
    <cellStyle name="Normal 10 6" xfId="752" xr:uid="{00000000-0005-0000-0000-000007030000}"/>
    <cellStyle name="Normal 10 7" xfId="753" xr:uid="{00000000-0005-0000-0000-000008030000}"/>
    <cellStyle name="Normal 10 8" xfId="1467" xr:uid="{00000000-0005-0000-0000-000009030000}"/>
    <cellStyle name="Normal 11" xfId="754" xr:uid="{00000000-0005-0000-0000-00000A030000}"/>
    <cellStyle name="Normal 11 2" xfId="755" xr:uid="{00000000-0005-0000-0000-00000B030000}"/>
    <cellStyle name="Normal 11 3" xfId="756" xr:uid="{00000000-0005-0000-0000-00000C030000}"/>
    <cellStyle name="Normal 11 4" xfId="757" xr:uid="{00000000-0005-0000-0000-00000D030000}"/>
    <cellStyle name="Normal 11 4 2" xfId="10" xr:uid="{00000000-0005-0000-0000-00000E030000}"/>
    <cellStyle name="Normal 11 5" xfId="758" xr:uid="{00000000-0005-0000-0000-00000F030000}"/>
    <cellStyle name="Normal 11 6" xfId="759" xr:uid="{00000000-0005-0000-0000-000010030000}"/>
    <cellStyle name="Normal 11_PROPOSED FACTORY FOR G.S.U.L." xfId="760" xr:uid="{00000000-0005-0000-0000-000011030000}"/>
    <cellStyle name="Normal 12" xfId="761" xr:uid="{00000000-0005-0000-0000-000012030000}"/>
    <cellStyle name="Normal 12 2" xfId="762" xr:uid="{00000000-0005-0000-0000-000013030000}"/>
    <cellStyle name="Normal 12 3" xfId="763" xr:uid="{00000000-0005-0000-0000-000014030000}"/>
    <cellStyle name="Normal 12 4" xfId="764" xr:uid="{00000000-0005-0000-0000-000015030000}"/>
    <cellStyle name="Normal 12 5" xfId="765" xr:uid="{00000000-0005-0000-0000-000016030000}"/>
    <cellStyle name="Normal 12 6" xfId="766" xr:uid="{00000000-0005-0000-0000-000017030000}"/>
    <cellStyle name="Normal 12_PROPOSED FACTORY FOR G.S.U.L." xfId="767" xr:uid="{00000000-0005-0000-0000-000018030000}"/>
    <cellStyle name="Normal 127 2 2" xfId="1455" xr:uid="{00000000-0005-0000-0000-000019030000}"/>
    <cellStyle name="Normal 13" xfId="13" xr:uid="{00000000-0005-0000-0000-00001A030000}"/>
    <cellStyle name="Normal 13 2" xfId="769" xr:uid="{00000000-0005-0000-0000-00001B030000}"/>
    <cellStyle name="Normal 13 3" xfId="770" xr:uid="{00000000-0005-0000-0000-00001C030000}"/>
    <cellStyle name="Normal 13 4" xfId="771" xr:uid="{00000000-0005-0000-0000-00001D030000}"/>
    <cellStyle name="Normal 13 5" xfId="772" xr:uid="{00000000-0005-0000-0000-00001E030000}"/>
    <cellStyle name="Normal 13 6" xfId="773" xr:uid="{00000000-0005-0000-0000-00001F030000}"/>
    <cellStyle name="Normal 13 7" xfId="768" xr:uid="{00000000-0005-0000-0000-000020030000}"/>
    <cellStyle name="Normal 13_PROPOSED FACTORY FOR G.S.U.L." xfId="774" xr:uid="{00000000-0005-0000-0000-000021030000}"/>
    <cellStyle name="Normal 14" xfId="775" xr:uid="{00000000-0005-0000-0000-000022030000}"/>
    <cellStyle name="Normal 14 2" xfId="776" xr:uid="{00000000-0005-0000-0000-000023030000}"/>
    <cellStyle name="Normal 14 3" xfId="777" xr:uid="{00000000-0005-0000-0000-000024030000}"/>
    <cellStyle name="Normal 14 4" xfId="778" xr:uid="{00000000-0005-0000-0000-000025030000}"/>
    <cellStyle name="Normal 14 5" xfId="779" xr:uid="{00000000-0005-0000-0000-000026030000}"/>
    <cellStyle name="Normal 14 6" xfId="780" xr:uid="{00000000-0005-0000-0000-000027030000}"/>
    <cellStyle name="Normal 14_PROPOSED FACTORY FOR G.S.U.L." xfId="781" xr:uid="{00000000-0005-0000-0000-000028030000}"/>
    <cellStyle name="Normal 15" xfId="24" xr:uid="{00000000-0005-0000-0000-000029030000}"/>
    <cellStyle name="Normal 15 2" xfId="783" xr:uid="{00000000-0005-0000-0000-00002A030000}"/>
    <cellStyle name="Normal 15 3" xfId="784" xr:uid="{00000000-0005-0000-0000-00002B030000}"/>
    <cellStyle name="Normal 15 4" xfId="785" xr:uid="{00000000-0005-0000-0000-00002C030000}"/>
    <cellStyle name="Normal 15 5" xfId="786" xr:uid="{00000000-0005-0000-0000-00002D030000}"/>
    <cellStyle name="Normal 15 6" xfId="787" xr:uid="{00000000-0005-0000-0000-00002E030000}"/>
    <cellStyle name="Normal 15 7" xfId="782" xr:uid="{00000000-0005-0000-0000-00002F030000}"/>
    <cellStyle name="Normal 15_PROPOSED FACTORY FOR G.S.U.L." xfId="788" xr:uid="{00000000-0005-0000-0000-000030030000}"/>
    <cellStyle name="Normal 16" xfId="31" xr:uid="{00000000-0005-0000-0000-000031030000}"/>
    <cellStyle name="Normal 16 2" xfId="790" xr:uid="{00000000-0005-0000-0000-000032030000}"/>
    <cellStyle name="Normal 16 3" xfId="791" xr:uid="{00000000-0005-0000-0000-000033030000}"/>
    <cellStyle name="Normal 16 4" xfId="792" xr:uid="{00000000-0005-0000-0000-000034030000}"/>
    <cellStyle name="Normal 16 5" xfId="793" xr:uid="{00000000-0005-0000-0000-000035030000}"/>
    <cellStyle name="Normal 16 6" xfId="794" xr:uid="{00000000-0005-0000-0000-000036030000}"/>
    <cellStyle name="Normal 16 7" xfId="789" xr:uid="{00000000-0005-0000-0000-000037030000}"/>
    <cellStyle name="Normal 16_PROPOSED FACTORY FOR G.S.U.L." xfId="795" xr:uid="{00000000-0005-0000-0000-000038030000}"/>
    <cellStyle name="Normal 17" xfId="796" xr:uid="{00000000-0005-0000-0000-000039030000}"/>
    <cellStyle name="Normal 17 2" xfId="797" xr:uid="{00000000-0005-0000-0000-00003A030000}"/>
    <cellStyle name="Normal 17 2 2" xfId="9" xr:uid="{00000000-0005-0000-0000-00003B030000}"/>
    <cellStyle name="Normal 17 3" xfId="798" xr:uid="{00000000-0005-0000-0000-00003C030000}"/>
    <cellStyle name="Normal 17 3 2" xfId="799" xr:uid="{00000000-0005-0000-0000-00003D030000}"/>
    <cellStyle name="Normal 17 4" xfId="800" xr:uid="{00000000-0005-0000-0000-00003E030000}"/>
    <cellStyle name="Normal 18" xfId="801" xr:uid="{00000000-0005-0000-0000-00003F030000}"/>
    <cellStyle name="Normal 18 2" xfId="802" xr:uid="{00000000-0005-0000-0000-000040030000}"/>
    <cellStyle name="Normal 18 3" xfId="803" xr:uid="{00000000-0005-0000-0000-000041030000}"/>
    <cellStyle name="Normal 19" xfId="804" xr:uid="{00000000-0005-0000-0000-000042030000}"/>
    <cellStyle name="Normal 19 2" xfId="805" xr:uid="{00000000-0005-0000-0000-000043030000}"/>
    <cellStyle name="Normal 19 3" xfId="806" xr:uid="{00000000-0005-0000-0000-000044030000}"/>
    <cellStyle name="Normal 19 3 2" xfId="807" xr:uid="{00000000-0005-0000-0000-000045030000}"/>
    <cellStyle name="Normal 19 4" xfId="808" xr:uid="{00000000-0005-0000-0000-000046030000}"/>
    <cellStyle name="Normal 19 5" xfId="84" xr:uid="{00000000-0005-0000-0000-000047030000}"/>
    <cellStyle name="Normal 19_PROPOSED KAMPALA INTERNATIONAL DENTAL CENTRE AT MENGO" xfId="1495" xr:uid="{8F94C98A-2A88-4B36-939D-18B8F67329EF}"/>
    <cellStyle name="Normal 2" xfId="19" xr:uid="{00000000-0005-0000-0000-000048030000}"/>
    <cellStyle name="Normal 2 10" xfId="809" xr:uid="{00000000-0005-0000-0000-000049030000}"/>
    <cellStyle name="Normal 2 10 2" xfId="810" xr:uid="{00000000-0005-0000-0000-00004A030000}"/>
    <cellStyle name="Normal 2 10 3" xfId="811" xr:uid="{00000000-0005-0000-0000-00004B030000}"/>
    <cellStyle name="Normal 2 10 4" xfId="812" xr:uid="{00000000-0005-0000-0000-00004C030000}"/>
    <cellStyle name="Normal 2 10 5" xfId="813" xr:uid="{00000000-0005-0000-0000-00004D030000}"/>
    <cellStyle name="Normal 2 10 6" xfId="814" xr:uid="{00000000-0005-0000-0000-00004E030000}"/>
    <cellStyle name="Normal 2 10_PROPOSED FACTORY FOR G.S.U.L." xfId="815" xr:uid="{00000000-0005-0000-0000-00004F030000}"/>
    <cellStyle name="Normal 2 11" xfId="816" xr:uid="{00000000-0005-0000-0000-000050030000}"/>
    <cellStyle name="Normal 2 11 2" xfId="817" xr:uid="{00000000-0005-0000-0000-000051030000}"/>
    <cellStyle name="Normal 2 11 3" xfId="818" xr:uid="{00000000-0005-0000-0000-000052030000}"/>
    <cellStyle name="Normal 2 11 4" xfId="819" xr:uid="{00000000-0005-0000-0000-000053030000}"/>
    <cellStyle name="Normal 2 11 5" xfId="820" xr:uid="{00000000-0005-0000-0000-000054030000}"/>
    <cellStyle name="Normal 2 11 6" xfId="821" xr:uid="{00000000-0005-0000-0000-000055030000}"/>
    <cellStyle name="Normal 2 11_PROPOSED FACTORY FOR G.S.U.L." xfId="822" xr:uid="{00000000-0005-0000-0000-000056030000}"/>
    <cellStyle name="Normal 2 12" xfId="8" xr:uid="{00000000-0005-0000-0000-000057030000}"/>
    <cellStyle name="Normal 2 12 2" xfId="824" xr:uid="{00000000-0005-0000-0000-000058030000}"/>
    <cellStyle name="Normal 2 12 3" xfId="825" xr:uid="{00000000-0005-0000-0000-000059030000}"/>
    <cellStyle name="Normal 2 12 4" xfId="826" xr:uid="{00000000-0005-0000-0000-00005A030000}"/>
    <cellStyle name="Normal 2 12 5" xfId="823" xr:uid="{00000000-0005-0000-0000-00005B030000}"/>
    <cellStyle name="Normal 2 12 5 2" xfId="1502" xr:uid="{49EA7347-F2E5-45E1-8A6B-B1168B2B9960}"/>
    <cellStyle name="Normal 2 13" xfId="827" xr:uid="{00000000-0005-0000-0000-00005C030000}"/>
    <cellStyle name="Normal 2 13 2" xfId="828" xr:uid="{00000000-0005-0000-0000-00005D030000}"/>
    <cellStyle name="Normal 2 14" xfId="829" xr:uid="{00000000-0005-0000-0000-00005E030000}"/>
    <cellStyle name="Normal 2 15" xfId="830" xr:uid="{00000000-0005-0000-0000-00005F030000}"/>
    <cellStyle name="Normal 2 16" xfId="831" xr:uid="{00000000-0005-0000-0000-000060030000}"/>
    <cellStyle name="Normal 2 17" xfId="832" xr:uid="{00000000-0005-0000-0000-000061030000}"/>
    <cellStyle name="Normal 2 18" xfId="833" xr:uid="{00000000-0005-0000-0000-000062030000}"/>
    <cellStyle name="Normal 2 19" xfId="834" xr:uid="{00000000-0005-0000-0000-000063030000}"/>
    <cellStyle name="Normal 2 2" xfId="835" xr:uid="{00000000-0005-0000-0000-000064030000}"/>
    <cellStyle name="Normal 2 2 10" xfId="836" xr:uid="{00000000-0005-0000-0000-000065030000}"/>
    <cellStyle name="Normal 2 2 11" xfId="837" xr:uid="{00000000-0005-0000-0000-000066030000}"/>
    <cellStyle name="Normal 2 2 12" xfId="1504" xr:uid="{6FAE9E87-F97E-407E-9B25-518966E25AC3}"/>
    <cellStyle name="Normal 2 2 2" xfId="838" xr:uid="{00000000-0005-0000-0000-000067030000}"/>
    <cellStyle name="Normal 2 2 2 2" xfId="839" xr:uid="{00000000-0005-0000-0000-000068030000}"/>
    <cellStyle name="Normal 2 2 3" xfId="86" xr:uid="{00000000-0005-0000-0000-000069030000}"/>
    <cellStyle name="Normal 2 2 3 2" xfId="840" xr:uid="{00000000-0005-0000-0000-00006A030000}"/>
    <cellStyle name="Normal 2 2 4" xfId="841" xr:uid="{00000000-0005-0000-0000-00006B030000}"/>
    <cellStyle name="Normal 2 2 5" xfId="842" xr:uid="{00000000-0005-0000-0000-00006C030000}"/>
    <cellStyle name="Normal 2 2 6" xfId="843" xr:uid="{00000000-0005-0000-0000-00006D030000}"/>
    <cellStyle name="Normal 2 2 7" xfId="844" xr:uid="{00000000-0005-0000-0000-00006E030000}"/>
    <cellStyle name="Normal 2 2 8" xfId="845" xr:uid="{00000000-0005-0000-0000-00006F030000}"/>
    <cellStyle name="Normal 2 2 9" xfId="846" xr:uid="{00000000-0005-0000-0000-000070030000}"/>
    <cellStyle name="Normal 2 2_PROPOSED FACTORY FOR G.S.U.L." xfId="847" xr:uid="{00000000-0005-0000-0000-000071030000}"/>
    <cellStyle name="Normal 2 20" xfId="848" xr:uid="{00000000-0005-0000-0000-000072030000}"/>
    <cellStyle name="Normal 2 20 2" xfId="849" xr:uid="{00000000-0005-0000-0000-000073030000}"/>
    <cellStyle name="Normal 2 21" xfId="850" xr:uid="{00000000-0005-0000-0000-000074030000}"/>
    <cellStyle name="Normal 2 22" xfId="851" xr:uid="{00000000-0005-0000-0000-000075030000}"/>
    <cellStyle name="Normal 2 23" xfId="852" xr:uid="{00000000-0005-0000-0000-000076030000}"/>
    <cellStyle name="Normal 2 24" xfId="853" xr:uid="{00000000-0005-0000-0000-000077030000}"/>
    <cellStyle name="Normal 2 25" xfId="854" xr:uid="{00000000-0005-0000-0000-000078030000}"/>
    <cellStyle name="Normal 2 26" xfId="855" xr:uid="{00000000-0005-0000-0000-000079030000}"/>
    <cellStyle name="Normal 2 27" xfId="856" xr:uid="{00000000-0005-0000-0000-00007A030000}"/>
    <cellStyle name="Normal 2 28" xfId="857" xr:uid="{00000000-0005-0000-0000-00007B030000}"/>
    <cellStyle name="Normal 2 29" xfId="858" xr:uid="{00000000-0005-0000-0000-00007C030000}"/>
    <cellStyle name="Normal 2 3" xfId="859" xr:uid="{00000000-0005-0000-0000-00007D030000}"/>
    <cellStyle name="Normal 2 3 2" xfId="860" xr:uid="{00000000-0005-0000-0000-00007E030000}"/>
    <cellStyle name="Normal 2 3 3" xfId="861" xr:uid="{00000000-0005-0000-0000-00007F030000}"/>
    <cellStyle name="Normal 2 3 4" xfId="862" xr:uid="{00000000-0005-0000-0000-000080030000}"/>
    <cellStyle name="Normal 2 3 5" xfId="863" xr:uid="{00000000-0005-0000-0000-000081030000}"/>
    <cellStyle name="Normal 2 3 6" xfId="864" xr:uid="{00000000-0005-0000-0000-000082030000}"/>
    <cellStyle name="Normal 2 3_PROPOSED FACTORY FOR G.S.U.L." xfId="865" xr:uid="{00000000-0005-0000-0000-000083030000}"/>
    <cellStyle name="Normal 2 30" xfId="866" xr:uid="{00000000-0005-0000-0000-000084030000}"/>
    <cellStyle name="Normal 2 31" xfId="867" xr:uid="{00000000-0005-0000-0000-000085030000}"/>
    <cellStyle name="Normal 2 32" xfId="868" xr:uid="{00000000-0005-0000-0000-000086030000}"/>
    <cellStyle name="Normal 2 33" xfId="869" xr:uid="{00000000-0005-0000-0000-000087030000}"/>
    <cellStyle name="Normal 2 34" xfId="870" xr:uid="{00000000-0005-0000-0000-000088030000}"/>
    <cellStyle name="Normal 2 35" xfId="1446" xr:uid="{00000000-0005-0000-0000-000089030000}"/>
    <cellStyle name="Normal 2 36" xfId="1444" xr:uid="{00000000-0005-0000-0000-00008A030000}"/>
    <cellStyle name="Normal 2 37" xfId="1445" xr:uid="{00000000-0005-0000-0000-00008B030000}"/>
    <cellStyle name="Normal 2 38" xfId="1463" xr:uid="{00000000-0005-0000-0000-00008C030000}"/>
    <cellStyle name="Normal 2 4" xfId="871" xr:uid="{00000000-0005-0000-0000-00008D030000}"/>
    <cellStyle name="Normal 2 4 2" xfId="872" xr:uid="{00000000-0005-0000-0000-00008E030000}"/>
    <cellStyle name="Normal 2 4 3" xfId="873" xr:uid="{00000000-0005-0000-0000-00008F030000}"/>
    <cellStyle name="Normal 2 4 4" xfId="874" xr:uid="{00000000-0005-0000-0000-000090030000}"/>
    <cellStyle name="Normal 2 4 5" xfId="875" xr:uid="{00000000-0005-0000-0000-000091030000}"/>
    <cellStyle name="Normal 2 4 6" xfId="876" xr:uid="{00000000-0005-0000-0000-000092030000}"/>
    <cellStyle name="Normal 2 4_PROPOSED FACTORY FOR G.S.U.L." xfId="877" xr:uid="{00000000-0005-0000-0000-000093030000}"/>
    <cellStyle name="Normal 2 5" xfId="878" xr:uid="{00000000-0005-0000-0000-000094030000}"/>
    <cellStyle name="Normal 2 5 2" xfId="879" xr:uid="{00000000-0005-0000-0000-000095030000}"/>
    <cellStyle name="Normal 2 5 3" xfId="880" xr:uid="{00000000-0005-0000-0000-000096030000}"/>
    <cellStyle name="Normal 2 5 4" xfId="881" xr:uid="{00000000-0005-0000-0000-000097030000}"/>
    <cellStyle name="Normal 2 5 5" xfId="882" xr:uid="{00000000-0005-0000-0000-000098030000}"/>
    <cellStyle name="Normal 2 5 6" xfId="883" xr:uid="{00000000-0005-0000-0000-000099030000}"/>
    <cellStyle name="Normal 2 5_PROPOSED FACTORY FOR G.S.U.L." xfId="884" xr:uid="{00000000-0005-0000-0000-00009A030000}"/>
    <cellStyle name="Normal 2 6" xfId="885" xr:uid="{00000000-0005-0000-0000-00009B030000}"/>
    <cellStyle name="Normal 2 6 2" xfId="886" xr:uid="{00000000-0005-0000-0000-00009C030000}"/>
    <cellStyle name="Normal 2 6 3" xfId="887" xr:uid="{00000000-0005-0000-0000-00009D030000}"/>
    <cellStyle name="Normal 2 6 4" xfId="888" xr:uid="{00000000-0005-0000-0000-00009E030000}"/>
    <cellStyle name="Normal 2 6 5" xfId="889" xr:uid="{00000000-0005-0000-0000-00009F030000}"/>
    <cellStyle name="Normal 2 6 6" xfId="890" xr:uid="{00000000-0005-0000-0000-0000A0030000}"/>
    <cellStyle name="Normal 2 6_PROPOSED FACTORY FOR G.S.U.L." xfId="891" xr:uid="{00000000-0005-0000-0000-0000A1030000}"/>
    <cellStyle name="Normal 2 7" xfId="892" xr:uid="{00000000-0005-0000-0000-0000A2030000}"/>
    <cellStyle name="Normal 2 7 2" xfId="893" xr:uid="{00000000-0005-0000-0000-0000A3030000}"/>
    <cellStyle name="Normal 2 7 3" xfId="894" xr:uid="{00000000-0005-0000-0000-0000A4030000}"/>
    <cellStyle name="Normal 2 7 4" xfId="895" xr:uid="{00000000-0005-0000-0000-0000A5030000}"/>
    <cellStyle name="Normal 2 7 5" xfId="896" xr:uid="{00000000-0005-0000-0000-0000A6030000}"/>
    <cellStyle name="Normal 2 7 6" xfId="897" xr:uid="{00000000-0005-0000-0000-0000A7030000}"/>
    <cellStyle name="Normal 2 7_PROPOSED FACTORY FOR G.S.U.L." xfId="898" xr:uid="{00000000-0005-0000-0000-0000A8030000}"/>
    <cellStyle name="Normal 2 8" xfId="899" xr:uid="{00000000-0005-0000-0000-0000A9030000}"/>
    <cellStyle name="Normal 2 8 2" xfId="900" xr:uid="{00000000-0005-0000-0000-0000AA030000}"/>
    <cellStyle name="Normal 2 8 3" xfId="901" xr:uid="{00000000-0005-0000-0000-0000AB030000}"/>
    <cellStyle name="Normal 2 8 4" xfId="902" xr:uid="{00000000-0005-0000-0000-0000AC030000}"/>
    <cellStyle name="Normal 2 8 5" xfId="903" xr:uid="{00000000-0005-0000-0000-0000AD030000}"/>
    <cellStyle name="Normal 2 8 6" xfId="904" xr:uid="{00000000-0005-0000-0000-0000AE030000}"/>
    <cellStyle name="Normal 2 8_PROPOSED FACTORY FOR G.S.U.L." xfId="905" xr:uid="{00000000-0005-0000-0000-0000AF030000}"/>
    <cellStyle name="Normal 2 9" xfId="906" xr:uid="{00000000-0005-0000-0000-0000B0030000}"/>
    <cellStyle name="Normal 2 9 2" xfId="907" xr:uid="{00000000-0005-0000-0000-0000B1030000}"/>
    <cellStyle name="Normal 2 9 3" xfId="908" xr:uid="{00000000-0005-0000-0000-0000B2030000}"/>
    <cellStyle name="Normal 2 9 4" xfId="909" xr:uid="{00000000-0005-0000-0000-0000B3030000}"/>
    <cellStyle name="Normal 2 9 5" xfId="910" xr:uid="{00000000-0005-0000-0000-0000B4030000}"/>
    <cellStyle name="Normal 2 9 6" xfId="911" xr:uid="{00000000-0005-0000-0000-0000B5030000}"/>
    <cellStyle name="Normal 2 9_PROPOSED FACTORY FOR G.S.U.L." xfId="912" xr:uid="{00000000-0005-0000-0000-0000B6030000}"/>
    <cellStyle name="Normal 2_BRANCH OFFICES FOR NSSF LOT 1 - BILLS OF QUANTITIES" xfId="913" xr:uid="{00000000-0005-0000-0000-0000B7030000}"/>
    <cellStyle name="Normal 20" xfId="914" xr:uid="{00000000-0005-0000-0000-0000B8030000}"/>
    <cellStyle name="Normal 20 2" xfId="915" xr:uid="{00000000-0005-0000-0000-0000B9030000}"/>
    <cellStyle name="Normal 20 2 2" xfId="916" xr:uid="{00000000-0005-0000-0000-0000BA030000}"/>
    <cellStyle name="Normal 20 3" xfId="917" xr:uid="{00000000-0005-0000-0000-0000BB030000}"/>
    <cellStyle name="Normal 20 3 2" xfId="918" xr:uid="{00000000-0005-0000-0000-0000BC030000}"/>
    <cellStyle name="Normal 20 4" xfId="919" xr:uid="{00000000-0005-0000-0000-0000BD030000}"/>
    <cellStyle name="Normal 20 4 2" xfId="920" xr:uid="{00000000-0005-0000-0000-0000BE030000}"/>
    <cellStyle name="Normal 20 4 3" xfId="921" xr:uid="{00000000-0005-0000-0000-0000BF030000}"/>
    <cellStyle name="Normal 20 5" xfId="922" xr:uid="{00000000-0005-0000-0000-0000C0030000}"/>
    <cellStyle name="Normal 21" xfId="923" xr:uid="{00000000-0005-0000-0000-0000C1030000}"/>
    <cellStyle name="Normal 21 10" xfId="924" xr:uid="{00000000-0005-0000-0000-0000C2030000}"/>
    <cellStyle name="Normal 21 10 2" xfId="925" xr:uid="{00000000-0005-0000-0000-0000C3030000}"/>
    <cellStyle name="Normal 21 10 2 2" xfId="926" xr:uid="{00000000-0005-0000-0000-0000C4030000}"/>
    <cellStyle name="Normal 21 10 2 2 2" xfId="927" xr:uid="{00000000-0005-0000-0000-0000C5030000}"/>
    <cellStyle name="Normal 21 10 2 3" xfId="928" xr:uid="{00000000-0005-0000-0000-0000C6030000}"/>
    <cellStyle name="Normal 21 10 2 3 2" xfId="929" xr:uid="{00000000-0005-0000-0000-0000C7030000}"/>
    <cellStyle name="Normal 21 10 2 4" xfId="930" xr:uid="{00000000-0005-0000-0000-0000C8030000}"/>
    <cellStyle name="Normal 21 10 2 4 2" xfId="931" xr:uid="{00000000-0005-0000-0000-0000C9030000}"/>
    <cellStyle name="Normal 21 10 2 5" xfId="932" xr:uid="{00000000-0005-0000-0000-0000CA030000}"/>
    <cellStyle name="Normal 21 10 2 5 2" xfId="933" xr:uid="{00000000-0005-0000-0000-0000CB030000}"/>
    <cellStyle name="Normal 21 10 3" xfId="934" xr:uid="{00000000-0005-0000-0000-0000CC030000}"/>
    <cellStyle name="Normal 21 10 3 2" xfId="935" xr:uid="{00000000-0005-0000-0000-0000CD030000}"/>
    <cellStyle name="Normal 21 10 3 2 2" xfId="936" xr:uid="{00000000-0005-0000-0000-0000CE030000}"/>
    <cellStyle name="Normal 21 10 3 3" xfId="937" xr:uid="{00000000-0005-0000-0000-0000CF030000}"/>
    <cellStyle name="Normal 21 10 4" xfId="938" xr:uid="{00000000-0005-0000-0000-0000D0030000}"/>
    <cellStyle name="Normal 21 10 4 2" xfId="939" xr:uid="{00000000-0005-0000-0000-0000D1030000}"/>
    <cellStyle name="Normal 21 10 4 3" xfId="940" xr:uid="{00000000-0005-0000-0000-0000D2030000}"/>
    <cellStyle name="Normal 21 10 5" xfId="941" xr:uid="{00000000-0005-0000-0000-0000D3030000}"/>
    <cellStyle name="Normal 21 11" xfId="942" xr:uid="{00000000-0005-0000-0000-0000D4030000}"/>
    <cellStyle name="Normal 21 11 2" xfId="943" xr:uid="{00000000-0005-0000-0000-0000D5030000}"/>
    <cellStyle name="Normal 21 11 3" xfId="944" xr:uid="{00000000-0005-0000-0000-0000D6030000}"/>
    <cellStyle name="Normal 21 2" xfId="945" xr:uid="{00000000-0005-0000-0000-0000D7030000}"/>
    <cellStyle name="Normal 21 2 2" xfId="946" xr:uid="{00000000-0005-0000-0000-0000D8030000}"/>
    <cellStyle name="Normal 21 2 3" xfId="947" xr:uid="{00000000-0005-0000-0000-0000D9030000}"/>
    <cellStyle name="Normal 21 2 3 2" xfId="948" xr:uid="{00000000-0005-0000-0000-0000DA030000}"/>
    <cellStyle name="Normal 21 2 3 2 2" xfId="949" xr:uid="{00000000-0005-0000-0000-0000DB030000}"/>
    <cellStyle name="Normal 21 2 3 3" xfId="950" xr:uid="{00000000-0005-0000-0000-0000DC030000}"/>
    <cellStyle name="Normal 21 3" xfId="951" xr:uid="{00000000-0005-0000-0000-0000DD030000}"/>
    <cellStyle name="Normal 21 3 2" xfId="952" xr:uid="{00000000-0005-0000-0000-0000DE030000}"/>
    <cellStyle name="Normal 21 4" xfId="953" xr:uid="{00000000-0005-0000-0000-0000DF030000}"/>
    <cellStyle name="Normal 21 4 2" xfId="954" xr:uid="{00000000-0005-0000-0000-0000E0030000}"/>
    <cellStyle name="Normal 21 4 2 2" xfId="955" xr:uid="{00000000-0005-0000-0000-0000E1030000}"/>
    <cellStyle name="Normal 21 4 2 2 2" xfId="956" xr:uid="{00000000-0005-0000-0000-0000E2030000}"/>
    <cellStyle name="Normal 21 4 2 3" xfId="957" xr:uid="{00000000-0005-0000-0000-0000E3030000}"/>
    <cellStyle name="Normal 21 4 2 3 2" xfId="958" xr:uid="{00000000-0005-0000-0000-0000E4030000}"/>
    <cellStyle name="Normal 21 4 2 3 2 2" xfId="959" xr:uid="{00000000-0005-0000-0000-0000E5030000}"/>
    <cellStyle name="Normal 21 4 2 3 2 2 2" xfId="960" xr:uid="{00000000-0005-0000-0000-0000E6030000}"/>
    <cellStyle name="Normal 21 4 2 4" xfId="961" xr:uid="{00000000-0005-0000-0000-0000E7030000}"/>
    <cellStyle name="Normal 21 4 2 4 2" xfId="962" xr:uid="{00000000-0005-0000-0000-0000E8030000}"/>
    <cellStyle name="Normal 21 4 2 4 2 2" xfId="963" xr:uid="{00000000-0005-0000-0000-0000E9030000}"/>
    <cellStyle name="Normal 21 4 2 4 3" xfId="964" xr:uid="{00000000-0005-0000-0000-0000EA030000}"/>
    <cellStyle name="Normal 21 4 2 4 4" xfId="965" xr:uid="{00000000-0005-0000-0000-0000EB030000}"/>
    <cellStyle name="Normal 21 4 2 4 5" xfId="966" xr:uid="{00000000-0005-0000-0000-0000EC030000}"/>
    <cellStyle name="Normal 21 4 2 4 6" xfId="967" xr:uid="{00000000-0005-0000-0000-0000ED030000}"/>
    <cellStyle name="Normal 21 4 2 5" xfId="968" xr:uid="{00000000-0005-0000-0000-0000EE030000}"/>
    <cellStyle name="Normal 21 4 2 5 2" xfId="969" xr:uid="{00000000-0005-0000-0000-0000EF030000}"/>
    <cellStyle name="Normal 21 4 2 5 3" xfId="970" xr:uid="{00000000-0005-0000-0000-0000F0030000}"/>
    <cellStyle name="Normal 21 4 2 6" xfId="971" xr:uid="{00000000-0005-0000-0000-0000F1030000}"/>
    <cellStyle name="Normal 21 4 3" xfId="972" xr:uid="{00000000-0005-0000-0000-0000F2030000}"/>
    <cellStyle name="Normal 21 4 4" xfId="973" xr:uid="{00000000-0005-0000-0000-0000F3030000}"/>
    <cellStyle name="Normal 21 5" xfId="974" xr:uid="{00000000-0005-0000-0000-0000F4030000}"/>
    <cellStyle name="Normal 21 5 2" xfId="975" xr:uid="{00000000-0005-0000-0000-0000F5030000}"/>
    <cellStyle name="Normal 21 6" xfId="976" xr:uid="{00000000-0005-0000-0000-0000F6030000}"/>
    <cellStyle name="Normal 21 6 2" xfId="977" xr:uid="{00000000-0005-0000-0000-0000F7030000}"/>
    <cellStyle name="Normal 21 6 2 2" xfId="978" xr:uid="{00000000-0005-0000-0000-0000F8030000}"/>
    <cellStyle name="Normal 21 6 3" xfId="979" xr:uid="{00000000-0005-0000-0000-0000F9030000}"/>
    <cellStyle name="Normal 21 6 3 2" xfId="980" xr:uid="{00000000-0005-0000-0000-0000FA030000}"/>
    <cellStyle name="Normal 21 6 3 2 2" xfId="981" xr:uid="{00000000-0005-0000-0000-0000FB030000}"/>
    <cellStyle name="Normal 21 6 3 3" xfId="982" xr:uid="{00000000-0005-0000-0000-0000FC030000}"/>
    <cellStyle name="Normal 21 6 4" xfId="983" xr:uid="{00000000-0005-0000-0000-0000FD030000}"/>
    <cellStyle name="Normal 21 7" xfId="984" xr:uid="{00000000-0005-0000-0000-0000FE030000}"/>
    <cellStyle name="Normal 21 7 2" xfId="985" xr:uid="{00000000-0005-0000-0000-0000FF030000}"/>
    <cellStyle name="Normal 21 8" xfId="986" xr:uid="{00000000-0005-0000-0000-000000040000}"/>
    <cellStyle name="Normal 21 9" xfId="987" xr:uid="{00000000-0005-0000-0000-000001040000}"/>
    <cellStyle name="Normal 22" xfId="988" xr:uid="{00000000-0005-0000-0000-000002040000}"/>
    <cellStyle name="Normal 22 2" xfId="989" xr:uid="{00000000-0005-0000-0000-000003040000}"/>
    <cellStyle name="Normal 22 2 2" xfId="990" xr:uid="{00000000-0005-0000-0000-000004040000}"/>
    <cellStyle name="Normal 22 3" xfId="991" xr:uid="{00000000-0005-0000-0000-000005040000}"/>
    <cellStyle name="Normal 23" xfId="992" xr:uid="{00000000-0005-0000-0000-000006040000}"/>
    <cellStyle name="Normal 23 2" xfId="993" xr:uid="{00000000-0005-0000-0000-000007040000}"/>
    <cellStyle name="Normal 23 2 2" xfId="994" xr:uid="{00000000-0005-0000-0000-000008040000}"/>
    <cellStyle name="Normal 23 2 2 2" xfId="995" xr:uid="{00000000-0005-0000-0000-000009040000}"/>
    <cellStyle name="Normal 23 2 2 2 2" xfId="996" xr:uid="{00000000-0005-0000-0000-00000A040000}"/>
    <cellStyle name="Normal 23 2 2 3" xfId="997" xr:uid="{00000000-0005-0000-0000-00000B040000}"/>
    <cellStyle name="Normal 23 2 3" xfId="998" xr:uid="{00000000-0005-0000-0000-00000C040000}"/>
    <cellStyle name="Normal 23 2 3 2" xfId="999" xr:uid="{00000000-0005-0000-0000-00000D040000}"/>
    <cellStyle name="Normal 23 2 3 2 2" xfId="1000" xr:uid="{00000000-0005-0000-0000-00000E040000}"/>
    <cellStyle name="Normal 23 2 3 3" xfId="1001" xr:uid="{00000000-0005-0000-0000-00000F040000}"/>
    <cellStyle name="Normal 23 2 4" xfId="1002" xr:uid="{00000000-0005-0000-0000-000010040000}"/>
    <cellStyle name="Normal 24" xfId="1003" xr:uid="{00000000-0005-0000-0000-000011040000}"/>
    <cellStyle name="Normal 24 2" xfId="1004" xr:uid="{00000000-0005-0000-0000-000012040000}"/>
    <cellStyle name="Normal 24 2 2" xfId="1005" xr:uid="{00000000-0005-0000-0000-000013040000}"/>
    <cellStyle name="Normal 24 2 2 2" xfId="1006" xr:uid="{00000000-0005-0000-0000-000014040000}"/>
    <cellStyle name="Normal 24 2 3" xfId="1007" xr:uid="{00000000-0005-0000-0000-000015040000}"/>
    <cellStyle name="Normal 25" xfId="1008" xr:uid="{00000000-0005-0000-0000-000016040000}"/>
    <cellStyle name="Normal 25 2" xfId="1009" xr:uid="{00000000-0005-0000-0000-000017040000}"/>
    <cellStyle name="Normal 26" xfId="1010" xr:uid="{00000000-0005-0000-0000-000018040000}"/>
    <cellStyle name="Normal 26 2" xfId="1011" xr:uid="{00000000-0005-0000-0000-000019040000}"/>
    <cellStyle name="Normal 27" xfId="1012" xr:uid="{00000000-0005-0000-0000-00001A040000}"/>
    <cellStyle name="Normal 27 2" xfId="1013" xr:uid="{00000000-0005-0000-0000-00001B040000}"/>
    <cellStyle name="Normal 28" xfId="1014" xr:uid="{00000000-0005-0000-0000-00001C040000}"/>
    <cellStyle name="Normal 28 2" xfId="1015" xr:uid="{00000000-0005-0000-0000-00001D040000}"/>
    <cellStyle name="Normal 29" xfId="15" xr:uid="{00000000-0005-0000-0000-00001E040000}"/>
    <cellStyle name="Normal 29 2" xfId="1017" xr:uid="{00000000-0005-0000-0000-00001F040000}"/>
    <cellStyle name="Normal 29 3" xfId="1018" xr:uid="{00000000-0005-0000-0000-000020040000}"/>
    <cellStyle name="Normal 29 4" xfId="1019" xr:uid="{00000000-0005-0000-0000-000021040000}"/>
    <cellStyle name="Normal 29 5" xfId="1016" xr:uid="{00000000-0005-0000-0000-000022040000}"/>
    <cellStyle name="Normal 3" xfId="40" xr:uid="{00000000-0005-0000-0000-000023040000}"/>
    <cellStyle name="Normal 3 10" xfId="1020" xr:uid="{00000000-0005-0000-0000-000024040000}"/>
    <cellStyle name="Normal 3 10 2" xfId="1021" xr:uid="{00000000-0005-0000-0000-000025040000}"/>
    <cellStyle name="Normal 3 10 3" xfId="1022" xr:uid="{00000000-0005-0000-0000-000026040000}"/>
    <cellStyle name="Normal 3 10 4" xfId="1023" xr:uid="{00000000-0005-0000-0000-000027040000}"/>
    <cellStyle name="Normal 3 10 5" xfId="1024" xr:uid="{00000000-0005-0000-0000-000028040000}"/>
    <cellStyle name="Normal 3 10 6" xfId="1025" xr:uid="{00000000-0005-0000-0000-000029040000}"/>
    <cellStyle name="Normal 3 10_PROPOSED FACTORY FOR G.S.U.L." xfId="1026" xr:uid="{00000000-0005-0000-0000-00002A040000}"/>
    <cellStyle name="Normal 3 11" xfId="1027" xr:uid="{00000000-0005-0000-0000-00002B040000}"/>
    <cellStyle name="Normal 3 11 2" xfId="1028" xr:uid="{00000000-0005-0000-0000-00002C040000}"/>
    <cellStyle name="Normal 3 11 3" xfId="1029" xr:uid="{00000000-0005-0000-0000-00002D040000}"/>
    <cellStyle name="Normal 3 11 4" xfId="1030" xr:uid="{00000000-0005-0000-0000-00002E040000}"/>
    <cellStyle name="Normal 3 11 5" xfId="1031" xr:uid="{00000000-0005-0000-0000-00002F040000}"/>
    <cellStyle name="Normal 3 11 6" xfId="1032" xr:uid="{00000000-0005-0000-0000-000030040000}"/>
    <cellStyle name="Normal 3 11_PROPOSED FACTORY FOR G.S.U.L." xfId="1033" xr:uid="{00000000-0005-0000-0000-000031040000}"/>
    <cellStyle name="Normal 3 12" xfId="1034" xr:uid="{00000000-0005-0000-0000-000032040000}"/>
    <cellStyle name="Normal 3 12 2" xfId="1035" xr:uid="{00000000-0005-0000-0000-000033040000}"/>
    <cellStyle name="Normal 3 13" xfId="1036" xr:uid="{00000000-0005-0000-0000-000034040000}"/>
    <cellStyle name="Normal 3 14" xfId="1037" xr:uid="{00000000-0005-0000-0000-000035040000}"/>
    <cellStyle name="Normal 3 15" xfId="1038" xr:uid="{00000000-0005-0000-0000-000036040000}"/>
    <cellStyle name="Normal 3 16" xfId="1039" xr:uid="{00000000-0005-0000-0000-000037040000}"/>
    <cellStyle name="Normal 3 17" xfId="1040" xr:uid="{00000000-0005-0000-0000-000038040000}"/>
    <cellStyle name="Normal 3 18" xfId="1041" xr:uid="{00000000-0005-0000-0000-000039040000}"/>
    <cellStyle name="Normal 3 2" xfId="1042" xr:uid="{00000000-0005-0000-0000-00003A040000}"/>
    <cellStyle name="Normal 3 2 2" xfId="1043" xr:uid="{00000000-0005-0000-0000-00003B040000}"/>
    <cellStyle name="Normal 3 2 2 2" xfId="1044" xr:uid="{00000000-0005-0000-0000-00003C040000}"/>
    <cellStyle name="Normal 3 2 3" xfId="1045" xr:uid="{00000000-0005-0000-0000-00003D040000}"/>
    <cellStyle name="Normal 3 2 4" xfId="1046" xr:uid="{00000000-0005-0000-0000-00003E040000}"/>
    <cellStyle name="Normal 3 2 5" xfId="1047" xr:uid="{00000000-0005-0000-0000-00003F040000}"/>
    <cellStyle name="Normal 3 2 6" xfId="1048" xr:uid="{00000000-0005-0000-0000-000040040000}"/>
    <cellStyle name="Normal 3 2_PROPOSED FACTORY FOR G.S.U.L." xfId="1049" xr:uid="{00000000-0005-0000-0000-000041040000}"/>
    <cellStyle name="Normal 3 3" xfId="1050" xr:uid="{00000000-0005-0000-0000-000042040000}"/>
    <cellStyle name="Normal 3 3 2" xfId="1051" xr:uid="{00000000-0005-0000-0000-000043040000}"/>
    <cellStyle name="Normal 3 3 3" xfId="1052" xr:uid="{00000000-0005-0000-0000-000044040000}"/>
    <cellStyle name="Normal 3 3 4" xfId="1053" xr:uid="{00000000-0005-0000-0000-000045040000}"/>
    <cellStyle name="Normal 3 3 5" xfId="1054" xr:uid="{00000000-0005-0000-0000-000046040000}"/>
    <cellStyle name="Normal 3 3 6" xfId="1055" xr:uid="{00000000-0005-0000-0000-000047040000}"/>
    <cellStyle name="Normal 3 3_PROPOSED FACTORY FOR G.S.U.L." xfId="1056" xr:uid="{00000000-0005-0000-0000-000048040000}"/>
    <cellStyle name="Normal 3 4" xfId="1057" xr:uid="{00000000-0005-0000-0000-000049040000}"/>
    <cellStyle name="Normal 3 4 2" xfId="1058" xr:uid="{00000000-0005-0000-0000-00004A040000}"/>
    <cellStyle name="Normal 3 4 3" xfId="1059" xr:uid="{00000000-0005-0000-0000-00004B040000}"/>
    <cellStyle name="Normal 3 4 4" xfId="1060" xr:uid="{00000000-0005-0000-0000-00004C040000}"/>
    <cellStyle name="Normal 3 4 5" xfId="1061" xr:uid="{00000000-0005-0000-0000-00004D040000}"/>
    <cellStyle name="Normal 3 4 6" xfId="1062" xr:uid="{00000000-0005-0000-0000-00004E040000}"/>
    <cellStyle name="Normal 3 4_PROPOSED FACTORY FOR G.S.U.L." xfId="1063" xr:uid="{00000000-0005-0000-0000-00004F040000}"/>
    <cellStyle name="Normal 3 5" xfId="1064" xr:uid="{00000000-0005-0000-0000-000050040000}"/>
    <cellStyle name="Normal 3 5 2" xfId="1065" xr:uid="{00000000-0005-0000-0000-000051040000}"/>
    <cellStyle name="Normal 3 5 3" xfId="1066" xr:uid="{00000000-0005-0000-0000-000052040000}"/>
    <cellStyle name="Normal 3 5 4" xfId="1067" xr:uid="{00000000-0005-0000-0000-000053040000}"/>
    <cellStyle name="Normal 3 5 5" xfId="1068" xr:uid="{00000000-0005-0000-0000-000054040000}"/>
    <cellStyle name="Normal 3 5 6" xfId="1069" xr:uid="{00000000-0005-0000-0000-000055040000}"/>
    <cellStyle name="Normal 3 5_PROPOSED FACTORY FOR G.S.U.L." xfId="1070" xr:uid="{00000000-0005-0000-0000-000056040000}"/>
    <cellStyle name="Normal 3 6" xfId="1071" xr:uid="{00000000-0005-0000-0000-000057040000}"/>
    <cellStyle name="Normal 3 6 2" xfId="1072" xr:uid="{00000000-0005-0000-0000-000058040000}"/>
    <cellStyle name="Normal 3 6 3" xfId="1073" xr:uid="{00000000-0005-0000-0000-000059040000}"/>
    <cellStyle name="Normal 3 6 4" xfId="1074" xr:uid="{00000000-0005-0000-0000-00005A040000}"/>
    <cellStyle name="Normal 3 6 5" xfId="1075" xr:uid="{00000000-0005-0000-0000-00005B040000}"/>
    <cellStyle name="Normal 3 6 6" xfId="1076" xr:uid="{00000000-0005-0000-0000-00005C040000}"/>
    <cellStyle name="Normal 3 6_PROPOSED FACTORY FOR G.S.U.L." xfId="1077" xr:uid="{00000000-0005-0000-0000-00005D040000}"/>
    <cellStyle name="Normal 3 7" xfId="1078" xr:uid="{00000000-0005-0000-0000-00005E040000}"/>
    <cellStyle name="Normal 3 7 2" xfId="1079" xr:uid="{00000000-0005-0000-0000-00005F040000}"/>
    <cellStyle name="Normal 3 7 3" xfId="1080" xr:uid="{00000000-0005-0000-0000-000060040000}"/>
    <cellStyle name="Normal 3 7 4" xfId="1081" xr:uid="{00000000-0005-0000-0000-000061040000}"/>
    <cellStyle name="Normal 3 7 5" xfId="1082" xr:uid="{00000000-0005-0000-0000-000062040000}"/>
    <cellStyle name="Normal 3 7 6" xfId="1083" xr:uid="{00000000-0005-0000-0000-000063040000}"/>
    <cellStyle name="Normal 3 7_PROPOSED FACTORY FOR G.S.U.L." xfId="1084" xr:uid="{00000000-0005-0000-0000-000064040000}"/>
    <cellStyle name="Normal 3 8" xfId="1085" xr:uid="{00000000-0005-0000-0000-000065040000}"/>
    <cellStyle name="Normal 3 8 2" xfId="1086" xr:uid="{00000000-0005-0000-0000-000066040000}"/>
    <cellStyle name="Normal 3 8 3" xfId="1087" xr:uid="{00000000-0005-0000-0000-000067040000}"/>
    <cellStyle name="Normal 3 8 4" xfId="1088" xr:uid="{00000000-0005-0000-0000-000068040000}"/>
    <cellStyle name="Normal 3 8 5" xfId="1089" xr:uid="{00000000-0005-0000-0000-000069040000}"/>
    <cellStyle name="Normal 3 8 6" xfId="1090" xr:uid="{00000000-0005-0000-0000-00006A040000}"/>
    <cellStyle name="Normal 3 8_PROPOSED FACTORY FOR G.S.U.L." xfId="1091" xr:uid="{00000000-0005-0000-0000-00006B040000}"/>
    <cellStyle name="Normal 3 9" xfId="1092" xr:uid="{00000000-0005-0000-0000-00006C040000}"/>
    <cellStyle name="Normal 3 9 2" xfId="1093" xr:uid="{00000000-0005-0000-0000-00006D040000}"/>
    <cellStyle name="Normal 3 9 3" xfId="1094" xr:uid="{00000000-0005-0000-0000-00006E040000}"/>
    <cellStyle name="Normal 3 9 4" xfId="1095" xr:uid="{00000000-0005-0000-0000-00006F040000}"/>
    <cellStyle name="Normal 3 9 5" xfId="1096" xr:uid="{00000000-0005-0000-0000-000070040000}"/>
    <cellStyle name="Normal 3 9 6" xfId="1097" xr:uid="{00000000-0005-0000-0000-000071040000}"/>
    <cellStyle name="Normal 3 9_PROPOSED FACTORY FOR G.S.U.L." xfId="1098" xr:uid="{00000000-0005-0000-0000-000072040000}"/>
    <cellStyle name="Normal 30" xfId="1099" xr:uid="{00000000-0005-0000-0000-000073040000}"/>
    <cellStyle name="Normal 30 2" xfId="1100" xr:uid="{00000000-0005-0000-0000-000074040000}"/>
    <cellStyle name="Normal 30 3" xfId="1101" xr:uid="{00000000-0005-0000-0000-000075040000}"/>
    <cellStyle name="Normal 31" xfId="1102" xr:uid="{00000000-0005-0000-0000-000076040000}"/>
    <cellStyle name="Normal 31 2" xfId="1103" xr:uid="{00000000-0005-0000-0000-000077040000}"/>
    <cellStyle name="Normal 32" xfId="1104" xr:uid="{00000000-0005-0000-0000-000078040000}"/>
    <cellStyle name="Normal 32 2" xfId="1105" xr:uid="{00000000-0005-0000-0000-000079040000}"/>
    <cellStyle name="Normal 33" xfId="1106" xr:uid="{00000000-0005-0000-0000-00007A040000}"/>
    <cellStyle name="Normal 33 2" xfId="1107" xr:uid="{00000000-0005-0000-0000-00007B040000}"/>
    <cellStyle name="Normal 34" xfId="1108" xr:uid="{00000000-0005-0000-0000-00007C040000}"/>
    <cellStyle name="Normal 34 2" xfId="1109" xr:uid="{00000000-0005-0000-0000-00007D040000}"/>
    <cellStyle name="Normal 35" xfId="1110" xr:uid="{00000000-0005-0000-0000-00007E040000}"/>
    <cellStyle name="Normal 35 2" xfId="1111" xr:uid="{00000000-0005-0000-0000-00007F040000}"/>
    <cellStyle name="Normal 36" xfId="1112" xr:uid="{00000000-0005-0000-0000-000080040000}"/>
    <cellStyle name="Normal 37" xfId="1113" xr:uid="{00000000-0005-0000-0000-000081040000}"/>
    <cellStyle name="Normal 38" xfId="1114" xr:uid="{00000000-0005-0000-0000-000082040000}"/>
    <cellStyle name="Normal 39" xfId="1115" xr:uid="{00000000-0005-0000-0000-000083040000}"/>
    <cellStyle name="Normal 39 2" xfId="1116" xr:uid="{00000000-0005-0000-0000-000084040000}"/>
    <cellStyle name="Normal 39 3" xfId="1117" xr:uid="{00000000-0005-0000-0000-000085040000}"/>
    <cellStyle name="Normal 39 3 2" xfId="1118" xr:uid="{00000000-0005-0000-0000-000086040000}"/>
    <cellStyle name="Normal 39 4" xfId="1119" xr:uid="{00000000-0005-0000-0000-000087040000}"/>
    <cellStyle name="Normal 39 4 2" xfId="1120" xr:uid="{00000000-0005-0000-0000-000088040000}"/>
    <cellStyle name="Normal 39 4 2 2" xfId="1121" xr:uid="{00000000-0005-0000-0000-000089040000}"/>
    <cellStyle name="Normal 39 4 2 3" xfId="1122" xr:uid="{00000000-0005-0000-0000-00008A040000}"/>
    <cellStyle name="Normal 39 4 2 3 2" xfId="1123" xr:uid="{00000000-0005-0000-0000-00008B040000}"/>
    <cellStyle name="Normal 39 4 2 4" xfId="1124" xr:uid="{00000000-0005-0000-0000-00008C040000}"/>
    <cellStyle name="Normal 39 4 3" xfId="1125" xr:uid="{00000000-0005-0000-0000-00008D040000}"/>
    <cellStyle name="Normal 39 4 4" xfId="1126" xr:uid="{00000000-0005-0000-0000-00008E040000}"/>
    <cellStyle name="Normal 39 4 5" xfId="1127" xr:uid="{00000000-0005-0000-0000-00008F040000}"/>
    <cellStyle name="Normal 39 4 5 2" xfId="1128" xr:uid="{00000000-0005-0000-0000-000090040000}"/>
    <cellStyle name="Normal 39 4 5 3" xfId="1129" xr:uid="{00000000-0005-0000-0000-000091040000}"/>
    <cellStyle name="Normal 39 5" xfId="1130" xr:uid="{00000000-0005-0000-0000-000092040000}"/>
    <cellStyle name="Normal 39 5 2" xfId="1131" xr:uid="{00000000-0005-0000-0000-000093040000}"/>
    <cellStyle name="Normal 39 5 2 2" xfId="1132" xr:uid="{00000000-0005-0000-0000-000094040000}"/>
    <cellStyle name="Normal 39 6" xfId="1133" xr:uid="{00000000-0005-0000-0000-000095040000}"/>
    <cellStyle name="Normal 39 6 2" xfId="1134" xr:uid="{00000000-0005-0000-0000-000096040000}"/>
    <cellStyle name="Normal 39 7" xfId="1135" xr:uid="{00000000-0005-0000-0000-000097040000}"/>
    <cellStyle name="Normal 39 8" xfId="1136" xr:uid="{00000000-0005-0000-0000-000098040000}"/>
    <cellStyle name="Normal 4 10" xfId="1137" xr:uid="{00000000-0005-0000-0000-000099040000}"/>
    <cellStyle name="Normal 4 10 2" xfId="1138" xr:uid="{00000000-0005-0000-0000-00009A040000}"/>
    <cellStyle name="Normal 4 10 3" xfId="1139" xr:uid="{00000000-0005-0000-0000-00009B040000}"/>
    <cellStyle name="Normal 4 10 4" xfId="1140" xr:uid="{00000000-0005-0000-0000-00009C040000}"/>
    <cellStyle name="Normal 4 10 5" xfId="1141" xr:uid="{00000000-0005-0000-0000-00009D040000}"/>
    <cellStyle name="Normal 4 10 6" xfId="1142" xr:uid="{00000000-0005-0000-0000-00009E040000}"/>
    <cellStyle name="Normal 4 10_PROPOSED FACTORY FOR G.S.U.L." xfId="1143" xr:uid="{00000000-0005-0000-0000-00009F040000}"/>
    <cellStyle name="Normal 4 11" xfId="1144" xr:uid="{00000000-0005-0000-0000-0000A0040000}"/>
    <cellStyle name="Normal 4 11 2" xfId="1145" xr:uid="{00000000-0005-0000-0000-0000A1040000}"/>
    <cellStyle name="Normal 4 11 3" xfId="1146" xr:uid="{00000000-0005-0000-0000-0000A2040000}"/>
    <cellStyle name="Normal 4 11 4" xfId="1147" xr:uid="{00000000-0005-0000-0000-0000A3040000}"/>
    <cellStyle name="Normal 4 11 5" xfId="1148" xr:uid="{00000000-0005-0000-0000-0000A4040000}"/>
    <cellStyle name="Normal 4 11 6" xfId="1149" xr:uid="{00000000-0005-0000-0000-0000A5040000}"/>
    <cellStyle name="Normal 4 11_PROPOSED FACTORY FOR G.S.U.L." xfId="1150" xr:uid="{00000000-0005-0000-0000-0000A6040000}"/>
    <cellStyle name="Normal 4 12" xfId="1151" xr:uid="{00000000-0005-0000-0000-0000A7040000}"/>
    <cellStyle name="Normal 4 12 2" xfId="1152" xr:uid="{00000000-0005-0000-0000-0000A8040000}"/>
    <cellStyle name="Normal 4 13" xfId="1153" xr:uid="{00000000-0005-0000-0000-0000A9040000}"/>
    <cellStyle name="Normal 4 14" xfId="1154" xr:uid="{00000000-0005-0000-0000-0000AA040000}"/>
    <cellStyle name="Normal 4 15" xfId="1155" xr:uid="{00000000-0005-0000-0000-0000AB040000}"/>
    <cellStyle name="Normal 4 16" xfId="1156" xr:uid="{00000000-0005-0000-0000-0000AC040000}"/>
    <cellStyle name="Normal 4 17" xfId="1157" xr:uid="{00000000-0005-0000-0000-0000AD040000}"/>
    <cellStyle name="Normal 4 18" xfId="1158" xr:uid="{00000000-0005-0000-0000-0000AE040000}"/>
    <cellStyle name="Normal 4 2" xfId="1159" xr:uid="{00000000-0005-0000-0000-0000AF040000}"/>
    <cellStyle name="Normal 4 2 2" xfId="1160" xr:uid="{00000000-0005-0000-0000-0000B0040000}"/>
    <cellStyle name="Normal 4 2 3" xfId="1161" xr:uid="{00000000-0005-0000-0000-0000B1040000}"/>
    <cellStyle name="Normal 4 2 4" xfId="1162" xr:uid="{00000000-0005-0000-0000-0000B2040000}"/>
    <cellStyle name="Normal 4 2 5" xfId="1163" xr:uid="{00000000-0005-0000-0000-0000B3040000}"/>
    <cellStyle name="Normal 4 2 6" xfId="1164" xr:uid="{00000000-0005-0000-0000-0000B4040000}"/>
    <cellStyle name="Normal 4 2_PROPOSED FACTORY FOR G.S.U.L." xfId="1165" xr:uid="{00000000-0005-0000-0000-0000B5040000}"/>
    <cellStyle name="Normal 4 3" xfId="1166" xr:uid="{00000000-0005-0000-0000-0000B6040000}"/>
    <cellStyle name="Normal 4 3 2" xfId="1167" xr:uid="{00000000-0005-0000-0000-0000B7040000}"/>
    <cellStyle name="Normal 4 3 3" xfId="1168" xr:uid="{00000000-0005-0000-0000-0000B8040000}"/>
    <cellStyle name="Normal 4 3 4" xfId="1169" xr:uid="{00000000-0005-0000-0000-0000B9040000}"/>
    <cellStyle name="Normal 4 3 5" xfId="1170" xr:uid="{00000000-0005-0000-0000-0000BA040000}"/>
    <cellStyle name="Normal 4 3 6" xfId="1171" xr:uid="{00000000-0005-0000-0000-0000BB040000}"/>
    <cellStyle name="Normal 4 3_PROPOSED FACTORY FOR G.S.U.L." xfId="1172" xr:uid="{00000000-0005-0000-0000-0000BC040000}"/>
    <cellStyle name="Normal 4 4" xfId="1173" xr:uid="{00000000-0005-0000-0000-0000BD040000}"/>
    <cellStyle name="Normal 4 4 2" xfId="1174" xr:uid="{00000000-0005-0000-0000-0000BE040000}"/>
    <cellStyle name="Normal 4 4 3" xfId="1175" xr:uid="{00000000-0005-0000-0000-0000BF040000}"/>
    <cellStyle name="Normal 4 4 4" xfId="1176" xr:uid="{00000000-0005-0000-0000-0000C0040000}"/>
    <cellStyle name="Normal 4 4 5" xfId="1177" xr:uid="{00000000-0005-0000-0000-0000C1040000}"/>
    <cellStyle name="Normal 4 4 6" xfId="1178" xr:uid="{00000000-0005-0000-0000-0000C2040000}"/>
    <cellStyle name="Normal 4 4_PROPOSED FACTORY FOR G.S.U.L." xfId="1179" xr:uid="{00000000-0005-0000-0000-0000C3040000}"/>
    <cellStyle name="Normal 4 5" xfId="1180" xr:uid="{00000000-0005-0000-0000-0000C4040000}"/>
    <cellStyle name="Normal 4 5 2" xfId="1181" xr:uid="{00000000-0005-0000-0000-0000C5040000}"/>
    <cellStyle name="Normal 4 5 3" xfId="1182" xr:uid="{00000000-0005-0000-0000-0000C6040000}"/>
    <cellStyle name="Normal 4 5 4" xfId="1183" xr:uid="{00000000-0005-0000-0000-0000C7040000}"/>
    <cellStyle name="Normal 4 5 5" xfId="1184" xr:uid="{00000000-0005-0000-0000-0000C8040000}"/>
    <cellStyle name="Normal 4 5 6" xfId="1185" xr:uid="{00000000-0005-0000-0000-0000C9040000}"/>
    <cellStyle name="Normal 4 5_PROPOSED FACTORY FOR G.S.U.L." xfId="1186" xr:uid="{00000000-0005-0000-0000-0000CA040000}"/>
    <cellStyle name="Normal 4 6" xfId="1187" xr:uid="{00000000-0005-0000-0000-0000CB040000}"/>
    <cellStyle name="Normal 4 6 2" xfId="1188" xr:uid="{00000000-0005-0000-0000-0000CC040000}"/>
    <cellStyle name="Normal 4 6 3" xfId="1189" xr:uid="{00000000-0005-0000-0000-0000CD040000}"/>
    <cellStyle name="Normal 4 6 4" xfId="1190" xr:uid="{00000000-0005-0000-0000-0000CE040000}"/>
    <cellStyle name="Normal 4 6 5" xfId="1191" xr:uid="{00000000-0005-0000-0000-0000CF040000}"/>
    <cellStyle name="Normal 4 6 6" xfId="1192" xr:uid="{00000000-0005-0000-0000-0000D0040000}"/>
    <cellStyle name="Normal 4 6_PROPOSED FACTORY FOR G.S.U.L." xfId="1193" xr:uid="{00000000-0005-0000-0000-0000D1040000}"/>
    <cellStyle name="Normal 4 7" xfId="1194" xr:uid="{00000000-0005-0000-0000-0000D2040000}"/>
    <cellStyle name="Normal 4 7 2" xfId="1195" xr:uid="{00000000-0005-0000-0000-0000D3040000}"/>
    <cellStyle name="Normal 4 7 3" xfId="1196" xr:uid="{00000000-0005-0000-0000-0000D4040000}"/>
    <cellStyle name="Normal 4 7 4" xfId="1197" xr:uid="{00000000-0005-0000-0000-0000D5040000}"/>
    <cellStyle name="Normal 4 7 5" xfId="1198" xr:uid="{00000000-0005-0000-0000-0000D6040000}"/>
    <cellStyle name="Normal 4 7 6" xfId="1199" xr:uid="{00000000-0005-0000-0000-0000D7040000}"/>
    <cellStyle name="Normal 4 7_PROPOSED FACTORY FOR G.S.U.L." xfId="1200" xr:uid="{00000000-0005-0000-0000-0000D8040000}"/>
    <cellStyle name="Normal 4 8" xfId="1201" xr:uid="{00000000-0005-0000-0000-0000D9040000}"/>
    <cellStyle name="Normal 4 8 2" xfId="1202" xr:uid="{00000000-0005-0000-0000-0000DA040000}"/>
    <cellStyle name="Normal 4 8 3" xfId="1203" xr:uid="{00000000-0005-0000-0000-0000DB040000}"/>
    <cellStyle name="Normal 4 8 4" xfId="1204" xr:uid="{00000000-0005-0000-0000-0000DC040000}"/>
    <cellStyle name="Normal 4 8 5" xfId="1205" xr:uid="{00000000-0005-0000-0000-0000DD040000}"/>
    <cellStyle name="Normal 4 8 6" xfId="1206" xr:uid="{00000000-0005-0000-0000-0000DE040000}"/>
    <cellStyle name="Normal 4 8_PROPOSED FACTORY FOR G.S.U.L." xfId="1207" xr:uid="{00000000-0005-0000-0000-0000DF040000}"/>
    <cellStyle name="Normal 4 9" xfId="1208" xr:uid="{00000000-0005-0000-0000-0000E0040000}"/>
    <cellStyle name="Normal 4 9 2" xfId="1209" xr:uid="{00000000-0005-0000-0000-0000E1040000}"/>
    <cellStyle name="Normal 4 9 3" xfId="1210" xr:uid="{00000000-0005-0000-0000-0000E2040000}"/>
    <cellStyle name="Normal 4 9 4" xfId="1211" xr:uid="{00000000-0005-0000-0000-0000E3040000}"/>
    <cellStyle name="Normal 4 9 5" xfId="1212" xr:uid="{00000000-0005-0000-0000-0000E4040000}"/>
    <cellStyle name="Normal 4 9 6" xfId="1213" xr:uid="{00000000-0005-0000-0000-0000E5040000}"/>
    <cellStyle name="Normal 4 9_PROPOSED FACTORY FOR G.S.U.L." xfId="1214" xr:uid="{00000000-0005-0000-0000-0000E6040000}"/>
    <cellStyle name="Normal 40" xfId="1215" xr:uid="{00000000-0005-0000-0000-0000E7040000}"/>
    <cellStyle name="Normal 40 2" xfId="1216" xr:uid="{00000000-0005-0000-0000-0000E8040000}"/>
    <cellStyle name="Normal 40 2 3" xfId="1452" xr:uid="{00000000-0005-0000-0000-0000E9040000}"/>
    <cellStyle name="Normal 40 3" xfId="1217" xr:uid="{00000000-0005-0000-0000-0000EA040000}"/>
    <cellStyle name="Normal 40 4" xfId="1218" xr:uid="{00000000-0005-0000-0000-0000EB040000}"/>
    <cellStyle name="Normal 40 5" xfId="1457" xr:uid="{00000000-0005-0000-0000-0000EC040000}"/>
    <cellStyle name="Normal 41" xfId="1219" xr:uid="{00000000-0005-0000-0000-0000ED040000}"/>
    <cellStyle name="Normal 41 2" xfId="1220" xr:uid="{00000000-0005-0000-0000-0000EE040000}"/>
    <cellStyle name="Normal 42" xfId="1221" xr:uid="{00000000-0005-0000-0000-0000EF040000}"/>
    <cellStyle name="Normal 42 2" xfId="1222" xr:uid="{00000000-0005-0000-0000-0000F0040000}"/>
    <cellStyle name="Normal 43" xfId="1223" xr:uid="{00000000-0005-0000-0000-0000F1040000}"/>
    <cellStyle name="Normal 44" xfId="1224" xr:uid="{00000000-0005-0000-0000-0000F2040000}"/>
    <cellStyle name="Normal 44 2" xfId="1225" xr:uid="{00000000-0005-0000-0000-0000F3040000}"/>
    <cellStyle name="Normal 45" xfId="1226" xr:uid="{00000000-0005-0000-0000-0000F4040000}"/>
    <cellStyle name="Normal 46" xfId="1227" xr:uid="{00000000-0005-0000-0000-0000F5040000}"/>
    <cellStyle name="Normal 47" xfId="81" xr:uid="{00000000-0005-0000-0000-0000F6040000}"/>
    <cellStyle name="Normal 5 10" xfId="1228" xr:uid="{00000000-0005-0000-0000-0000F7040000}"/>
    <cellStyle name="Normal 5 10 2" xfId="1229" xr:uid="{00000000-0005-0000-0000-0000F8040000}"/>
    <cellStyle name="Normal 5 10 3" xfId="1230" xr:uid="{00000000-0005-0000-0000-0000F9040000}"/>
    <cellStyle name="Normal 5 10 4" xfId="1231" xr:uid="{00000000-0005-0000-0000-0000FA040000}"/>
    <cellStyle name="Normal 5 10 5" xfId="1232" xr:uid="{00000000-0005-0000-0000-0000FB040000}"/>
    <cellStyle name="Normal 5 10 6" xfId="1233" xr:uid="{00000000-0005-0000-0000-0000FC040000}"/>
    <cellStyle name="Normal 5 10 7" xfId="1234" xr:uid="{00000000-0005-0000-0000-0000FD040000}"/>
    <cellStyle name="Normal 5 10 8" xfId="1235" xr:uid="{00000000-0005-0000-0000-0000FE040000}"/>
    <cellStyle name="Normal 5 10_PROPOSED FACTORY FOR G.S.U.L." xfId="1236" xr:uid="{00000000-0005-0000-0000-0000FF040000}"/>
    <cellStyle name="Normal 5 11" xfId="1237" xr:uid="{00000000-0005-0000-0000-000000050000}"/>
    <cellStyle name="Normal 5 11 2" xfId="1238" xr:uid="{00000000-0005-0000-0000-000001050000}"/>
    <cellStyle name="Normal 5 11 3" xfId="1239" xr:uid="{00000000-0005-0000-0000-000002050000}"/>
    <cellStyle name="Normal 5 11 4" xfId="1240" xr:uid="{00000000-0005-0000-0000-000003050000}"/>
    <cellStyle name="Normal 5 11 5" xfId="1241" xr:uid="{00000000-0005-0000-0000-000004050000}"/>
    <cellStyle name="Normal 5 11 6" xfId="1242" xr:uid="{00000000-0005-0000-0000-000005050000}"/>
    <cellStyle name="Normal 5 11_PROPOSED FACTORY FOR G.S.U.L." xfId="1243" xr:uid="{00000000-0005-0000-0000-000006050000}"/>
    <cellStyle name="Normal 5 12" xfId="1244" xr:uid="{00000000-0005-0000-0000-000007050000}"/>
    <cellStyle name="Normal 5 12 2" xfId="1245" xr:uid="{00000000-0005-0000-0000-000008050000}"/>
    <cellStyle name="Normal 5 13" xfId="1246" xr:uid="{00000000-0005-0000-0000-000009050000}"/>
    <cellStyle name="Normal 5 14" xfId="1247" xr:uid="{00000000-0005-0000-0000-00000A050000}"/>
    <cellStyle name="Normal 5 15" xfId="1248" xr:uid="{00000000-0005-0000-0000-00000B050000}"/>
    <cellStyle name="Normal 5 16" xfId="1249" xr:uid="{00000000-0005-0000-0000-00000C050000}"/>
    <cellStyle name="Normal 5 17" xfId="1250" xr:uid="{00000000-0005-0000-0000-00000D050000}"/>
    <cellStyle name="Normal 5 18" xfId="1251" xr:uid="{00000000-0005-0000-0000-00000E050000}"/>
    <cellStyle name="Normal 5 2" xfId="1252" xr:uid="{00000000-0005-0000-0000-00000F050000}"/>
    <cellStyle name="Normal 5 2 2" xfId="1253" xr:uid="{00000000-0005-0000-0000-000010050000}"/>
    <cellStyle name="Normal 5 2 3" xfId="1254" xr:uid="{00000000-0005-0000-0000-000011050000}"/>
    <cellStyle name="Normal 5 2 4" xfId="1255" xr:uid="{00000000-0005-0000-0000-000012050000}"/>
    <cellStyle name="Normal 5 2 5" xfId="1256" xr:uid="{00000000-0005-0000-0000-000013050000}"/>
    <cellStyle name="Normal 5 2 6" xfId="1257" xr:uid="{00000000-0005-0000-0000-000014050000}"/>
    <cellStyle name="Normal 5 2_PROPOSED FACTORY FOR G.S.U.L." xfId="1258" xr:uid="{00000000-0005-0000-0000-000015050000}"/>
    <cellStyle name="Normal 5 3" xfId="1259" xr:uid="{00000000-0005-0000-0000-000016050000}"/>
    <cellStyle name="Normal 5 3 2" xfId="1260" xr:uid="{00000000-0005-0000-0000-000017050000}"/>
    <cellStyle name="Normal 5 3 2 2" xfId="1261" xr:uid="{00000000-0005-0000-0000-000018050000}"/>
    <cellStyle name="Normal 5 3 2 3" xfId="1262" xr:uid="{00000000-0005-0000-0000-000019050000}"/>
    <cellStyle name="Normal 5 3 3" xfId="1263" xr:uid="{00000000-0005-0000-0000-00001A050000}"/>
    <cellStyle name="Normal 5 3 4" xfId="1264" xr:uid="{00000000-0005-0000-0000-00001B050000}"/>
    <cellStyle name="Normal 5 3 5" xfId="1265" xr:uid="{00000000-0005-0000-0000-00001C050000}"/>
    <cellStyle name="Normal 5 3 6" xfId="1266" xr:uid="{00000000-0005-0000-0000-00001D050000}"/>
    <cellStyle name="Normal 5 3 7" xfId="1267" xr:uid="{00000000-0005-0000-0000-00001E050000}"/>
    <cellStyle name="Normal 5 3 8" xfId="1268" xr:uid="{00000000-0005-0000-0000-00001F050000}"/>
    <cellStyle name="Normal 5 3_PROPOSED FACTORY FOR G.S.U.L." xfId="1269" xr:uid="{00000000-0005-0000-0000-000020050000}"/>
    <cellStyle name="Normal 5 4" xfId="1270" xr:uid="{00000000-0005-0000-0000-000021050000}"/>
    <cellStyle name="Normal 5 4 2" xfId="1271" xr:uid="{00000000-0005-0000-0000-000022050000}"/>
    <cellStyle name="Normal 5 4 3" xfId="1272" xr:uid="{00000000-0005-0000-0000-000023050000}"/>
    <cellStyle name="Normal 5 4 4" xfId="1273" xr:uid="{00000000-0005-0000-0000-000024050000}"/>
    <cellStyle name="Normal 5 4 5" xfId="1274" xr:uid="{00000000-0005-0000-0000-000025050000}"/>
    <cellStyle name="Normal 5 4 6" xfId="1275" xr:uid="{00000000-0005-0000-0000-000026050000}"/>
    <cellStyle name="Normal 5 4_PROPOSED FACTORY FOR G.S.U.L." xfId="1276" xr:uid="{00000000-0005-0000-0000-000027050000}"/>
    <cellStyle name="Normal 5 5" xfId="1277" xr:uid="{00000000-0005-0000-0000-000028050000}"/>
    <cellStyle name="Normal 5 5 2" xfId="1278" xr:uid="{00000000-0005-0000-0000-000029050000}"/>
    <cellStyle name="Normal 5 5 3" xfId="1279" xr:uid="{00000000-0005-0000-0000-00002A050000}"/>
    <cellStyle name="Normal 5 5 4" xfId="1280" xr:uid="{00000000-0005-0000-0000-00002B050000}"/>
    <cellStyle name="Normal 5 5 5" xfId="1281" xr:uid="{00000000-0005-0000-0000-00002C050000}"/>
    <cellStyle name="Normal 5 5 6" xfId="1282" xr:uid="{00000000-0005-0000-0000-00002D050000}"/>
    <cellStyle name="Normal 5 5_PROPOSED FACTORY FOR G.S.U.L." xfId="1283" xr:uid="{00000000-0005-0000-0000-00002E050000}"/>
    <cellStyle name="Normal 5 6" xfId="1284" xr:uid="{00000000-0005-0000-0000-00002F050000}"/>
    <cellStyle name="Normal 5 6 2" xfId="1285" xr:uid="{00000000-0005-0000-0000-000030050000}"/>
    <cellStyle name="Normal 5 6 3" xfId="1286" xr:uid="{00000000-0005-0000-0000-000031050000}"/>
    <cellStyle name="Normal 5 6 4" xfId="1287" xr:uid="{00000000-0005-0000-0000-000032050000}"/>
    <cellStyle name="Normal 5 6 5" xfId="1288" xr:uid="{00000000-0005-0000-0000-000033050000}"/>
    <cellStyle name="Normal 5 6 6" xfId="1289" xr:uid="{00000000-0005-0000-0000-000034050000}"/>
    <cellStyle name="Normal 5 6_PROPOSED FACTORY FOR G.S.U.L." xfId="1290" xr:uid="{00000000-0005-0000-0000-000035050000}"/>
    <cellStyle name="Normal 5 7" xfId="1291" xr:uid="{00000000-0005-0000-0000-000036050000}"/>
    <cellStyle name="Normal 5 7 2" xfId="1292" xr:uid="{00000000-0005-0000-0000-000037050000}"/>
    <cellStyle name="Normal 5 7 3" xfId="1293" xr:uid="{00000000-0005-0000-0000-000038050000}"/>
    <cellStyle name="Normal 5 7 4" xfId="1294" xr:uid="{00000000-0005-0000-0000-000039050000}"/>
    <cellStyle name="Normal 5 7 5" xfId="1295" xr:uid="{00000000-0005-0000-0000-00003A050000}"/>
    <cellStyle name="Normal 5 7 6" xfId="1296" xr:uid="{00000000-0005-0000-0000-00003B050000}"/>
    <cellStyle name="Normal 5 7_PROPOSED FACTORY FOR G.S.U.L." xfId="1297" xr:uid="{00000000-0005-0000-0000-00003C050000}"/>
    <cellStyle name="Normal 5 8" xfId="1298" xr:uid="{00000000-0005-0000-0000-00003D050000}"/>
    <cellStyle name="Normal 5 8 2" xfId="1299" xr:uid="{00000000-0005-0000-0000-00003E050000}"/>
    <cellStyle name="Normal 5 8 3" xfId="1300" xr:uid="{00000000-0005-0000-0000-00003F050000}"/>
    <cellStyle name="Normal 5 8 4" xfId="1301" xr:uid="{00000000-0005-0000-0000-000040050000}"/>
    <cellStyle name="Normal 5 8 5" xfId="1302" xr:uid="{00000000-0005-0000-0000-000041050000}"/>
    <cellStyle name="Normal 5 8 6" xfId="1303" xr:uid="{00000000-0005-0000-0000-000042050000}"/>
    <cellStyle name="Normal 5 8_PROPOSED FACTORY FOR G.S.U.L." xfId="1304" xr:uid="{00000000-0005-0000-0000-000043050000}"/>
    <cellStyle name="Normal 5 9" xfId="1305" xr:uid="{00000000-0005-0000-0000-000044050000}"/>
    <cellStyle name="Normal 5 9 2" xfId="1306" xr:uid="{00000000-0005-0000-0000-000045050000}"/>
    <cellStyle name="Normal 5 9 3" xfId="1307" xr:uid="{00000000-0005-0000-0000-000046050000}"/>
    <cellStyle name="Normal 5 9 4" xfId="1308" xr:uid="{00000000-0005-0000-0000-000047050000}"/>
    <cellStyle name="Normal 5 9 5" xfId="1309" xr:uid="{00000000-0005-0000-0000-000048050000}"/>
    <cellStyle name="Normal 5 9 6" xfId="1310" xr:uid="{00000000-0005-0000-0000-000049050000}"/>
    <cellStyle name="Normal 5 9_PROPOSED FACTORY FOR G.S.U.L." xfId="1311" xr:uid="{00000000-0005-0000-0000-00004A050000}"/>
    <cellStyle name="Normal 6 10" xfId="1312" xr:uid="{00000000-0005-0000-0000-00004B050000}"/>
    <cellStyle name="Normal 6 10 2" xfId="1313" xr:uid="{00000000-0005-0000-0000-00004C050000}"/>
    <cellStyle name="Normal 6 10 3" xfId="1314" xr:uid="{00000000-0005-0000-0000-00004D050000}"/>
    <cellStyle name="Normal 6 10 4" xfId="1315" xr:uid="{00000000-0005-0000-0000-00004E050000}"/>
    <cellStyle name="Normal 6 10 5" xfId="1316" xr:uid="{00000000-0005-0000-0000-00004F050000}"/>
    <cellStyle name="Normal 6 10 6" xfId="1317" xr:uid="{00000000-0005-0000-0000-000050050000}"/>
    <cellStyle name="Normal 6 10_PROPOSED FACTORY FOR G.S.U.L." xfId="1318" xr:uid="{00000000-0005-0000-0000-000051050000}"/>
    <cellStyle name="Normal 6 11" xfId="1319" xr:uid="{00000000-0005-0000-0000-000052050000}"/>
    <cellStyle name="Normal 6 11 2" xfId="22" xr:uid="{00000000-0005-0000-0000-000053050000}"/>
    <cellStyle name="Normal 6 12" xfId="1320" xr:uid="{00000000-0005-0000-0000-000054050000}"/>
    <cellStyle name="Normal 6 13" xfId="1321" xr:uid="{00000000-0005-0000-0000-000055050000}"/>
    <cellStyle name="Normal 6 13 2" xfId="1322" xr:uid="{00000000-0005-0000-0000-000056050000}"/>
    <cellStyle name="Normal 6 14" xfId="1323" xr:uid="{00000000-0005-0000-0000-000057050000}"/>
    <cellStyle name="Normal 6 15" xfId="1324" xr:uid="{00000000-0005-0000-0000-000058050000}"/>
    <cellStyle name="Normal 6 16" xfId="1325" xr:uid="{00000000-0005-0000-0000-000059050000}"/>
    <cellStyle name="Normal 6 17" xfId="1326" xr:uid="{00000000-0005-0000-0000-00005A050000}"/>
    <cellStyle name="Normal 6 18" xfId="1327" xr:uid="{00000000-0005-0000-0000-00005B050000}"/>
    <cellStyle name="Normal 6 19" xfId="1328" xr:uid="{00000000-0005-0000-0000-00005C050000}"/>
    <cellStyle name="Normal 6 2" xfId="1329" xr:uid="{00000000-0005-0000-0000-00005D050000}"/>
    <cellStyle name="Normal 6 2 2" xfId="1330" xr:uid="{00000000-0005-0000-0000-00005E050000}"/>
    <cellStyle name="Normal 6 2 3" xfId="1331" xr:uid="{00000000-0005-0000-0000-00005F050000}"/>
    <cellStyle name="Normal 6 2 4" xfId="1332" xr:uid="{00000000-0005-0000-0000-000060050000}"/>
    <cellStyle name="Normal 6 2 5" xfId="1333" xr:uid="{00000000-0005-0000-0000-000061050000}"/>
    <cellStyle name="Normal 6 2 6" xfId="1334" xr:uid="{00000000-0005-0000-0000-000062050000}"/>
    <cellStyle name="Normal 6 2_PROPOSED FACTORY FOR G.S.U.L." xfId="1335" xr:uid="{00000000-0005-0000-0000-000063050000}"/>
    <cellStyle name="Normal 6 20" xfId="1336" xr:uid="{00000000-0005-0000-0000-000064050000}"/>
    <cellStyle name="Normal 6 3" xfId="1337" xr:uid="{00000000-0005-0000-0000-000065050000}"/>
    <cellStyle name="Normal 6 3 2" xfId="1338" xr:uid="{00000000-0005-0000-0000-000066050000}"/>
    <cellStyle name="Normal 6 3 3" xfId="1339" xr:uid="{00000000-0005-0000-0000-000067050000}"/>
    <cellStyle name="Normal 6 3 4" xfId="1340" xr:uid="{00000000-0005-0000-0000-000068050000}"/>
    <cellStyle name="Normal 6 3 5" xfId="1341" xr:uid="{00000000-0005-0000-0000-000069050000}"/>
    <cellStyle name="Normal 6 3 6" xfId="1342" xr:uid="{00000000-0005-0000-0000-00006A050000}"/>
    <cellStyle name="Normal 6 3_PROPOSED FACTORY FOR G.S.U.L." xfId="1343" xr:uid="{00000000-0005-0000-0000-00006B050000}"/>
    <cellStyle name="Normal 6 4" xfId="1344" xr:uid="{00000000-0005-0000-0000-00006C050000}"/>
    <cellStyle name="Normal 6 4 2" xfId="1345" xr:uid="{00000000-0005-0000-0000-00006D050000}"/>
    <cellStyle name="Normal 6 4 3" xfId="1346" xr:uid="{00000000-0005-0000-0000-00006E050000}"/>
    <cellStyle name="Normal 6 4 4" xfId="1347" xr:uid="{00000000-0005-0000-0000-00006F050000}"/>
    <cellStyle name="Normal 6 4 5" xfId="1348" xr:uid="{00000000-0005-0000-0000-000070050000}"/>
    <cellStyle name="Normal 6 4 6" xfId="1349" xr:uid="{00000000-0005-0000-0000-000071050000}"/>
    <cellStyle name="Normal 6 4_PROPOSED FACTORY FOR G.S.U.L." xfId="1350" xr:uid="{00000000-0005-0000-0000-000072050000}"/>
    <cellStyle name="Normal 6 5" xfId="1351" xr:uid="{00000000-0005-0000-0000-000073050000}"/>
    <cellStyle name="Normal 6 5 2" xfId="1352" xr:uid="{00000000-0005-0000-0000-000074050000}"/>
    <cellStyle name="Normal 6 5 3" xfId="1353" xr:uid="{00000000-0005-0000-0000-000075050000}"/>
    <cellStyle name="Normal 6 5 4" xfId="1354" xr:uid="{00000000-0005-0000-0000-000076050000}"/>
    <cellStyle name="Normal 6 5 5" xfId="1355" xr:uid="{00000000-0005-0000-0000-000077050000}"/>
    <cellStyle name="Normal 6 5 6" xfId="1356" xr:uid="{00000000-0005-0000-0000-000078050000}"/>
    <cellStyle name="Normal 6 5_PROPOSED FACTORY FOR G.S.U.L." xfId="1357" xr:uid="{00000000-0005-0000-0000-000079050000}"/>
    <cellStyle name="Normal 6 6" xfId="1358" xr:uid="{00000000-0005-0000-0000-00007A050000}"/>
    <cellStyle name="Normal 6 6 2" xfId="1359" xr:uid="{00000000-0005-0000-0000-00007B050000}"/>
    <cellStyle name="Normal 6 6 3" xfId="1360" xr:uid="{00000000-0005-0000-0000-00007C050000}"/>
    <cellStyle name="Normal 6 6 4" xfId="1361" xr:uid="{00000000-0005-0000-0000-00007D050000}"/>
    <cellStyle name="Normal 6 6 5" xfId="1362" xr:uid="{00000000-0005-0000-0000-00007E050000}"/>
    <cellStyle name="Normal 6 6 6" xfId="1363" xr:uid="{00000000-0005-0000-0000-00007F050000}"/>
    <cellStyle name="Normal 6 6_PROPOSED FACTORY FOR G.S.U.L." xfId="1364" xr:uid="{00000000-0005-0000-0000-000080050000}"/>
    <cellStyle name="Normal 6 7" xfId="1365" xr:uid="{00000000-0005-0000-0000-000081050000}"/>
    <cellStyle name="Normal 6 7 2" xfId="1366" xr:uid="{00000000-0005-0000-0000-000082050000}"/>
    <cellStyle name="Normal 6 7 3" xfId="1367" xr:uid="{00000000-0005-0000-0000-000083050000}"/>
    <cellStyle name="Normal 6 7 4" xfId="1368" xr:uid="{00000000-0005-0000-0000-000084050000}"/>
    <cellStyle name="Normal 6 7 5" xfId="1369" xr:uid="{00000000-0005-0000-0000-000085050000}"/>
    <cellStyle name="Normal 6 7 6" xfId="1370" xr:uid="{00000000-0005-0000-0000-000086050000}"/>
    <cellStyle name="Normal 6 7_PROPOSED FACTORY FOR G.S.U.L." xfId="1371" xr:uid="{00000000-0005-0000-0000-000087050000}"/>
    <cellStyle name="Normal 6 8" xfId="1372" xr:uid="{00000000-0005-0000-0000-000088050000}"/>
    <cellStyle name="Normal 6 8 2" xfId="1373" xr:uid="{00000000-0005-0000-0000-000089050000}"/>
    <cellStyle name="Normal 6 8 3" xfId="1374" xr:uid="{00000000-0005-0000-0000-00008A050000}"/>
    <cellStyle name="Normal 6 8 4" xfId="1375" xr:uid="{00000000-0005-0000-0000-00008B050000}"/>
    <cellStyle name="Normal 6 8 5" xfId="1376" xr:uid="{00000000-0005-0000-0000-00008C050000}"/>
    <cellStyle name="Normal 6 8 6" xfId="1377" xr:uid="{00000000-0005-0000-0000-00008D050000}"/>
    <cellStyle name="Normal 6 8_PROPOSED FACTORY FOR G.S.U.L." xfId="1378" xr:uid="{00000000-0005-0000-0000-00008E050000}"/>
    <cellStyle name="Normal 6 9" xfId="1379" xr:uid="{00000000-0005-0000-0000-00008F050000}"/>
    <cellStyle name="Normal 6 9 2" xfId="1380" xr:uid="{00000000-0005-0000-0000-000090050000}"/>
    <cellStyle name="Normal 6 9 3" xfId="1381" xr:uid="{00000000-0005-0000-0000-000091050000}"/>
    <cellStyle name="Normal 6 9 4" xfId="1382" xr:uid="{00000000-0005-0000-0000-000092050000}"/>
    <cellStyle name="Normal 6 9 5" xfId="1383" xr:uid="{00000000-0005-0000-0000-000093050000}"/>
    <cellStyle name="Normal 6 9 6" xfId="1384" xr:uid="{00000000-0005-0000-0000-000094050000}"/>
    <cellStyle name="Normal 6 9_PROPOSED FACTORY FOR G.S.U.L." xfId="1385" xr:uid="{00000000-0005-0000-0000-000095050000}"/>
    <cellStyle name="Normal 7 10" xfId="1386" xr:uid="{00000000-0005-0000-0000-000096050000}"/>
    <cellStyle name="Normal 7 11" xfId="1387" xr:uid="{00000000-0005-0000-0000-000097050000}"/>
    <cellStyle name="Normal 7 12" xfId="1388" xr:uid="{00000000-0005-0000-0000-000098050000}"/>
    <cellStyle name="Normal 7 13" xfId="1389" xr:uid="{00000000-0005-0000-0000-000099050000}"/>
    <cellStyle name="Normal 7 14" xfId="1390" xr:uid="{00000000-0005-0000-0000-00009A050000}"/>
    <cellStyle name="Normal 7 15" xfId="1391" xr:uid="{00000000-0005-0000-0000-00009B050000}"/>
    <cellStyle name="Normal 7 16" xfId="1392" xr:uid="{00000000-0005-0000-0000-00009C050000}"/>
    <cellStyle name="Normal 7 17" xfId="1393" xr:uid="{00000000-0005-0000-0000-00009D050000}"/>
    <cellStyle name="Normal 7 18" xfId="1394" xr:uid="{00000000-0005-0000-0000-00009E050000}"/>
    <cellStyle name="Normal 7 19" xfId="1395" xr:uid="{00000000-0005-0000-0000-00009F050000}"/>
    <cellStyle name="Normal 7 2" xfId="1396" xr:uid="{00000000-0005-0000-0000-0000A0050000}"/>
    <cellStyle name="Normal 7 20" xfId="1397" xr:uid="{00000000-0005-0000-0000-0000A1050000}"/>
    <cellStyle name="Normal 7 3" xfId="1398" xr:uid="{00000000-0005-0000-0000-0000A2050000}"/>
    <cellStyle name="Normal 7 4" xfId="1399" xr:uid="{00000000-0005-0000-0000-0000A3050000}"/>
    <cellStyle name="Normal 7 5" xfId="1400" xr:uid="{00000000-0005-0000-0000-0000A4050000}"/>
    <cellStyle name="Normal 7 6" xfId="1401" xr:uid="{00000000-0005-0000-0000-0000A5050000}"/>
    <cellStyle name="Normal 7 7" xfId="1402" xr:uid="{00000000-0005-0000-0000-0000A6050000}"/>
    <cellStyle name="Normal 7 8" xfId="1403" xr:uid="{00000000-0005-0000-0000-0000A7050000}"/>
    <cellStyle name="Normal 7 9" xfId="1404" xr:uid="{00000000-0005-0000-0000-0000A8050000}"/>
    <cellStyle name="Normal 8" xfId="33" xr:uid="{00000000-0005-0000-0000-0000A9050000}"/>
    <cellStyle name="Normal 8 2" xfId="1405" xr:uid="{00000000-0005-0000-0000-0000AA050000}"/>
    <cellStyle name="Normal 8 3" xfId="1406" xr:uid="{00000000-0005-0000-0000-0000AB050000}"/>
    <cellStyle name="Normal 8 3 2" xfId="1407" xr:uid="{00000000-0005-0000-0000-0000AC050000}"/>
    <cellStyle name="Normal 8 4" xfId="1408" xr:uid="{00000000-0005-0000-0000-0000AD050000}"/>
    <cellStyle name="Normal 8 5" xfId="1409" xr:uid="{00000000-0005-0000-0000-0000AE050000}"/>
    <cellStyle name="Normal 8 6" xfId="1410" xr:uid="{00000000-0005-0000-0000-0000AF050000}"/>
    <cellStyle name="Normal 9 2" xfId="1411" xr:uid="{00000000-0005-0000-0000-0000B0050000}"/>
    <cellStyle name="Normal 9 3" xfId="1412" xr:uid="{00000000-0005-0000-0000-0000B1050000}"/>
    <cellStyle name="Normal 9 4" xfId="1413" xr:uid="{00000000-0005-0000-0000-0000B2050000}"/>
    <cellStyle name="Normal 9 5" xfId="1414" xr:uid="{00000000-0005-0000-0000-0000B3050000}"/>
    <cellStyle name="Normal 9 6" xfId="1415" xr:uid="{00000000-0005-0000-0000-0000B4050000}"/>
    <cellStyle name="Normal_0.5   Bills of Quantities Section - Summit View 2 2 2" xfId="37" xr:uid="{00000000-0005-0000-0000-0000B5050000}"/>
    <cellStyle name="Normal_0.5   Bills of Quantities Section - Summit View 2 2 3" xfId="1500" xr:uid="{679D4D5A-C9FE-43EC-8E93-F9DD50D95B8E}"/>
    <cellStyle name="Normal_BBS Format" xfId="1459" xr:uid="{00000000-0005-0000-0000-0000B6050000}"/>
    <cellStyle name="Normal_Bills of Quantities - unpriced 2 2" xfId="38" xr:uid="{00000000-0005-0000-0000-0000B7050000}"/>
    <cellStyle name="Normal_Bills of Quantities - unpriced 2 2 2 2 2" xfId="1461" xr:uid="{00000000-0005-0000-0000-0000B8050000}"/>
    <cellStyle name="Normal_Bills of Quantities - unpriced 2 2 2 2 3" xfId="1499" xr:uid="{A8A3358F-DB42-4AA6-9AE0-FC1E34625924}"/>
    <cellStyle name="Normal_PROPOSED HANNINGTON PLAZA - BILLS OF QUANTITIES 05.07.2007 2" xfId="17" xr:uid="{00000000-0005-0000-0000-0000BA050000}"/>
    <cellStyle name="Note 2" xfId="1416" xr:uid="{00000000-0005-0000-0000-0000BB050000}"/>
    <cellStyle name="Note 2 2" xfId="1417" xr:uid="{00000000-0005-0000-0000-0000BC050000}"/>
    <cellStyle name="Note 2 2 2" xfId="1418" xr:uid="{00000000-0005-0000-0000-0000BD050000}"/>
    <cellStyle name="Note 2 3" xfId="1419" xr:uid="{00000000-0005-0000-0000-0000BE050000}"/>
    <cellStyle name="Note 2 4" xfId="1420" xr:uid="{00000000-0005-0000-0000-0000BF050000}"/>
    <cellStyle name="Note 2 5" xfId="1421" xr:uid="{00000000-0005-0000-0000-0000C0050000}"/>
    <cellStyle name="Note 3" xfId="1422" xr:uid="{00000000-0005-0000-0000-0000C1050000}"/>
    <cellStyle name="Note 3 2" xfId="1423" xr:uid="{00000000-0005-0000-0000-0000C2050000}"/>
    <cellStyle name="Note 3 3" xfId="1424" xr:uid="{00000000-0005-0000-0000-0000C3050000}"/>
    <cellStyle name="Note 3 4" xfId="1425" xr:uid="{00000000-0005-0000-0000-0000C4050000}"/>
    <cellStyle name="Note 3 5" xfId="1426" xr:uid="{00000000-0005-0000-0000-0000C5050000}"/>
    <cellStyle name="Note 4" xfId="1427" xr:uid="{00000000-0005-0000-0000-0000C6050000}"/>
    <cellStyle name="Note 4 2" xfId="1428" xr:uid="{00000000-0005-0000-0000-0000C7050000}"/>
    <cellStyle name="Percent 2" xfId="1429" xr:uid="{00000000-0005-0000-0000-0000C8050000}"/>
    <cellStyle name="Percent 2 2" xfId="1430" xr:uid="{00000000-0005-0000-0000-0000C9050000}"/>
    <cellStyle name="Percent 2 2 2" xfId="1431" xr:uid="{00000000-0005-0000-0000-0000CA050000}"/>
    <cellStyle name="Percent 2 2 2 2" xfId="1432" xr:uid="{00000000-0005-0000-0000-0000CB050000}"/>
    <cellStyle name="Percent 2 2 2 2 2" xfId="1433" xr:uid="{00000000-0005-0000-0000-0000CC050000}"/>
    <cellStyle name="Percent 2 2 2 3" xfId="1434" xr:uid="{00000000-0005-0000-0000-0000CD050000}"/>
    <cellStyle name="Percent 2 2 3" xfId="1435" xr:uid="{00000000-0005-0000-0000-0000CE050000}"/>
    <cellStyle name="Percent 2 3" xfId="1436" xr:uid="{00000000-0005-0000-0000-0000CF050000}"/>
    <cellStyle name="Percent 2 4" xfId="1437" xr:uid="{00000000-0005-0000-0000-0000D0050000}"/>
    <cellStyle name="Percent 3" xfId="1438" xr:uid="{00000000-0005-0000-0000-0000D1050000}"/>
    <cellStyle name="Percent 3 2" xfId="1439" xr:uid="{00000000-0005-0000-0000-0000D2050000}"/>
    <cellStyle name="Percent 3 3" xfId="1440" xr:uid="{00000000-0005-0000-0000-0000D3050000}"/>
    <cellStyle name="Percent 4" xfId="1441" xr:uid="{00000000-0005-0000-0000-0000D4050000}"/>
    <cellStyle name="Percent 4 2" xfId="1442" xr:uid="{00000000-0005-0000-0000-0000D5050000}"/>
    <cellStyle name="Percent 4 2 2" xfId="1443" xr:uid="{00000000-0005-0000-0000-0000D605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63" Type="http://schemas.openxmlformats.org/officeDocument/2006/relationships/externalLink" Target="externalLinks/externalLink34.xml"/><Relationship Id="rId68" Type="http://schemas.openxmlformats.org/officeDocument/2006/relationships/externalLink" Target="externalLinks/externalLink39.xml"/><Relationship Id="rId84" Type="http://schemas.openxmlformats.org/officeDocument/2006/relationships/externalLink" Target="externalLinks/externalLink55.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53" Type="http://schemas.openxmlformats.org/officeDocument/2006/relationships/externalLink" Target="externalLinks/externalLink24.xml"/><Relationship Id="rId58" Type="http://schemas.openxmlformats.org/officeDocument/2006/relationships/externalLink" Target="externalLinks/externalLink29.xml"/><Relationship Id="rId74" Type="http://schemas.openxmlformats.org/officeDocument/2006/relationships/externalLink" Target="externalLinks/externalLink45.xml"/><Relationship Id="rId79" Type="http://schemas.openxmlformats.org/officeDocument/2006/relationships/externalLink" Target="externalLinks/externalLink50.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64" Type="http://schemas.openxmlformats.org/officeDocument/2006/relationships/externalLink" Target="externalLinks/externalLink35.xml"/><Relationship Id="rId69" Type="http://schemas.openxmlformats.org/officeDocument/2006/relationships/externalLink" Target="externalLinks/externalLink40.xml"/><Relationship Id="rId77" Type="http://schemas.openxmlformats.org/officeDocument/2006/relationships/externalLink" Target="externalLinks/externalLink48.xml"/><Relationship Id="rId8" Type="http://schemas.openxmlformats.org/officeDocument/2006/relationships/worksheet" Target="worksheets/sheet8.xml"/><Relationship Id="rId51" Type="http://schemas.openxmlformats.org/officeDocument/2006/relationships/externalLink" Target="externalLinks/externalLink22.xml"/><Relationship Id="rId72" Type="http://schemas.openxmlformats.org/officeDocument/2006/relationships/externalLink" Target="externalLinks/externalLink43.xml"/><Relationship Id="rId80" Type="http://schemas.openxmlformats.org/officeDocument/2006/relationships/externalLink" Target="externalLinks/externalLink51.xml"/><Relationship Id="rId85" Type="http://schemas.openxmlformats.org/officeDocument/2006/relationships/externalLink" Target="externalLinks/externalLink5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externalLink" Target="externalLinks/externalLink30.xml"/><Relationship Id="rId67" Type="http://schemas.openxmlformats.org/officeDocument/2006/relationships/externalLink" Target="externalLinks/externalLink38.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62" Type="http://schemas.openxmlformats.org/officeDocument/2006/relationships/externalLink" Target="externalLinks/externalLink33.xml"/><Relationship Id="rId70" Type="http://schemas.openxmlformats.org/officeDocument/2006/relationships/externalLink" Target="externalLinks/externalLink41.xml"/><Relationship Id="rId75" Type="http://schemas.openxmlformats.org/officeDocument/2006/relationships/externalLink" Target="externalLinks/externalLink46.xml"/><Relationship Id="rId83" Type="http://schemas.openxmlformats.org/officeDocument/2006/relationships/externalLink" Target="externalLinks/externalLink54.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externalLink" Target="externalLinks/externalLink31.xml"/><Relationship Id="rId65" Type="http://schemas.openxmlformats.org/officeDocument/2006/relationships/externalLink" Target="externalLinks/externalLink36.xml"/><Relationship Id="rId73" Type="http://schemas.openxmlformats.org/officeDocument/2006/relationships/externalLink" Target="externalLinks/externalLink44.xml"/><Relationship Id="rId78" Type="http://schemas.openxmlformats.org/officeDocument/2006/relationships/externalLink" Target="externalLinks/externalLink49.xml"/><Relationship Id="rId81" Type="http://schemas.openxmlformats.org/officeDocument/2006/relationships/externalLink" Target="externalLinks/externalLink52.xml"/><Relationship Id="rId86" Type="http://schemas.openxmlformats.org/officeDocument/2006/relationships/externalLink" Target="externalLinks/externalLink5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0.xml"/><Relationship Id="rId34" Type="http://schemas.openxmlformats.org/officeDocument/2006/relationships/externalLink" Target="externalLinks/externalLink5.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76" Type="http://schemas.openxmlformats.org/officeDocument/2006/relationships/externalLink" Target="externalLinks/externalLink47.xml"/><Relationship Id="rId7" Type="http://schemas.openxmlformats.org/officeDocument/2006/relationships/worksheet" Target="worksheets/sheet7.xml"/><Relationship Id="rId71" Type="http://schemas.openxmlformats.org/officeDocument/2006/relationships/externalLink" Target="externalLinks/externalLink4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66" Type="http://schemas.openxmlformats.org/officeDocument/2006/relationships/externalLink" Target="externalLinks/externalLink37.xml"/><Relationship Id="rId87" Type="http://schemas.openxmlformats.org/officeDocument/2006/relationships/theme" Target="theme/theme1.xml"/><Relationship Id="rId61" Type="http://schemas.openxmlformats.org/officeDocument/2006/relationships/externalLink" Target="externalLinks/externalLink32.xml"/><Relationship Id="rId82" Type="http://schemas.openxmlformats.org/officeDocument/2006/relationships/externalLink" Target="externalLinks/externalLink53.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editAs="oneCell">
    <xdr:from>
      <xdr:col>1</xdr:col>
      <xdr:colOff>3190875</xdr:colOff>
      <xdr:row>751</xdr:row>
      <xdr:rowOff>0</xdr:rowOff>
    </xdr:from>
    <xdr:to>
      <xdr:col>2</xdr:col>
      <xdr:colOff>0</xdr:colOff>
      <xdr:row>751</xdr:row>
      <xdr:rowOff>221191</xdr:rowOff>
    </xdr:to>
    <xdr:sp macro="" textlink="">
      <xdr:nvSpPr>
        <xdr:cNvPr id="2" name="Text Box 96">
          <a:extLst>
            <a:ext uri="{FF2B5EF4-FFF2-40B4-BE49-F238E27FC236}">
              <a16:creationId xmlns:a16="http://schemas.microsoft.com/office/drawing/2014/main" id="{3F0EC094-5654-40E7-90E4-B9BA08510A97}"/>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3" name="Text Box 97">
          <a:extLst>
            <a:ext uri="{FF2B5EF4-FFF2-40B4-BE49-F238E27FC236}">
              <a16:creationId xmlns:a16="http://schemas.microsoft.com/office/drawing/2014/main" id="{B756D8B9-0566-4E18-83B2-78338EC42BDF}"/>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4" name="Text Box 98">
          <a:extLst>
            <a:ext uri="{FF2B5EF4-FFF2-40B4-BE49-F238E27FC236}">
              <a16:creationId xmlns:a16="http://schemas.microsoft.com/office/drawing/2014/main" id="{61E6F528-B513-4DD6-AA21-6A93731F3AF4}"/>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5" name="Text Box 99">
          <a:extLst>
            <a:ext uri="{FF2B5EF4-FFF2-40B4-BE49-F238E27FC236}">
              <a16:creationId xmlns:a16="http://schemas.microsoft.com/office/drawing/2014/main" id="{CD459F41-5BC1-4132-B8B6-75442E69BBE8}"/>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6" name="Text Box 96">
          <a:extLst>
            <a:ext uri="{FF2B5EF4-FFF2-40B4-BE49-F238E27FC236}">
              <a16:creationId xmlns:a16="http://schemas.microsoft.com/office/drawing/2014/main" id="{48A4BD6E-4020-4495-82EE-6357DD19AFE2}"/>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7" name="Text Box 97">
          <a:extLst>
            <a:ext uri="{FF2B5EF4-FFF2-40B4-BE49-F238E27FC236}">
              <a16:creationId xmlns:a16="http://schemas.microsoft.com/office/drawing/2014/main" id="{F5F80618-ADF4-4CB2-B519-1DE998AF0611}"/>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8" name="Text Box 98">
          <a:extLst>
            <a:ext uri="{FF2B5EF4-FFF2-40B4-BE49-F238E27FC236}">
              <a16:creationId xmlns:a16="http://schemas.microsoft.com/office/drawing/2014/main" id="{42C931BA-FA48-4509-A5C7-1FBB5AF20066}"/>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 name="Text Box 99">
          <a:extLst>
            <a:ext uri="{FF2B5EF4-FFF2-40B4-BE49-F238E27FC236}">
              <a16:creationId xmlns:a16="http://schemas.microsoft.com/office/drawing/2014/main" id="{B2AB1B2A-427D-4560-8C7A-F2273CBACE03}"/>
            </a:ext>
          </a:extLst>
        </xdr:cNvPr>
        <xdr:cNvSpPr txBox="1">
          <a:spLocks noChangeArrowheads="1"/>
        </xdr:cNvSpPr>
      </xdr:nvSpPr>
      <xdr:spPr bwMode="auto">
        <a:xfrm>
          <a:off x="3733800" y="1047750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0" name="Text Box 96">
          <a:extLst>
            <a:ext uri="{FF2B5EF4-FFF2-40B4-BE49-F238E27FC236}">
              <a16:creationId xmlns:a16="http://schemas.microsoft.com/office/drawing/2014/main" id="{92E4FF35-201C-4EFD-9FF5-2BD1D7D6FFE2}"/>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1" name="Text Box 97">
          <a:extLst>
            <a:ext uri="{FF2B5EF4-FFF2-40B4-BE49-F238E27FC236}">
              <a16:creationId xmlns:a16="http://schemas.microsoft.com/office/drawing/2014/main" id="{5C5B3CDC-775C-4672-B19F-34D15E47CA9B}"/>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2" name="Text Box 98">
          <a:extLst>
            <a:ext uri="{FF2B5EF4-FFF2-40B4-BE49-F238E27FC236}">
              <a16:creationId xmlns:a16="http://schemas.microsoft.com/office/drawing/2014/main" id="{FC9E792F-21FF-4654-A4A8-D91E43FD343C}"/>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3" name="Text Box 99">
          <a:extLst>
            <a:ext uri="{FF2B5EF4-FFF2-40B4-BE49-F238E27FC236}">
              <a16:creationId xmlns:a16="http://schemas.microsoft.com/office/drawing/2014/main" id="{7D46688F-9394-4BFB-8FB4-7E3360FC6ABB}"/>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4" name="Text Box 96">
          <a:extLst>
            <a:ext uri="{FF2B5EF4-FFF2-40B4-BE49-F238E27FC236}">
              <a16:creationId xmlns:a16="http://schemas.microsoft.com/office/drawing/2014/main" id="{8E91E830-AAF9-44BD-8C5B-D7174789E130}"/>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5" name="Text Box 97">
          <a:extLst>
            <a:ext uri="{FF2B5EF4-FFF2-40B4-BE49-F238E27FC236}">
              <a16:creationId xmlns:a16="http://schemas.microsoft.com/office/drawing/2014/main" id="{9B055093-EA1B-4A4E-A8D7-DA3F39740B0E}"/>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6" name="Text Box 98">
          <a:extLst>
            <a:ext uri="{FF2B5EF4-FFF2-40B4-BE49-F238E27FC236}">
              <a16:creationId xmlns:a16="http://schemas.microsoft.com/office/drawing/2014/main" id="{DB6C803E-112E-4DE4-AEA8-58A371BA297F}"/>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753</xdr:row>
      <xdr:rowOff>114033</xdr:rowOff>
    </xdr:to>
    <xdr:sp macro="" textlink="">
      <xdr:nvSpPr>
        <xdr:cNvPr id="17" name="Text Box 99">
          <a:extLst>
            <a:ext uri="{FF2B5EF4-FFF2-40B4-BE49-F238E27FC236}">
              <a16:creationId xmlns:a16="http://schemas.microsoft.com/office/drawing/2014/main" id="{7E8EA7A0-FDCE-4A41-8247-8B8A6742D8C6}"/>
            </a:ext>
          </a:extLst>
        </xdr:cNvPr>
        <xdr:cNvSpPr txBox="1">
          <a:spLocks noChangeArrowheads="1"/>
        </xdr:cNvSpPr>
      </xdr:nvSpPr>
      <xdr:spPr bwMode="auto">
        <a:xfrm>
          <a:off x="3733800" y="104775000"/>
          <a:ext cx="0" cy="621240"/>
        </a:xfrm>
        <a:prstGeom prst="rect">
          <a:avLst/>
        </a:prstGeom>
        <a:noFill/>
        <a:ln w="9525">
          <a:noFill/>
          <a:miter lim="800000"/>
          <a:headEnd/>
          <a:tailEnd/>
        </a:ln>
      </xdr:spPr>
    </xdr:sp>
    <xdr:clientData/>
  </xdr:twoCellAnchor>
  <xdr:oneCellAnchor>
    <xdr:from>
      <xdr:col>1</xdr:col>
      <xdr:colOff>3340100</xdr:colOff>
      <xdr:row>751</xdr:row>
      <xdr:rowOff>0</xdr:rowOff>
    </xdr:from>
    <xdr:ext cx="0" cy="158750"/>
    <xdr:sp macro="" textlink="">
      <xdr:nvSpPr>
        <xdr:cNvPr id="18" name="Text Box 1">
          <a:extLst>
            <a:ext uri="{FF2B5EF4-FFF2-40B4-BE49-F238E27FC236}">
              <a16:creationId xmlns:a16="http://schemas.microsoft.com/office/drawing/2014/main" id="{FC53EB01-6427-4AE1-9AC5-C6A75BA93E7D}"/>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19" name="Text Box 2">
          <a:extLst>
            <a:ext uri="{FF2B5EF4-FFF2-40B4-BE49-F238E27FC236}">
              <a16:creationId xmlns:a16="http://schemas.microsoft.com/office/drawing/2014/main" id="{4C058816-D4EA-4204-BD18-4FE092CDA092}"/>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0" name="Text Box 3">
          <a:extLst>
            <a:ext uri="{FF2B5EF4-FFF2-40B4-BE49-F238E27FC236}">
              <a16:creationId xmlns:a16="http://schemas.microsoft.com/office/drawing/2014/main" id="{11E15E77-E578-41B5-9AF1-AD0E7713BD26}"/>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1" name="Text Box 4">
          <a:extLst>
            <a:ext uri="{FF2B5EF4-FFF2-40B4-BE49-F238E27FC236}">
              <a16:creationId xmlns:a16="http://schemas.microsoft.com/office/drawing/2014/main" id="{871EA120-8222-4F8B-BDC9-EFF7AF34576F}"/>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2" name="Text Box 5">
          <a:extLst>
            <a:ext uri="{FF2B5EF4-FFF2-40B4-BE49-F238E27FC236}">
              <a16:creationId xmlns:a16="http://schemas.microsoft.com/office/drawing/2014/main" id="{C3FE3BE4-1E8A-4BDC-B9E6-40DA6FFDAB6A}"/>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3" name="Text Box 6">
          <a:extLst>
            <a:ext uri="{FF2B5EF4-FFF2-40B4-BE49-F238E27FC236}">
              <a16:creationId xmlns:a16="http://schemas.microsoft.com/office/drawing/2014/main" id="{0DA64896-194A-4F73-B23D-A28AE600DD0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4" name="Text Box 7">
          <a:extLst>
            <a:ext uri="{FF2B5EF4-FFF2-40B4-BE49-F238E27FC236}">
              <a16:creationId xmlns:a16="http://schemas.microsoft.com/office/drawing/2014/main" id="{77C8A57B-3B57-4A76-AC78-2A806D6BAC83}"/>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5" name="Text Box 8">
          <a:extLst>
            <a:ext uri="{FF2B5EF4-FFF2-40B4-BE49-F238E27FC236}">
              <a16:creationId xmlns:a16="http://schemas.microsoft.com/office/drawing/2014/main" id="{F1231B44-D967-4002-9755-87C879A46BEA}"/>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6" name="Text Box 9">
          <a:extLst>
            <a:ext uri="{FF2B5EF4-FFF2-40B4-BE49-F238E27FC236}">
              <a16:creationId xmlns:a16="http://schemas.microsoft.com/office/drawing/2014/main" id="{6DDAF7B7-F25D-4AD6-BC95-A37E0FBE3D00}"/>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7" name="Text Box 10">
          <a:extLst>
            <a:ext uri="{FF2B5EF4-FFF2-40B4-BE49-F238E27FC236}">
              <a16:creationId xmlns:a16="http://schemas.microsoft.com/office/drawing/2014/main" id="{3B058E14-4349-438C-AE51-2355EDA7795D}"/>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8" name="Text Box 11">
          <a:extLst>
            <a:ext uri="{FF2B5EF4-FFF2-40B4-BE49-F238E27FC236}">
              <a16:creationId xmlns:a16="http://schemas.microsoft.com/office/drawing/2014/main" id="{897B0746-EE36-46F3-864C-CC216692377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29" name="Text Box 12">
          <a:extLst>
            <a:ext uri="{FF2B5EF4-FFF2-40B4-BE49-F238E27FC236}">
              <a16:creationId xmlns:a16="http://schemas.microsoft.com/office/drawing/2014/main" id="{2DD1262F-BA6B-4866-9F5D-0D783BD3918B}"/>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0" name="Text Box 13">
          <a:extLst>
            <a:ext uri="{FF2B5EF4-FFF2-40B4-BE49-F238E27FC236}">
              <a16:creationId xmlns:a16="http://schemas.microsoft.com/office/drawing/2014/main" id="{AB2153AD-826A-4E64-BA33-304FAD029F9D}"/>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1" name="Text Box 14">
          <a:extLst>
            <a:ext uri="{FF2B5EF4-FFF2-40B4-BE49-F238E27FC236}">
              <a16:creationId xmlns:a16="http://schemas.microsoft.com/office/drawing/2014/main" id="{1E5E374D-80EE-460D-9512-1B47C4047CF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2" name="Text Box 15">
          <a:extLst>
            <a:ext uri="{FF2B5EF4-FFF2-40B4-BE49-F238E27FC236}">
              <a16:creationId xmlns:a16="http://schemas.microsoft.com/office/drawing/2014/main" id="{902EEFBF-B65A-477C-9751-7D83BA9BBDBA}"/>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3" name="Text Box 16">
          <a:extLst>
            <a:ext uri="{FF2B5EF4-FFF2-40B4-BE49-F238E27FC236}">
              <a16:creationId xmlns:a16="http://schemas.microsoft.com/office/drawing/2014/main" id="{A334BC18-C676-45ED-8F83-F93E964BD283}"/>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4" name="Text Box 17">
          <a:extLst>
            <a:ext uri="{FF2B5EF4-FFF2-40B4-BE49-F238E27FC236}">
              <a16:creationId xmlns:a16="http://schemas.microsoft.com/office/drawing/2014/main" id="{9B3F059B-61F6-4C89-A433-C5A12E851353}"/>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5" name="Text Box 18">
          <a:extLst>
            <a:ext uri="{FF2B5EF4-FFF2-40B4-BE49-F238E27FC236}">
              <a16:creationId xmlns:a16="http://schemas.microsoft.com/office/drawing/2014/main" id="{C4CC2CEE-CA62-49F6-9FF9-4AEE16024D67}"/>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6" name="Text Box 19">
          <a:extLst>
            <a:ext uri="{FF2B5EF4-FFF2-40B4-BE49-F238E27FC236}">
              <a16:creationId xmlns:a16="http://schemas.microsoft.com/office/drawing/2014/main" id="{88150015-FFE2-4BF2-ACBB-B49C57EF176C}"/>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7" name="Text Box 20">
          <a:extLst>
            <a:ext uri="{FF2B5EF4-FFF2-40B4-BE49-F238E27FC236}">
              <a16:creationId xmlns:a16="http://schemas.microsoft.com/office/drawing/2014/main" id="{B529BD50-66A1-4449-AF87-9418E0E5A771}"/>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8" name="Text Box 21">
          <a:extLst>
            <a:ext uri="{FF2B5EF4-FFF2-40B4-BE49-F238E27FC236}">
              <a16:creationId xmlns:a16="http://schemas.microsoft.com/office/drawing/2014/main" id="{5223C0A5-2F4A-4489-8899-C294EDC137A4}"/>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39" name="Text Box 22">
          <a:extLst>
            <a:ext uri="{FF2B5EF4-FFF2-40B4-BE49-F238E27FC236}">
              <a16:creationId xmlns:a16="http://schemas.microsoft.com/office/drawing/2014/main" id="{983D88DF-9384-44D2-BED5-55C8A3144D88}"/>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0" name="Text Box 23">
          <a:extLst>
            <a:ext uri="{FF2B5EF4-FFF2-40B4-BE49-F238E27FC236}">
              <a16:creationId xmlns:a16="http://schemas.microsoft.com/office/drawing/2014/main" id="{DE88CC2E-51B2-4486-89C0-7CA3A79ADA5F}"/>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1" name="Text Box 24">
          <a:extLst>
            <a:ext uri="{FF2B5EF4-FFF2-40B4-BE49-F238E27FC236}">
              <a16:creationId xmlns:a16="http://schemas.microsoft.com/office/drawing/2014/main" id="{E811A0FC-283D-4B78-8E35-89379A27AC52}"/>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2" name="Text Box 25">
          <a:extLst>
            <a:ext uri="{FF2B5EF4-FFF2-40B4-BE49-F238E27FC236}">
              <a16:creationId xmlns:a16="http://schemas.microsoft.com/office/drawing/2014/main" id="{D654DAC6-8667-4932-8F05-6F3F359222BB}"/>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3" name="Text Box 26">
          <a:extLst>
            <a:ext uri="{FF2B5EF4-FFF2-40B4-BE49-F238E27FC236}">
              <a16:creationId xmlns:a16="http://schemas.microsoft.com/office/drawing/2014/main" id="{D54268E4-74FB-45B3-A9B9-E15E5008AFB1}"/>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4" name="Text Box 27">
          <a:extLst>
            <a:ext uri="{FF2B5EF4-FFF2-40B4-BE49-F238E27FC236}">
              <a16:creationId xmlns:a16="http://schemas.microsoft.com/office/drawing/2014/main" id="{D1BF1242-981F-4330-AF6C-C78ECF7410D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5" name="Text Box 28">
          <a:extLst>
            <a:ext uri="{FF2B5EF4-FFF2-40B4-BE49-F238E27FC236}">
              <a16:creationId xmlns:a16="http://schemas.microsoft.com/office/drawing/2014/main" id="{2C451F39-143C-4762-B382-1EEDF0869A7A}"/>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6" name="Text Box 29">
          <a:extLst>
            <a:ext uri="{FF2B5EF4-FFF2-40B4-BE49-F238E27FC236}">
              <a16:creationId xmlns:a16="http://schemas.microsoft.com/office/drawing/2014/main" id="{950812F9-4A53-44E3-9780-CE8719E1603F}"/>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7" name="Text Box 30">
          <a:extLst>
            <a:ext uri="{FF2B5EF4-FFF2-40B4-BE49-F238E27FC236}">
              <a16:creationId xmlns:a16="http://schemas.microsoft.com/office/drawing/2014/main" id="{75407D99-B739-4983-A4CF-8281678F56AD}"/>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8" name="Text Box 31">
          <a:extLst>
            <a:ext uri="{FF2B5EF4-FFF2-40B4-BE49-F238E27FC236}">
              <a16:creationId xmlns:a16="http://schemas.microsoft.com/office/drawing/2014/main" id="{3310D1B2-0AA1-4522-9E1E-A9FD1191015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49" name="Text Box 32">
          <a:extLst>
            <a:ext uri="{FF2B5EF4-FFF2-40B4-BE49-F238E27FC236}">
              <a16:creationId xmlns:a16="http://schemas.microsoft.com/office/drawing/2014/main" id="{8C270B82-4483-425B-9B19-F77B2442245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0" name="Text Box 33">
          <a:extLst>
            <a:ext uri="{FF2B5EF4-FFF2-40B4-BE49-F238E27FC236}">
              <a16:creationId xmlns:a16="http://schemas.microsoft.com/office/drawing/2014/main" id="{FC871B48-155F-428D-9AE8-101D50D9A321}"/>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1" name="Text Box 34">
          <a:extLst>
            <a:ext uri="{FF2B5EF4-FFF2-40B4-BE49-F238E27FC236}">
              <a16:creationId xmlns:a16="http://schemas.microsoft.com/office/drawing/2014/main" id="{F62F5220-62F3-4A66-8991-02B80639ECF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2" name="Text Box 35">
          <a:extLst>
            <a:ext uri="{FF2B5EF4-FFF2-40B4-BE49-F238E27FC236}">
              <a16:creationId xmlns:a16="http://schemas.microsoft.com/office/drawing/2014/main" id="{8ADC5EE1-880C-467F-95F0-3E21E91C4AE7}"/>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3" name="Text Box 36">
          <a:extLst>
            <a:ext uri="{FF2B5EF4-FFF2-40B4-BE49-F238E27FC236}">
              <a16:creationId xmlns:a16="http://schemas.microsoft.com/office/drawing/2014/main" id="{9A9B8432-AA89-4740-B1B3-B8449FAC7077}"/>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4" name="Text Box 37">
          <a:extLst>
            <a:ext uri="{FF2B5EF4-FFF2-40B4-BE49-F238E27FC236}">
              <a16:creationId xmlns:a16="http://schemas.microsoft.com/office/drawing/2014/main" id="{8DEF8F30-5D9F-42AE-A760-387E0F130930}"/>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5" name="Text Box 38">
          <a:extLst>
            <a:ext uri="{FF2B5EF4-FFF2-40B4-BE49-F238E27FC236}">
              <a16:creationId xmlns:a16="http://schemas.microsoft.com/office/drawing/2014/main" id="{E85C09C4-D2CC-41C3-98B6-36793A19466D}"/>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6" name="Text Box 39">
          <a:extLst>
            <a:ext uri="{FF2B5EF4-FFF2-40B4-BE49-F238E27FC236}">
              <a16:creationId xmlns:a16="http://schemas.microsoft.com/office/drawing/2014/main" id="{6232B319-27CB-4BDE-8271-3AF912C5063A}"/>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7" name="Text Box 40">
          <a:extLst>
            <a:ext uri="{FF2B5EF4-FFF2-40B4-BE49-F238E27FC236}">
              <a16:creationId xmlns:a16="http://schemas.microsoft.com/office/drawing/2014/main" id="{14559FCD-0F85-4697-A352-2F1590DF9D6F}"/>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8" name="Text Box 41">
          <a:extLst>
            <a:ext uri="{FF2B5EF4-FFF2-40B4-BE49-F238E27FC236}">
              <a16:creationId xmlns:a16="http://schemas.microsoft.com/office/drawing/2014/main" id="{CD763042-159C-4AD4-A072-F33A4A85399C}"/>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59" name="Text Box 42">
          <a:extLst>
            <a:ext uri="{FF2B5EF4-FFF2-40B4-BE49-F238E27FC236}">
              <a16:creationId xmlns:a16="http://schemas.microsoft.com/office/drawing/2014/main" id="{F793BF96-14B2-4EA6-BCD3-556DD427A00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0" name="Text Box 43">
          <a:extLst>
            <a:ext uri="{FF2B5EF4-FFF2-40B4-BE49-F238E27FC236}">
              <a16:creationId xmlns:a16="http://schemas.microsoft.com/office/drawing/2014/main" id="{AA8E2CF8-863A-4E34-AE65-5CCEE736EB4A}"/>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1" name="Text Box 44">
          <a:extLst>
            <a:ext uri="{FF2B5EF4-FFF2-40B4-BE49-F238E27FC236}">
              <a16:creationId xmlns:a16="http://schemas.microsoft.com/office/drawing/2014/main" id="{B27BA6D4-B7C1-4EFA-A073-7780EBDF18A5}"/>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2" name="Text Box 45">
          <a:extLst>
            <a:ext uri="{FF2B5EF4-FFF2-40B4-BE49-F238E27FC236}">
              <a16:creationId xmlns:a16="http://schemas.microsoft.com/office/drawing/2014/main" id="{BB89A9B5-DBE9-4B09-9139-324BE0C642D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3" name="Text Box 46">
          <a:extLst>
            <a:ext uri="{FF2B5EF4-FFF2-40B4-BE49-F238E27FC236}">
              <a16:creationId xmlns:a16="http://schemas.microsoft.com/office/drawing/2014/main" id="{9A88DD40-B9D4-4AB0-9642-F87EA8DBB01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4" name="Text Box 47">
          <a:extLst>
            <a:ext uri="{FF2B5EF4-FFF2-40B4-BE49-F238E27FC236}">
              <a16:creationId xmlns:a16="http://schemas.microsoft.com/office/drawing/2014/main" id="{E1DDBC82-D4C5-4876-88B9-286E3751935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5" name="Text Box 48">
          <a:extLst>
            <a:ext uri="{FF2B5EF4-FFF2-40B4-BE49-F238E27FC236}">
              <a16:creationId xmlns:a16="http://schemas.microsoft.com/office/drawing/2014/main" id="{FBC81C8B-4D48-454D-B48D-23696DFF739D}"/>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6" name="Text Box 49">
          <a:extLst>
            <a:ext uri="{FF2B5EF4-FFF2-40B4-BE49-F238E27FC236}">
              <a16:creationId xmlns:a16="http://schemas.microsoft.com/office/drawing/2014/main" id="{059D2008-89B9-4A6C-B206-92A862A92395}"/>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7" name="Text Box 50">
          <a:extLst>
            <a:ext uri="{FF2B5EF4-FFF2-40B4-BE49-F238E27FC236}">
              <a16:creationId xmlns:a16="http://schemas.microsoft.com/office/drawing/2014/main" id="{1306B92A-2952-4CDB-ABAC-525F17D23F6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8" name="Text Box 51">
          <a:extLst>
            <a:ext uri="{FF2B5EF4-FFF2-40B4-BE49-F238E27FC236}">
              <a16:creationId xmlns:a16="http://schemas.microsoft.com/office/drawing/2014/main" id="{671AB9D0-7E92-4DE4-B0E8-DCFB2E06872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69" name="Text Box 52">
          <a:extLst>
            <a:ext uri="{FF2B5EF4-FFF2-40B4-BE49-F238E27FC236}">
              <a16:creationId xmlns:a16="http://schemas.microsoft.com/office/drawing/2014/main" id="{A54D1D6E-7C1C-40AF-B1F6-0443C5FEF937}"/>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0" name="Text Box 53">
          <a:extLst>
            <a:ext uri="{FF2B5EF4-FFF2-40B4-BE49-F238E27FC236}">
              <a16:creationId xmlns:a16="http://schemas.microsoft.com/office/drawing/2014/main" id="{8847A64E-3F12-4B2A-9327-99ADC954C4C4}"/>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1" name="Text Box 54">
          <a:extLst>
            <a:ext uri="{FF2B5EF4-FFF2-40B4-BE49-F238E27FC236}">
              <a16:creationId xmlns:a16="http://schemas.microsoft.com/office/drawing/2014/main" id="{B205B165-03D5-44DF-8BD7-353F9B53B970}"/>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2" name="Text Box 55">
          <a:extLst>
            <a:ext uri="{FF2B5EF4-FFF2-40B4-BE49-F238E27FC236}">
              <a16:creationId xmlns:a16="http://schemas.microsoft.com/office/drawing/2014/main" id="{E48BB65D-F06B-4CE5-892D-005EE8CBF687}"/>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3" name="Text Box 56">
          <a:extLst>
            <a:ext uri="{FF2B5EF4-FFF2-40B4-BE49-F238E27FC236}">
              <a16:creationId xmlns:a16="http://schemas.microsoft.com/office/drawing/2014/main" id="{084695CF-09B0-4ECC-A5CF-0D499B2673D4}"/>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4" name="Text Box 57">
          <a:extLst>
            <a:ext uri="{FF2B5EF4-FFF2-40B4-BE49-F238E27FC236}">
              <a16:creationId xmlns:a16="http://schemas.microsoft.com/office/drawing/2014/main" id="{45B2FE78-90C6-4A36-AA59-A8FAF5803C45}"/>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5" name="Text Box 58">
          <a:extLst>
            <a:ext uri="{FF2B5EF4-FFF2-40B4-BE49-F238E27FC236}">
              <a16:creationId xmlns:a16="http://schemas.microsoft.com/office/drawing/2014/main" id="{2628D3EF-D592-452C-AB97-DF39314F6ACA}"/>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6" name="Text Box 59">
          <a:extLst>
            <a:ext uri="{FF2B5EF4-FFF2-40B4-BE49-F238E27FC236}">
              <a16:creationId xmlns:a16="http://schemas.microsoft.com/office/drawing/2014/main" id="{3221617B-5016-4319-9B13-97EF1C1D078D}"/>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7" name="Text Box 60">
          <a:extLst>
            <a:ext uri="{FF2B5EF4-FFF2-40B4-BE49-F238E27FC236}">
              <a16:creationId xmlns:a16="http://schemas.microsoft.com/office/drawing/2014/main" id="{4330D797-716B-4D02-9B0F-BF4CB1502268}"/>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8" name="Text Box 61">
          <a:extLst>
            <a:ext uri="{FF2B5EF4-FFF2-40B4-BE49-F238E27FC236}">
              <a16:creationId xmlns:a16="http://schemas.microsoft.com/office/drawing/2014/main" id="{E90837E4-4D2A-4D27-826F-A7DFBCDF7C13}"/>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79" name="Text Box 62">
          <a:extLst>
            <a:ext uri="{FF2B5EF4-FFF2-40B4-BE49-F238E27FC236}">
              <a16:creationId xmlns:a16="http://schemas.microsoft.com/office/drawing/2014/main" id="{711CBD36-AB42-4910-8FA7-B9EE6ED9C351}"/>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0" name="Text Box 63">
          <a:extLst>
            <a:ext uri="{FF2B5EF4-FFF2-40B4-BE49-F238E27FC236}">
              <a16:creationId xmlns:a16="http://schemas.microsoft.com/office/drawing/2014/main" id="{D7AA4AA9-C682-4E09-9D7D-DA2F2D2615D0}"/>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1" name="Text Box 64">
          <a:extLst>
            <a:ext uri="{FF2B5EF4-FFF2-40B4-BE49-F238E27FC236}">
              <a16:creationId xmlns:a16="http://schemas.microsoft.com/office/drawing/2014/main" id="{29132EB9-F99D-4385-8DF6-53FD593F6871}"/>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2" name="Text Box 65">
          <a:extLst>
            <a:ext uri="{FF2B5EF4-FFF2-40B4-BE49-F238E27FC236}">
              <a16:creationId xmlns:a16="http://schemas.microsoft.com/office/drawing/2014/main" id="{7FF27B9B-C1C0-4954-82C2-B85664357FB5}"/>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3" name="Text Box 66">
          <a:extLst>
            <a:ext uri="{FF2B5EF4-FFF2-40B4-BE49-F238E27FC236}">
              <a16:creationId xmlns:a16="http://schemas.microsoft.com/office/drawing/2014/main" id="{FA5D83B4-62AC-422C-82AA-1274BAC2E977}"/>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4" name="Text Box 67">
          <a:extLst>
            <a:ext uri="{FF2B5EF4-FFF2-40B4-BE49-F238E27FC236}">
              <a16:creationId xmlns:a16="http://schemas.microsoft.com/office/drawing/2014/main" id="{F5483DED-B23C-4BD9-882C-483DDA423EAB}"/>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5" name="Text Box 68">
          <a:extLst>
            <a:ext uri="{FF2B5EF4-FFF2-40B4-BE49-F238E27FC236}">
              <a16:creationId xmlns:a16="http://schemas.microsoft.com/office/drawing/2014/main" id="{4A5B5FA0-AC6A-47C1-88F2-027C61B1657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6" name="Text Box 69">
          <a:extLst>
            <a:ext uri="{FF2B5EF4-FFF2-40B4-BE49-F238E27FC236}">
              <a16:creationId xmlns:a16="http://schemas.microsoft.com/office/drawing/2014/main" id="{B4847F83-46F5-4AD2-AFF4-B97944A346C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7" name="Text Box 70">
          <a:extLst>
            <a:ext uri="{FF2B5EF4-FFF2-40B4-BE49-F238E27FC236}">
              <a16:creationId xmlns:a16="http://schemas.microsoft.com/office/drawing/2014/main" id="{E6C713FC-4329-409A-94AF-4DF2716F00BF}"/>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8" name="Text Box 71">
          <a:extLst>
            <a:ext uri="{FF2B5EF4-FFF2-40B4-BE49-F238E27FC236}">
              <a16:creationId xmlns:a16="http://schemas.microsoft.com/office/drawing/2014/main" id="{959873CC-7DBD-4E53-8CCC-8BCC66EF6099}"/>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751</xdr:row>
      <xdr:rowOff>0</xdr:rowOff>
    </xdr:from>
    <xdr:ext cx="0" cy="158750"/>
    <xdr:sp macro="" textlink="">
      <xdr:nvSpPr>
        <xdr:cNvPr id="89" name="Text Box 72">
          <a:extLst>
            <a:ext uri="{FF2B5EF4-FFF2-40B4-BE49-F238E27FC236}">
              <a16:creationId xmlns:a16="http://schemas.microsoft.com/office/drawing/2014/main" id="{C6E41DDC-F80B-4BE6-80D5-9C92F653A6AE}"/>
            </a:ext>
          </a:extLst>
        </xdr:cNvPr>
        <xdr:cNvSpPr txBox="1">
          <a:spLocks noChangeArrowheads="1"/>
        </xdr:cNvSpPr>
      </xdr:nvSpPr>
      <xdr:spPr bwMode="auto">
        <a:xfrm>
          <a:off x="3759200" y="1388649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3190875</xdr:colOff>
      <xdr:row>751</xdr:row>
      <xdr:rowOff>0</xdr:rowOff>
    </xdr:from>
    <xdr:to>
      <xdr:col>2</xdr:col>
      <xdr:colOff>0</xdr:colOff>
      <xdr:row>751</xdr:row>
      <xdr:rowOff>221191</xdr:rowOff>
    </xdr:to>
    <xdr:sp macro="" textlink="">
      <xdr:nvSpPr>
        <xdr:cNvPr id="90" name="Text Box 96">
          <a:extLst>
            <a:ext uri="{FF2B5EF4-FFF2-40B4-BE49-F238E27FC236}">
              <a16:creationId xmlns:a16="http://schemas.microsoft.com/office/drawing/2014/main" id="{2B3CA0A9-0E5F-43D0-B0D9-9D981DA688DE}"/>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1" name="Text Box 97">
          <a:extLst>
            <a:ext uri="{FF2B5EF4-FFF2-40B4-BE49-F238E27FC236}">
              <a16:creationId xmlns:a16="http://schemas.microsoft.com/office/drawing/2014/main" id="{264FED36-CF3E-4F0C-A989-EB042DB5B3AB}"/>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2" name="Text Box 98">
          <a:extLst>
            <a:ext uri="{FF2B5EF4-FFF2-40B4-BE49-F238E27FC236}">
              <a16:creationId xmlns:a16="http://schemas.microsoft.com/office/drawing/2014/main" id="{9B62172E-8AD0-45AE-82AF-D767AA6A603D}"/>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3" name="Text Box 99">
          <a:extLst>
            <a:ext uri="{FF2B5EF4-FFF2-40B4-BE49-F238E27FC236}">
              <a16:creationId xmlns:a16="http://schemas.microsoft.com/office/drawing/2014/main" id="{511CEEF6-9CEF-403A-9F58-3E45D3FA3431}"/>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4" name="Text Box 96">
          <a:extLst>
            <a:ext uri="{FF2B5EF4-FFF2-40B4-BE49-F238E27FC236}">
              <a16:creationId xmlns:a16="http://schemas.microsoft.com/office/drawing/2014/main" id="{2AB2A6C1-3380-4C53-984B-3824830E8DFD}"/>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5" name="Text Box 97">
          <a:extLst>
            <a:ext uri="{FF2B5EF4-FFF2-40B4-BE49-F238E27FC236}">
              <a16:creationId xmlns:a16="http://schemas.microsoft.com/office/drawing/2014/main" id="{3B6F3658-D71F-40C3-BBA0-D1D927AA8E63}"/>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6" name="Text Box 98">
          <a:extLst>
            <a:ext uri="{FF2B5EF4-FFF2-40B4-BE49-F238E27FC236}">
              <a16:creationId xmlns:a16="http://schemas.microsoft.com/office/drawing/2014/main" id="{C5ADB403-90CA-448C-9E76-DB8F9A87A97E}"/>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7" name="Text Box 99">
          <a:extLst>
            <a:ext uri="{FF2B5EF4-FFF2-40B4-BE49-F238E27FC236}">
              <a16:creationId xmlns:a16="http://schemas.microsoft.com/office/drawing/2014/main" id="{AC652046-02CA-4A1A-B294-A6ACE0B0F4F1}"/>
            </a:ext>
          </a:extLst>
        </xdr:cNvPr>
        <xdr:cNvSpPr txBox="1">
          <a:spLocks noChangeArrowheads="1"/>
        </xdr:cNvSpPr>
      </xdr:nvSpPr>
      <xdr:spPr bwMode="auto">
        <a:xfrm>
          <a:off x="3733800" y="1084897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8" name="Text Box 96">
          <a:extLst>
            <a:ext uri="{FF2B5EF4-FFF2-40B4-BE49-F238E27FC236}">
              <a16:creationId xmlns:a16="http://schemas.microsoft.com/office/drawing/2014/main" id="{B8ACF5CB-3499-4D03-9D2B-FAC489643943}"/>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99" name="Text Box 97">
          <a:extLst>
            <a:ext uri="{FF2B5EF4-FFF2-40B4-BE49-F238E27FC236}">
              <a16:creationId xmlns:a16="http://schemas.microsoft.com/office/drawing/2014/main" id="{26274B71-79CE-410C-90DD-8909D2A53006}"/>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00" name="Text Box 98">
          <a:extLst>
            <a:ext uri="{FF2B5EF4-FFF2-40B4-BE49-F238E27FC236}">
              <a16:creationId xmlns:a16="http://schemas.microsoft.com/office/drawing/2014/main" id="{6BB23F65-02AD-4EDD-AE24-A2E3290E5DF7}"/>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01" name="Text Box 99">
          <a:extLst>
            <a:ext uri="{FF2B5EF4-FFF2-40B4-BE49-F238E27FC236}">
              <a16:creationId xmlns:a16="http://schemas.microsoft.com/office/drawing/2014/main" id="{9F952EE8-F505-4039-818A-BA59F62AF64F}"/>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02" name="Text Box 96">
          <a:extLst>
            <a:ext uri="{FF2B5EF4-FFF2-40B4-BE49-F238E27FC236}">
              <a16:creationId xmlns:a16="http://schemas.microsoft.com/office/drawing/2014/main" id="{1553E2E6-5960-4D07-87F6-2D2C82725247}"/>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03" name="Text Box 97">
          <a:extLst>
            <a:ext uri="{FF2B5EF4-FFF2-40B4-BE49-F238E27FC236}">
              <a16:creationId xmlns:a16="http://schemas.microsoft.com/office/drawing/2014/main" id="{B9512C1F-0C41-4756-960C-EDB7CF1B9663}"/>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04" name="Text Box 98">
          <a:extLst>
            <a:ext uri="{FF2B5EF4-FFF2-40B4-BE49-F238E27FC236}">
              <a16:creationId xmlns:a16="http://schemas.microsoft.com/office/drawing/2014/main" id="{C8A8F2D2-BEDA-4367-94C6-1A4A649FC459}"/>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05" name="Text Box 99">
          <a:extLst>
            <a:ext uri="{FF2B5EF4-FFF2-40B4-BE49-F238E27FC236}">
              <a16:creationId xmlns:a16="http://schemas.microsoft.com/office/drawing/2014/main" id="{D900B947-479B-419C-9861-232B3A1F4027}"/>
            </a:ext>
          </a:extLst>
        </xdr:cNvPr>
        <xdr:cNvSpPr txBox="1">
          <a:spLocks noChangeArrowheads="1"/>
        </xdr:cNvSpPr>
      </xdr:nvSpPr>
      <xdr:spPr bwMode="auto">
        <a:xfrm>
          <a:off x="3571875" y="103851075"/>
          <a:ext cx="0" cy="221191"/>
        </a:xfrm>
        <a:prstGeom prst="rect">
          <a:avLst/>
        </a:prstGeom>
        <a:noFill/>
        <a:ln w="9525">
          <a:noFill/>
          <a:miter lim="800000"/>
          <a:headEnd/>
          <a:tailEnd/>
        </a:ln>
      </xdr:spPr>
    </xdr:sp>
    <xdr:clientData/>
  </xdr:twoCellAnchor>
  <xdr:oneCellAnchor>
    <xdr:from>
      <xdr:col>1</xdr:col>
      <xdr:colOff>3190875</xdr:colOff>
      <xdr:row>751</xdr:row>
      <xdr:rowOff>0</xdr:rowOff>
    </xdr:from>
    <xdr:ext cx="3284" cy="221191"/>
    <xdr:sp macro="" textlink="">
      <xdr:nvSpPr>
        <xdr:cNvPr id="106" name="Text Box 96">
          <a:extLst>
            <a:ext uri="{FF2B5EF4-FFF2-40B4-BE49-F238E27FC236}">
              <a16:creationId xmlns:a16="http://schemas.microsoft.com/office/drawing/2014/main" id="{22D21CDC-DC83-4695-8EDA-7568642A0557}"/>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07" name="Text Box 97">
          <a:extLst>
            <a:ext uri="{FF2B5EF4-FFF2-40B4-BE49-F238E27FC236}">
              <a16:creationId xmlns:a16="http://schemas.microsoft.com/office/drawing/2014/main" id="{FDACC1A2-5A55-4166-80DF-1456ACB23B03}"/>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08" name="Text Box 98">
          <a:extLst>
            <a:ext uri="{FF2B5EF4-FFF2-40B4-BE49-F238E27FC236}">
              <a16:creationId xmlns:a16="http://schemas.microsoft.com/office/drawing/2014/main" id="{A5597225-9CBC-4D6F-9741-5652BFD34C75}"/>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09" name="Text Box 99">
          <a:extLst>
            <a:ext uri="{FF2B5EF4-FFF2-40B4-BE49-F238E27FC236}">
              <a16:creationId xmlns:a16="http://schemas.microsoft.com/office/drawing/2014/main" id="{E1939C78-A309-4572-9AF7-04F8C36DE7A0}"/>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0" name="Text Box 96">
          <a:extLst>
            <a:ext uri="{FF2B5EF4-FFF2-40B4-BE49-F238E27FC236}">
              <a16:creationId xmlns:a16="http://schemas.microsoft.com/office/drawing/2014/main" id="{F5E898D7-8E88-4B35-AC55-0A9DF6304E90}"/>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1" name="Text Box 97">
          <a:extLst>
            <a:ext uri="{FF2B5EF4-FFF2-40B4-BE49-F238E27FC236}">
              <a16:creationId xmlns:a16="http://schemas.microsoft.com/office/drawing/2014/main" id="{76EFE0CE-BC25-4745-9FA9-91830A54745E}"/>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2" name="Text Box 98">
          <a:extLst>
            <a:ext uri="{FF2B5EF4-FFF2-40B4-BE49-F238E27FC236}">
              <a16:creationId xmlns:a16="http://schemas.microsoft.com/office/drawing/2014/main" id="{76E9ABD2-868B-456B-BD9D-0936575E3012}"/>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3" name="Text Box 99">
          <a:extLst>
            <a:ext uri="{FF2B5EF4-FFF2-40B4-BE49-F238E27FC236}">
              <a16:creationId xmlns:a16="http://schemas.microsoft.com/office/drawing/2014/main" id="{1D302D17-F20F-4206-B5B7-E8C4BD7FB725}"/>
            </a:ext>
          </a:extLst>
        </xdr:cNvPr>
        <xdr:cNvSpPr txBox="1">
          <a:spLocks noChangeArrowheads="1"/>
        </xdr:cNvSpPr>
      </xdr:nvSpPr>
      <xdr:spPr bwMode="auto">
        <a:xfrm>
          <a:off x="3571875" y="1043463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4" name="Text Box 96">
          <a:extLst>
            <a:ext uri="{FF2B5EF4-FFF2-40B4-BE49-F238E27FC236}">
              <a16:creationId xmlns:a16="http://schemas.microsoft.com/office/drawing/2014/main" id="{119D6FE2-7EFD-4835-8CE2-86556519258F}"/>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5" name="Text Box 97">
          <a:extLst>
            <a:ext uri="{FF2B5EF4-FFF2-40B4-BE49-F238E27FC236}">
              <a16:creationId xmlns:a16="http://schemas.microsoft.com/office/drawing/2014/main" id="{BB76E8FF-FCAD-450A-A1AB-909CFE868B09}"/>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6" name="Text Box 98">
          <a:extLst>
            <a:ext uri="{FF2B5EF4-FFF2-40B4-BE49-F238E27FC236}">
              <a16:creationId xmlns:a16="http://schemas.microsoft.com/office/drawing/2014/main" id="{D4B3D7C9-4EAC-46DB-8E3F-95DA2A82D4FA}"/>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7" name="Text Box 99">
          <a:extLst>
            <a:ext uri="{FF2B5EF4-FFF2-40B4-BE49-F238E27FC236}">
              <a16:creationId xmlns:a16="http://schemas.microsoft.com/office/drawing/2014/main" id="{8421B327-6B06-4EFD-A14E-229139B086AD}"/>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8" name="Text Box 96">
          <a:extLst>
            <a:ext uri="{FF2B5EF4-FFF2-40B4-BE49-F238E27FC236}">
              <a16:creationId xmlns:a16="http://schemas.microsoft.com/office/drawing/2014/main" id="{79FB536C-FC25-45CD-ACB4-719B2E98B5CF}"/>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19" name="Text Box 97">
          <a:extLst>
            <a:ext uri="{FF2B5EF4-FFF2-40B4-BE49-F238E27FC236}">
              <a16:creationId xmlns:a16="http://schemas.microsoft.com/office/drawing/2014/main" id="{854B46C0-AD80-4B7F-B99F-7DCB21E46EF0}"/>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0" name="Text Box 98">
          <a:extLst>
            <a:ext uri="{FF2B5EF4-FFF2-40B4-BE49-F238E27FC236}">
              <a16:creationId xmlns:a16="http://schemas.microsoft.com/office/drawing/2014/main" id="{3F6F421B-12F2-4A6C-B757-EBD8F969FDDE}"/>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1" name="Text Box 99">
          <a:extLst>
            <a:ext uri="{FF2B5EF4-FFF2-40B4-BE49-F238E27FC236}">
              <a16:creationId xmlns:a16="http://schemas.microsoft.com/office/drawing/2014/main" id="{A1340219-F23F-455B-B32E-9156C0FC98E4}"/>
            </a:ext>
          </a:extLst>
        </xdr:cNvPr>
        <xdr:cNvSpPr txBox="1">
          <a:spLocks noChangeArrowheads="1"/>
        </xdr:cNvSpPr>
      </xdr:nvSpPr>
      <xdr:spPr bwMode="auto">
        <a:xfrm>
          <a:off x="3571875" y="1048416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2" name="Text Box 96">
          <a:extLst>
            <a:ext uri="{FF2B5EF4-FFF2-40B4-BE49-F238E27FC236}">
              <a16:creationId xmlns:a16="http://schemas.microsoft.com/office/drawing/2014/main" id="{D3BF840B-D80A-4AC0-8613-80B605EFB1FD}"/>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3" name="Text Box 97">
          <a:extLst>
            <a:ext uri="{FF2B5EF4-FFF2-40B4-BE49-F238E27FC236}">
              <a16:creationId xmlns:a16="http://schemas.microsoft.com/office/drawing/2014/main" id="{4CA42A52-6854-4201-8F42-4F3C0AB4FA4F}"/>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4" name="Text Box 98">
          <a:extLst>
            <a:ext uri="{FF2B5EF4-FFF2-40B4-BE49-F238E27FC236}">
              <a16:creationId xmlns:a16="http://schemas.microsoft.com/office/drawing/2014/main" id="{89F0BE0D-DF9E-4AAF-A99F-6D56116C86F7}"/>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5" name="Text Box 99">
          <a:extLst>
            <a:ext uri="{FF2B5EF4-FFF2-40B4-BE49-F238E27FC236}">
              <a16:creationId xmlns:a16="http://schemas.microsoft.com/office/drawing/2014/main" id="{64B09F87-4C5C-41A7-855A-ADF37F1A8CBF}"/>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6" name="Text Box 96">
          <a:extLst>
            <a:ext uri="{FF2B5EF4-FFF2-40B4-BE49-F238E27FC236}">
              <a16:creationId xmlns:a16="http://schemas.microsoft.com/office/drawing/2014/main" id="{4DB89176-BC74-40BB-B283-3E905822DE87}"/>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7" name="Text Box 97">
          <a:extLst>
            <a:ext uri="{FF2B5EF4-FFF2-40B4-BE49-F238E27FC236}">
              <a16:creationId xmlns:a16="http://schemas.microsoft.com/office/drawing/2014/main" id="{FD6E27B2-B240-44B8-A6FB-ECDF66A98118}"/>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8" name="Text Box 98">
          <a:extLst>
            <a:ext uri="{FF2B5EF4-FFF2-40B4-BE49-F238E27FC236}">
              <a16:creationId xmlns:a16="http://schemas.microsoft.com/office/drawing/2014/main" id="{7344F626-5F39-4A1C-94F1-1045D7C6E019}"/>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29" name="Text Box 99">
          <a:extLst>
            <a:ext uri="{FF2B5EF4-FFF2-40B4-BE49-F238E27FC236}">
              <a16:creationId xmlns:a16="http://schemas.microsoft.com/office/drawing/2014/main" id="{E26F198E-75BD-49BE-BFE5-7A965AE2434D}"/>
            </a:ext>
          </a:extLst>
        </xdr:cNvPr>
        <xdr:cNvSpPr txBox="1">
          <a:spLocks noChangeArrowheads="1"/>
        </xdr:cNvSpPr>
      </xdr:nvSpPr>
      <xdr:spPr bwMode="auto">
        <a:xfrm>
          <a:off x="3571875" y="1053369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0" name="Text Box 96">
          <a:extLst>
            <a:ext uri="{FF2B5EF4-FFF2-40B4-BE49-F238E27FC236}">
              <a16:creationId xmlns:a16="http://schemas.microsoft.com/office/drawing/2014/main" id="{042A36FB-38BA-4F90-B997-D0042F860C85}"/>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1" name="Text Box 97">
          <a:extLst>
            <a:ext uri="{FF2B5EF4-FFF2-40B4-BE49-F238E27FC236}">
              <a16:creationId xmlns:a16="http://schemas.microsoft.com/office/drawing/2014/main" id="{17DD43A8-0AA4-4078-A1A8-16D65F18FD61}"/>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2" name="Text Box 98">
          <a:extLst>
            <a:ext uri="{FF2B5EF4-FFF2-40B4-BE49-F238E27FC236}">
              <a16:creationId xmlns:a16="http://schemas.microsoft.com/office/drawing/2014/main" id="{9C2EF596-80E7-4289-BCFD-65CC9689C546}"/>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3" name="Text Box 99">
          <a:extLst>
            <a:ext uri="{FF2B5EF4-FFF2-40B4-BE49-F238E27FC236}">
              <a16:creationId xmlns:a16="http://schemas.microsoft.com/office/drawing/2014/main" id="{2138D21B-1C21-4626-BA71-9E70243943C8}"/>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4" name="Text Box 96">
          <a:extLst>
            <a:ext uri="{FF2B5EF4-FFF2-40B4-BE49-F238E27FC236}">
              <a16:creationId xmlns:a16="http://schemas.microsoft.com/office/drawing/2014/main" id="{4AA67D78-DE67-4753-8069-B24D3B6786E4}"/>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5" name="Text Box 97">
          <a:extLst>
            <a:ext uri="{FF2B5EF4-FFF2-40B4-BE49-F238E27FC236}">
              <a16:creationId xmlns:a16="http://schemas.microsoft.com/office/drawing/2014/main" id="{45E87CD7-48C0-4BBA-8A26-AAC2CC249FC4}"/>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6" name="Text Box 98">
          <a:extLst>
            <a:ext uri="{FF2B5EF4-FFF2-40B4-BE49-F238E27FC236}">
              <a16:creationId xmlns:a16="http://schemas.microsoft.com/office/drawing/2014/main" id="{B838F889-B522-4234-B710-E5F654415A29}"/>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3284" cy="221191"/>
    <xdr:sp macro="" textlink="">
      <xdr:nvSpPr>
        <xdr:cNvPr id="137" name="Text Box 99">
          <a:extLst>
            <a:ext uri="{FF2B5EF4-FFF2-40B4-BE49-F238E27FC236}">
              <a16:creationId xmlns:a16="http://schemas.microsoft.com/office/drawing/2014/main" id="{E00F09B2-DBB6-43AB-877B-8BF9DEC27143}"/>
            </a:ext>
          </a:extLst>
        </xdr:cNvPr>
        <xdr:cNvSpPr txBox="1">
          <a:spLocks noChangeArrowheads="1"/>
        </xdr:cNvSpPr>
      </xdr:nvSpPr>
      <xdr:spPr bwMode="auto">
        <a:xfrm>
          <a:off x="3571875" y="105832275"/>
          <a:ext cx="3284" cy="221191"/>
        </a:xfrm>
        <a:prstGeom prst="rect">
          <a:avLst/>
        </a:prstGeom>
        <a:noFill/>
        <a:ln w="9525">
          <a:noFill/>
          <a:miter lim="800000"/>
          <a:headEnd/>
          <a:tailEnd/>
        </a:ln>
      </xdr:spPr>
    </xdr:sp>
    <xdr:clientData/>
  </xdr:oneCellAnchor>
  <xdr:twoCellAnchor editAs="oneCell">
    <xdr:from>
      <xdr:col>1</xdr:col>
      <xdr:colOff>3190875</xdr:colOff>
      <xdr:row>751</xdr:row>
      <xdr:rowOff>0</xdr:rowOff>
    </xdr:from>
    <xdr:to>
      <xdr:col>2</xdr:col>
      <xdr:colOff>3175</xdr:colOff>
      <xdr:row>751</xdr:row>
      <xdr:rowOff>221191</xdr:rowOff>
    </xdr:to>
    <xdr:sp macro="" textlink="">
      <xdr:nvSpPr>
        <xdr:cNvPr id="138" name="Text Box 96">
          <a:extLst>
            <a:ext uri="{FF2B5EF4-FFF2-40B4-BE49-F238E27FC236}">
              <a16:creationId xmlns:a16="http://schemas.microsoft.com/office/drawing/2014/main" id="{E1549A70-1D8E-4661-9E35-3236959E5866}"/>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3175</xdr:colOff>
      <xdr:row>751</xdr:row>
      <xdr:rowOff>221191</xdr:rowOff>
    </xdr:to>
    <xdr:sp macro="" textlink="">
      <xdr:nvSpPr>
        <xdr:cNvPr id="139" name="Text Box 97">
          <a:extLst>
            <a:ext uri="{FF2B5EF4-FFF2-40B4-BE49-F238E27FC236}">
              <a16:creationId xmlns:a16="http://schemas.microsoft.com/office/drawing/2014/main" id="{A740C438-678C-467A-B17B-C374977B2FDB}"/>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3175</xdr:colOff>
      <xdr:row>751</xdr:row>
      <xdr:rowOff>221191</xdr:rowOff>
    </xdr:to>
    <xdr:sp macro="" textlink="">
      <xdr:nvSpPr>
        <xdr:cNvPr id="140" name="Text Box 98">
          <a:extLst>
            <a:ext uri="{FF2B5EF4-FFF2-40B4-BE49-F238E27FC236}">
              <a16:creationId xmlns:a16="http://schemas.microsoft.com/office/drawing/2014/main" id="{9A9C832A-CCE5-4F50-BFD6-40D2500EBD59}"/>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3175</xdr:colOff>
      <xdr:row>751</xdr:row>
      <xdr:rowOff>221191</xdr:rowOff>
    </xdr:to>
    <xdr:sp macro="" textlink="">
      <xdr:nvSpPr>
        <xdr:cNvPr id="141" name="Text Box 99">
          <a:extLst>
            <a:ext uri="{FF2B5EF4-FFF2-40B4-BE49-F238E27FC236}">
              <a16:creationId xmlns:a16="http://schemas.microsoft.com/office/drawing/2014/main" id="{C9485B45-8B75-46B2-B556-E9E09E6B5C98}"/>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3175</xdr:colOff>
      <xdr:row>751</xdr:row>
      <xdr:rowOff>221191</xdr:rowOff>
    </xdr:to>
    <xdr:sp macro="" textlink="">
      <xdr:nvSpPr>
        <xdr:cNvPr id="142" name="Text Box 96">
          <a:extLst>
            <a:ext uri="{FF2B5EF4-FFF2-40B4-BE49-F238E27FC236}">
              <a16:creationId xmlns:a16="http://schemas.microsoft.com/office/drawing/2014/main" id="{64FFFA14-A889-4CD3-8EB0-31C5CD7ABE39}"/>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3175</xdr:colOff>
      <xdr:row>751</xdr:row>
      <xdr:rowOff>221191</xdr:rowOff>
    </xdr:to>
    <xdr:sp macro="" textlink="">
      <xdr:nvSpPr>
        <xdr:cNvPr id="143" name="Text Box 97">
          <a:extLst>
            <a:ext uri="{FF2B5EF4-FFF2-40B4-BE49-F238E27FC236}">
              <a16:creationId xmlns:a16="http://schemas.microsoft.com/office/drawing/2014/main" id="{01A864A0-ECE0-414C-A24A-E48319169E16}"/>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3175</xdr:colOff>
      <xdr:row>751</xdr:row>
      <xdr:rowOff>221191</xdr:rowOff>
    </xdr:to>
    <xdr:sp macro="" textlink="">
      <xdr:nvSpPr>
        <xdr:cNvPr id="144" name="Text Box 98">
          <a:extLst>
            <a:ext uri="{FF2B5EF4-FFF2-40B4-BE49-F238E27FC236}">
              <a16:creationId xmlns:a16="http://schemas.microsoft.com/office/drawing/2014/main" id="{1B7A17C5-6395-4C9B-A118-99B778DFEBB6}"/>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3175</xdr:colOff>
      <xdr:row>751</xdr:row>
      <xdr:rowOff>221191</xdr:rowOff>
    </xdr:to>
    <xdr:sp macro="" textlink="">
      <xdr:nvSpPr>
        <xdr:cNvPr id="145" name="Text Box 99">
          <a:extLst>
            <a:ext uri="{FF2B5EF4-FFF2-40B4-BE49-F238E27FC236}">
              <a16:creationId xmlns:a16="http://schemas.microsoft.com/office/drawing/2014/main" id="{9329ED33-00B2-403E-89C7-CA559AF5B3E9}"/>
            </a:ext>
          </a:extLst>
        </xdr:cNvPr>
        <xdr:cNvSpPr txBox="1">
          <a:spLocks noChangeArrowheads="1"/>
        </xdr:cNvSpPr>
      </xdr:nvSpPr>
      <xdr:spPr bwMode="auto">
        <a:xfrm>
          <a:off x="3657600" y="75999975"/>
          <a:ext cx="3175"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46" name="Text Box 96">
          <a:extLst>
            <a:ext uri="{FF2B5EF4-FFF2-40B4-BE49-F238E27FC236}">
              <a16:creationId xmlns:a16="http://schemas.microsoft.com/office/drawing/2014/main" id="{DE26205C-87A6-4070-8C35-ED0E84859EC7}"/>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47" name="Text Box 97">
          <a:extLst>
            <a:ext uri="{FF2B5EF4-FFF2-40B4-BE49-F238E27FC236}">
              <a16:creationId xmlns:a16="http://schemas.microsoft.com/office/drawing/2014/main" id="{9BC98C18-6789-4DB6-A557-C8BED7AF8FD9}"/>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48" name="Text Box 98">
          <a:extLst>
            <a:ext uri="{FF2B5EF4-FFF2-40B4-BE49-F238E27FC236}">
              <a16:creationId xmlns:a16="http://schemas.microsoft.com/office/drawing/2014/main" id="{81E537EB-1D1F-4762-B522-EDE2A02791FD}"/>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49" name="Text Box 99">
          <a:extLst>
            <a:ext uri="{FF2B5EF4-FFF2-40B4-BE49-F238E27FC236}">
              <a16:creationId xmlns:a16="http://schemas.microsoft.com/office/drawing/2014/main" id="{C5DCE8C9-0DFB-4AE1-AC96-29976976BD40}"/>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50" name="Text Box 96">
          <a:extLst>
            <a:ext uri="{FF2B5EF4-FFF2-40B4-BE49-F238E27FC236}">
              <a16:creationId xmlns:a16="http://schemas.microsoft.com/office/drawing/2014/main" id="{3303506A-1F66-49FC-B0C5-AD171FD5EBB6}"/>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51" name="Text Box 97">
          <a:extLst>
            <a:ext uri="{FF2B5EF4-FFF2-40B4-BE49-F238E27FC236}">
              <a16:creationId xmlns:a16="http://schemas.microsoft.com/office/drawing/2014/main" id="{8C7B1945-A555-4B8B-AA29-278D929E69FE}"/>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52" name="Text Box 98">
          <a:extLst>
            <a:ext uri="{FF2B5EF4-FFF2-40B4-BE49-F238E27FC236}">
              <a16:creationId xmlns:a16="http://schemas.microsoft.com/office/drawing/2014/main" id="{52C1F762-A29A-4008-9054-EBD1D9C5787C}"/>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53" name="Text Box 99">
          <a:extLst>
            <a:ext uri="{FF2B5EF4-FFF2-40B4-BE49-F238E27FC236}">
              <a16:creationId xmlns:a16="http://schemas.microsoft.com/office/drawing/2014/main" id="{E2DF73BE-3978-40FA-9D51-842CA29EAC80}"/>
            </a:ext>
          </a:extLst>
        </xdr:cNvPr>
        <xdr:cNvSpPr txBox="1">
          <a:spLocks noChangeArrowheads="1"/>
        </xdr:cNvSpPr>
      </xdr:nvSpPr>
      <xdr:spPr bwMode="auto">
        <a:xfrm>
          <a:off x="3733800" y="8368665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54" name="Text Box 96">
          <a:extLst>
            <a:ext uri="{FF2B5EF4-FFF2-40B4-BE49-F238E27FC236}">
              <a16:creationId xmlns:a16="http://schemas.microsoft.com/office/drawing/2014/main" id="{7E44D3A3-3A10-493B-BB32-8D3C908F544B}"/>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55" name="Text Box 97">
          <a:extLst>
            <a:ext uri="{FF2B5EF4-FFF2-40B4-BE49-F238E27FC236}">
              <a16:creationId xmlns:a16="http://schemas.microsoft.com/office/drawing/2014/main" id="{F29EB4BA-B1A9-4593-97E4-30445B552FF8}"/>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56" name="Text Box 98">
          <a:extLst>
            <a:ext uri="{FF2B5EF4-FFF2-40B4-BE49-F238E27FC236}">
              <a16:creationId xmlns:a16="http://schemas.microsoft.com/office/drawing/2014/main" id="{4FDE3FE6-1BC4-45E7-BAB8-19FD68AD6FA4}"/>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57" name="Text Box 99">
          <a:extLst>
            <a:ext uri="{FF2B5EF4-FFF2-40B4-BE49-F238E27FC236}">
              <a16:creationId xmlns:a16="http://schemas.microsoft.com/office/drawing/2014/main" id="{782E7FAD-BFE4-4EC5-8C92-81DE0831400E}"/>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58" name="Text Box 96">
          <a:extLst>
            <a:ext uri="{FF2B5EF4-FFF2-40B4-BE49-F238E27FC236}">
              <a16:creationId xmlns:a16="http://schemas.microsoft.com/office/drawing/2014/main" id="{7E6EC91F-5CC6-46DC-8935-55AE982E1773}"/>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59" name="Text Box 97">
          <a:extLst>
            <a:ext uri="{FF2B5EF4-FFF2-40B4-BE49-F238E27FC236}">
              <a16:creationId xmlns:a16="http://schemas.microsoft.com/office/drawing/2014/main" id="{3E62A08F-3542-48B3-B9D7-9D07673A139D}"/>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60" name="Text Box 98">
          <a:extLst>
            <a:ext uri="{FF2B5EF4-FFF2-40B4-BE49-F238E27FC236}">
              <a16:creationId xmlns:a16="http://schemas.microsoft.com/office/drawing/2014/main" id="{D4071A59-05B9-4024-A0C7-DB50EE51B391}"/>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759</xdr:row>
      <xdr:rowOff>164041</xdr:rowOff>
    </xdr:to>
    <xdr:sp macro="" textlink="">
      <xdr:nvSpPr>
        <xdr:cNvPr id="161" name="Text Box 99">
          <a:extLst>
            <a:ext uri="{FF2B5EF4-FFF2-40B4-BE49-F238E27FC236}">
              <a16:creationId xmlns:a16="http://schemas.microsoft.com/office/drawing/2014/main" id="{35748427-58FF-42E5-927A-B73BC6C0F602}"/>
            </a:ext>
          </a:extLst>
        </xdr:cNvPr>
        <xdr:cNvSpPr txBox="1">
          <a:spLocks noChangeArrowheads="1"/>
        </xdr:cNvSpPr>
      </xdr:nvSpPr>
      <xdr:spPr bwMode="auto">
        <a:xfrm>
          <a:off x="3733800" y="83686650"/>
          <a:ext cx="0" cy="623622"/>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2" name="Text Box 96">
          <a:extLst>
            <a:ext uri="{FF2B5EF4-FFF2-40B4-BE49-F238E27FC236}">
              <a16:creationId xmlns:a16="http://schemas.microsoft.com/office/drawing/2014/main" id="{FE00830D-5046-456C-B8E2-E5452270953E}"/>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3" name="Text Box 97">
          <a:extLst>
            <a:ext uri="{FF2B5EF4-FFF2-40B4-BE49-F238E27FC236}">
              <a16:creationId xmlns:a16="http://schemas.microsoft.com/office/drawing/2014/main" id="{17A54A07-8AE9-4809-A0DE-0F9D8A480469}"/>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4" name="Text Box 98">
          <a:extLst>
            <a:ext uri="{FF2B5EF4-FFF2-40B4-BE49-F238E27FC236}">
              <a16:creationId xmlns:a16="http://schemas.microsoft.com/office/drawing/2014/main" id="{BBAA51D3-D7CC-4CCE-A1AD-1780B26F202A}"/>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5" name="Text Box 99">
          <a:extLst>
            <a:ext uri="{FF2B5EF4-FFF2-40B4-BE49-F238E27FC236}">
              <a16:creationId xmlns:a16="http://schemas.microsoft.com/office/drawing/2014/main" id="{A8990962-2DAE-42A5-B1B9-37FB1F5F1082}"/>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6" name="Text Box 96">
          <a:extLst>
            <a:ext uri="{FF2B5EF4-FFF2-40B4-BE49-F238E27FC236}">
              <a16:creationId xmlns:a16="http://schemas.microsoft.com/office/drawing/2014/main" id="{BD276A4D-F6E4-480E-9035-421A864AB00A}"/>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7" name="Text Box 97">
          <a:extLst>
            <a:ext uri="{FF2B5EF4-FFF2-40B4-BE49-F238E27FC236}">
              <a16:creationId xmlns:a16="http://schemas.microsoft.com/office/drawing/2014/main" id="{D3AE3A03-A7FD-4533-97EC-03996C833784}"/>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8" name="Text Box 98">
          <a:extLst>
            <a:ext uri="{FF2B5EF4-FFF2-40B4-BE49-F238E27FC236}">
              <a16:creationId xmlns:a16="http://schemas.microsoft.com/office/drawing/2014/main" id="{79EB7540-47B6-4B05-9B48-CD4E47A18879}"/>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twoCellAnchor editAs="oneCell">
    <xdr:from>
      <xdr:col>1</xdr:col>
      <xdr:colOff>3190875</xdr:colOff>
      <xdr:row>751</xdr:row>
      <xdr:rowOff>0</xdr:rowOff>
    </xdr:from>
    <xdr:to>
      <xdr:col>2</xdr:col>
      <xdr:colOff>0</xdr:colOff>
      <xdr:row>751</xdr:row>
      <xdr:rowOff>221191</xdr:rowOff>
    </xdr:to>
    <xdr:sp macro="" textlink="">
      <xdr:nvSpPr>
        <xdr:cNvPr id="169" name="Text Box 99">
          <a:extLst>
            <a:ext uri="{FF2B5EF4-FFF2-40B4-BE49-F238E27FC236}">
              <a16:creationId xmlns:a16="http://schemas.microsoft.com/office/drawing/2014/main" id="{CD9E246D-3CCD-4BC4-A27E-38C0FE0DB06F}"/>
            </a:ext>
          </a:extLst>
        </xdr:cNvPr>
        <xdr:cNvSpPr txBox="1">
          <a:spLocks noChangeArrowheads="1"/>
        </xdr:cNvSpPr>
      </xdr:nvSpPr>
      <xdr:spPr bwMode="auto">
        <a:xfrm>
          <a:off x="3733800" y="85953600"/>
          <a:ext cx="0" cy="221191"/>
        </a:xfrm>
        <a:prstGeom prst="rect">
          <a:avLst/>
        </a:prstGeom>
        <a:noFill/>
        <a:ln w="9525">
          <a:noFill/>
          <a:miter lim="800000"/>
          <a:headEnd/>
          <a:tailEnd/>
        </a:ln>
      </xdr:spPr>
    </xdr:sp>
    <xdr:clientData/>
  </xdr:twoCellAnchor>
  <xdr:oneCellAnchor>
    <xdr:from>
      <xdr:col>1</xdr:col>
      <xdr:colOff>3190875</xdr:colOff>
      <xdr:row>751</xdr:row>
      <xdr:rowOff>0</xdr:rowOff>
    </xdr:from>
    <xdr:ext cx="0" cy="221191"/>
    <xdr:sp macro="" textlink="">
      <xdr:nvSpPr>
        <xdr:cNvPr id="170" name="Text Box 96">
          <a:extLst>
            <a:ext uri="{FF2B5EF4-FFF2-40B4-BE49-F238E27FC236}">
              <a16:creationId xmlns:a16="http://schemas.microsoft.com/office/drawing/2014/main" id="{E2E0154B-1554-4FCF-97EA-9F2CD859DCDB}"/>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71" name="Text Box 97">
          <a:extLst>
            <a:ext uri="{FF2B5EF4-FFF2-40B4-BE49-F238E27FC236}">
              <a16:creationId xmlns:a16="http://schemas.microsoft.com/office/drawing/2014/main" id="{42D1A409-92C6-4245-ADA5-22F061913B4F}"/>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72" name="Text Box 98">
          <a:extLst>
            <a:ext uri="{FF2B5EF4-FFF2-40B4-BE49-F238E27FC236}">
              <a16:creationId xmlns:a16="http://schemas.microsoft.com/office/drawing/2014/main" id="{C9EE323A-F6B8-410F-8D8F-E749D8C5FCFD}"/>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73" name="Text Box 99">
          <a:extLst>
            <a:ext uri="{FF2B5EF4-FFF2-40B4-BE49-F238E27FC236}">
              <a16:creationId xmlns:a16="http://schemas.microsoft.com/office/drawing/2014/main" id="{5B2DF968-7442-4D97-9E76-69D27D76DE21}"/>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74" name="Text Box 96">
          <a:extLst>
            <a:ext uri="{FF2B5EF4-FFF2-40B4-BE49-F238E27FC236}">
              <a16:creationId xmlns:a16="http://schemas.microsoft.com/office/drawing/2014/main" id="{9B1C8D00-049E-47E8-8B0B-12B9D1C02433}"/>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75" name="Text Box 97">
          <a:extLst>
            <a:ext uri="{FF2B5EF4-FFF2-40B4-BE49-F238E27FC236}">
              <a16:creationId xmlns:a16="http://schemas.microsoft.com/office/drawing/2014/main" id="{9AE3317B-ADD5-4F17-8FF5-AAABBD77C893}"/>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76" name="Text Box 98">
          <a:extLst>
            <a:ext uri="{FF2B5EF4-FFF2-40B4-BE49-F238E27FC236}">
              <a16:creationId xmlns:a16="http://schemas.microsoft.com/office/drawing/2014/main" id="{9D0FFBE6-B1A2-4DFA-AD01-27BCE3F4570F}"/>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77" name="Text Box 99">
          <a:extLst>
            <a:ext uri="{FF2B5EF4-FFF2-40B4-BE49-F238E27FC236}">
              <a16:creationId xmlns:a16="http://schemas.microsoft.com/office/drawing/2014/main" id="{56FD54CF-0B4C-4B89-953E-56179CC94033}"/>
            </a:ext>
          </a:extLst>
        </xdr:cNvPr>
        <xdr:cNvSpPr txBox="1">
          <a:spLocks noChangeArrowheads="1"/>
        </xdr:cNvSpPr>
      </xdr:nvSpPr>
      <xdr:spPr bwMode="auto">
        <a:xfrm>
          <a:off x="3643313" y="149649656"/>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178" name="Text Box 96">
          <a:extLst>
            <a:ext uri="{FF2B5EF4-FFF2-40B4-BE49-F238E27FC236}">
              <a16:creationId xmlns:a16="http://schemas.microsoft.com/office/drawing/2014/main" id="{D02BFB98-A4DF-4F00-8E63-48267E525518}"/>
            </a:ext>
          </a:extLst>
        </xdr:cNvPr>
        <xdr:cNvSpPr txBox="1">
          <a:spLocks noChangeArrowheads="1"/>
        </xdr:cNvSpPr>
      </xdr:nvSpPr>
      <xdr:spPr bwMode="auto">
        <a:xfrm>
          <a:off x="3643313" y="149649656"/>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179" name="Text Box 97">
          <a:extLst>
            <a:ext uri="{FF2B5EF4-FFF2-40B4-BE49-F238E27FC236}">
              <a16:creationId xmlns:a16="http://schemas.microsoft.com/office/drawing/2014/main" id="{6BB68326-CD68-45C1-9FF9-308B820A76D3}"/>
            </a:ext>
          </a:extLst>
        </xdr:cNvPr>
        <xdr:cNvSpPr txBox="1">
          <a:spLocks noChangeArrowheads="1"/>
        </xdr:cNvSpPr>
      </xdr:nvSpPr>
      <xdr:spPr bwMode="auto">
        <a:xfrm>
          <a:off x="3643313" y="149649656"/>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180" name="Text Box 98">
          <a:extLst>
            <a:ext uri="{FF2B5EF4-FFF2-40B4-BE49-F238E27FC236}">
              <a16:creationId xmlns:a16="http://schemas.microsoft.com/office/drawing/2014/main" id="{33F82243-BAA5-4A85-9CA7-993CC6967221}"/>
            </a:ext>
          </a:extLst>
        </xdr:cNvPr>
        <xdr:cNvSpPr txBox="1">
          <a:spLocks noChangeArrowheads="1"/>
        </xdr:cNvSpPr>
      </xdr:nvSpPr>
      <xdr:spPr bwMode="auto">
        <a:xfrm>
          <a:off x="3643313" y="149649656"/>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181" name="Text Box 99">
          <a:extLst>
            <a:ext uri="{FF2B5EF4-FFF2-40B4-BE49-F238E27FC236}">
              <a16:creationId xmlns:a16="http://schemas.microsoft.com/office/drawing/2014/main" id="{77A07CB4-9D01-4525-81C3-C433B84EB96F}"/>
            </a:ext>
          </a:extLst>
        </xdr:cNvPr>
        <xdr:cNvSpPr txBox="1">
          <a:spLocks noChangeArrowheads="1"/>
        </xdr:cNvSpPr>
      </xdr:nvSpPr>
      <xdr:spPr bwMode="auto">
        <a:xfrm>
          <a:off x="3643313" y="149649656"/>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182" name="Text Box 96">
          <a:extLst>
            <a:ext uri="{FF2B5EF4-FFF2-40B4-BE49-F238E27FC236}">
              <a16:creationId xmlns:a16="http://schemas.microsoft.com/office/drawing/2014/main" id="{3F086FC4-8C3E-40D1-8642-ABF9C9AAB7C4}"/>
            </a:ext>
          </a:extLst>
        </xdr:cNvPr>
        <xdr:cNvSpPr txBox="1">
          <a:spLocks noChangeArrowheads="1"/>
        </xdr:cNvSpPr>
      </xdr:nvSpPr>
      <xdr:spPr bwMode="auto">
        <a:xfrm>
          <a:off x="3643313" y="149649656"/>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183" name="Text Box 97">
          <a:extLst>
            <a:ext uri="{FF2B5EF4-FFF2-40B4-BE49-F238E27FC236}">
              <a16:creationId xmlns:a16="http://schemas.microsoft.com/office/drawing/2014/main" id="{ADBF7D7C-18DA-4CBA-B672-AA84E69F1F11}"/>
            </a:ext>
          </a:extLst>
        </xdr:cNvPr>
        <xdr:cNvSpPr txBox="1">
          <a:spLocks noChangeArrowheads="1"/>
        </xdr:cNvSpPr>
      </xdr:nvSpPr>
      <xdr:spPr bwMode="auto">
        <a:xfrm>
          <a:off x="3643313" y="149649656"/>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184" name="Text Box 98">
          <a:extLst>
            <a:ext uri="{FF2B5EF4-FFF2-40B4-BE49-F238E27FC236}">
              <a16:creationId xmlns:a16="http://schemas.microsoft.com/office/drawing/2014/main" id="{3CD45F25-89DA-4098-9B5B-9C773EEBE426}"/>
            </a:ext>
          </a:extLst>
        </xdr:cNvPr>
        <xdr:cNvSpPr txBox="1">
          <a:spLocks noChangeArrowheads="1"/>
        </xdr:cNvSpPr>
      </xdr:nvSpPr>
      <xdr:spPr bwMode="auto">
        <a:xfrm>
          <a:off x="3643313" y="149649656"/>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86" name="Text Box 96">
          <a:extLst>
            <a:ext uri="{FF2B5EF4-FFF2-40B4-BE49-F238E27FC236}">
              <a16:creationId xmlns:a16="http://schemas.microsoft.com/office/drawing/2014/main" id="{20C7E33E-E2CD-483C-B524-C97EFDA559E7}"/>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87" name="Text Box 97">
          <a:extLst>
            <a:ext uri="{FF2B5EF4-FFF2-40B4-BE49-F238E27FC236}">
              <a16:creationId xmlns:a16="http://schemas.microsoft.com/office/drawing/2014/main" id="{11122A7A-C635-40C8-B8C1-C5686AA05366}"/>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88" name="Text Box 98">
          <a:extLst>
            <a:ext uri="{FF2B5EF4-FFF2-40B4-BE49-F238E27FC236}">
              <a16:creationId xmlns:a16="http://schemas.microsoft.com/office/drawing/2014/main" id="{930902B6-976B-4F81-A289-F9FEB6CBEECB}"/>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89" name="Text Box 99">
          <a:extLst>
            <a:ext uri="{FF2B5EF4-FFF2-40B4-BE49-F238E27FC236}">
              <a16:creationId xmlns:a16="http://schemas.microsoft.com/office/drawing/2014/main" id="{575D91AE-2C07-4B8D-94F8-E8BB30F92571}"/>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0" name="Text Box 96">
          <a:extLst>
            <a:ext uri="{FF2B5EF4-FFF2-40B4-BE49-F238E27FC236}">
              <a16:creationId xmlns:a16="http://schemas.microsoft.com/office/drawing/2014/main" id="{ADF0DBD9-8738-4F3D-A1A3-1BCD252569F0}"/>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1" name="Text Box 97">
          <a:extLst>
            <a:ext uri="{FF2B5EF4-FFF2-40B4-BE49-F238E27FC236}">
              <a16:creationId xmlns:a16="http://schemas.microsoft.com/office/drawing/2014/main" id="{99AEE454-F6A5-4062-88BF-03987C169144}"/>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2" name="Text Box 98">
          <a:extLst>
            <a:ext uri="{FF2B5EF4-FFF2-40B4-BE49-F238E27FC236}">
              <a16:creationId xmlns:a16="http://schemas.microsoft.com/office/drawing/2014/main" id="{0208FCD1-8FD5-4037-A346-242584BF0DF4}"/>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3" name="Text Box 99">
          <a:extLst>
            <a:ext uri="{FF2B5EF4-FFF2-40B4-BE49-F238E27FC236}">
              <a16:creationId xmlns:a16="http://schemas.microsoft.com/office/drawing/2014/main" id="{CE5FAAA4-3AAC-47F7-8CF1-8F26FD3F1F56}"/>
            </a:ext>
          </a:extLst>
        </xdr:cNvPr>
        <xdr:cNvSpPr txBox="1">
          <a:spLocks noChangeArrowheads="1"/>
        </xdr:cNvSpPr>
      </xdr:nvSpPr>
      <xdr:spPr bwMode="auto">
        <a:xfrm>
          <a:off x="3643313" y="154828875"/>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85" name="Text Box 96">
          <a:extLst>
            <a:ext uri="{FF2B5EF4-FFF2-40B4-BE49-F238E27FC236}">
              <a16:creationId xmlns:a16="http://schemas.microsoft.com/office/drawing/2014/main" id="{AB421649-FF33-42DA-AA00-469E5494B395}"/>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4" name="Text Box 97">
          <a:extLst>
            <a:ext uri="{FF2B5EF4-FFF2-40B4-BE49-F238E27FC236}">
              <a16:creationId xmlns:a16="http://schemas.microsoft.com/office/drawing/2014/main" id="{6696FA08-96C1-4493-819E-10D7472436A6}"/>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5" name="Text Box 98">
          <a:extLst>
            <a:ext uri="{FF2B5EF4-FFF2-40B4-BE49-F238E27FC236}">
              <a16:creationId xmlns:a16="http://schemas.microsoft.com/office/drawing/2014/main" id="{8C4BDA9E-1C91-42C9-AC36-4B83CFBB0A16}"/>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6" name="Text Box 99">
          <a:extLst>
            <a:ext uri="{FF2B5EF4-FFF2-40B4-BE49-F238E27FC236}">
              <a16:creationId xmlns:a16="http://schemas.microsoft.com/office/drawing/2014/main" id="{EBD1E8BF-9E73-4139-9899-DD796889D169}"/>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7" name="Text Box 96">
          <a:extLst>
            <a:ext uri="{FF2B5EF4-FFF2-40B4-BE49-F238E27FC236}">
              <a16:creationId xmlns:a16="http://schemas.microsoft.com/office/drawing/2014/main" id="{847B9B80-3ABB-4C9C-95C1-604F718A736F}"/>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8" name="Text Box 97">
          <a:extLst>
            <a:ext uri="{FF2B5EF4-FFF2-40B4-BE49-F238E27FC236}">
              <a16:creationId xmlns:a16="http://schemas.microsoft.com/office/drawing/2014/main" id="{8D20AC56-F9F5-42C4-859E-466D2825D3F4}"/>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199" name="Text Box 98">
          <a:extLst>
            <a:ext uri="{FF2B5EF4-FFF2-40B4-BE49-F238E27FC236}">
              <a16:creationId xmlns:a16="http://schemas.microsoft.com/office/drawing/2014/main" id="{E3110D6F-A0A5-4B6F-894D-2D78256C55DE}"/>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00" name="Text Box 99">
          <a:extLst>
            <a:ext uri="{FF2B5EF4-FFF2-40B4-BE49-F238E27FC236}">
              <a16:creationId xmlns:a16="http://schemas.microsoft.com/office/drawing/2014/main" id="{491ED8BB-8598-4659-809B-F2060377CA9A}"/>
            </a:ext>
          </a:extLst>
        </xdr:cNvPr>
        <xdr:cNvSpPr txBox="1">
          <a:spLocks noChangeArrowheads="1"/>
        </xdr:cNvSpPr>
      </xdr:nvSpPr>
      <xdr:spPr bwMode="auto">
        <a:xfrm>
          <a:off x="3643313" y="279594469"/>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1" name="Text Box 96">
          <a:extLst>
            <a:ext uri="{FF2B5EF4-FFF2-40B4-BE49-F238E27FC236}">
              <a16:creationId xmlns:a16="http://schemas.microsoft.com/office/drawing/2014/main" id="{C146EBF6-77C4-4BD5-834C-E0097B333D83}"/>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2" name="Text Box 97">
          <a:extLst>
            <a:ext uri="{FF2B5EF4-FFF2-40B4-BE49-F238E27FC236}">
              <a16:creationId xmlns:a16="http://schemas.microsoft.com/office/drawing/2014/main" id="{0F5B38A6-BB62-4FD0-8462-EEB01F2E3B10}"/>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3" name="Text Box 98">
          <a:extLst>
            <a:ext uri="{FF2B5EF4-FFF2-40B4-BE49-F238E27FC236}">
              <a16:creationId xmlns:a16="http://schemas.microsoft.com/office/drawing/2014/main" id="{079F7C36-25DD-4ABB-969C-A21FCE8CDF51}"/>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4" name="Text Box 99">
          <a:extLst>
            <a:ext uri="{FF2B5EF4-FFF2-40B4-BE49-F238E27FC236}">
              <a16:creationId xmlns:a16="http://schemas.microsoft.com/office/drawing/2014/main" id="{DC31F05E-4D54-4DEA-AB85-6B8114F70586}"/>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5" name="Text Box 96">
          <a:extLst>
            <a:ext uri="{FF2B5EF4-FFF2-40B4-BE49-F238E27FC236}">
              <a16:creationId xmlns:a16="http://schemas.microsoft.com/office/drawing/2014/main" id="{A12D8B8C-3A8F-4120-8BC6-9F94C66BF711}"/>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6" name="Text Box 97">
          <a:extLst>
            <a:ext uri="{FF2B5EF4-FFF2-40B4-BE49-F238E27FC236}">
              <a16:creationId xmlns:a16="http://schemas.microsoft.com/office/drawing/2014/main" id="{520D2D0E-BDFB-4F3B-A990-49A091569CE6}"/>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7" name="Text Box 98">
          <a:extLst>
            <a:ext uri="{FF2B5EF4-FFF2-40B4-BE49-F238E27FC236}">
              <a16:creationId xmlns:a16="http://schemas.microsoft.com/office/drawing/2014/main" id="{2640252D-833A-4837-8321-83816FCCC8E9}"/>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08" name="Text Box 99">
          <a:extLst>
            <a:ext uri="{FF2B5EF4-FFF2-40B4-BE49-F238E27FC236}">
              <a16:creationId xmlns:a16="http://schemas.microsoft.com/office/drawing/2014/main" id="{31A22FE4-4F50-42AC-801A-14B53A11B8BC}"/>
            </a:ext>
          </a:extLst>
        </xdr:cNvPr>
        <xdr:cNvSpPr txBox="1">
          <a:spLocks noChangeArrowheads="1"/>
        </xdr:cNvSpPr>
      </xdr:nvSpPr>
      <xdr:spPr bwMode="auto">
        <a:xfrm>
          <a:off x="3643313" y="279594469"/>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09" name="Text Box 96">
          <a:extLst>
            <a:ext uri="{FF2B5EF4-FFF2-40B4-BE49-F238E27FC236}">
              <a16:creationId xmlns:a16="http://schemas.microsoft.com/office/drawing/2014/main" id="{F080B922-9465-4A40-9C54-75215E1A4B85}"/>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0" name="Text Box 97">
          <a:extLst>
            <a:ext uri="{FF2B5EF4-FFF2-40B4-BE49-F238E27FC236}">
              <a16:creationId xmlns:a16="http://schemas.microsoft.com/office/drawing/2014/main" id="{1E989736-D148-4A43-AF32-1EBE0FE8FF90}"/>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1" name="Text Box 98">
          <a:extLst>
            <a:ext uri="{FF2B5EF4-FFF2-40B4-BE49-F238E27FC236}">
              <a16:creationId xmlns:a16="http://schemas.microsoft.com/office/drawing/2014/main" id="{919BEF9C-66B3-4A70-AB30-216CE29F2401}"/>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2" name="Text Box 99">
          <a:extLst>
            <a:ext uri="{FF2B5EF4-FFF2-40B4-BE49-F238E27FC236}">
              <a16:creationId xmlns:a16="http://schemas.microsoft.com/office/drawing/2014/main" id="{464FE00E-C0E7-49B4-8A0D-69FA4C9CCB82}"/>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3" name="Text Box 96">
          <a:extLst>
            <a:ext uri="{FF2B5EF4-FFF2-40B4-BE49-F238E27FC236}">
              <a16:creationId xmlns:a16="http://schemas.microsoft.com/office/drawing/2014/main" id="{EA0A6077-E163-4E92-BA78-7BE12809734B}"/>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4" name="Text Box 97">
          <a:extLst>
            <a:ext uri="{FF2B5EF4-FFF2-40B4-BE49-F238E27FC236}">
              <a16:creationId xmlns:a16="http://schemas.microsoft.com/office/drawing/2014/main" id="{1D6C0CEB-DB8F-4169-BB78-3C2BE4F3FA0E}"/>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5" name="Text Box 98">
          <a:extLst>
            <a:ext uri="{FF2B5EF4-FFF2-40B4-BE49-F238E27FC236}">
              <a16:creationId xmlns:a16="http://schemas.microsoft.com/office/drawing/2014/main" id="{53478F1D-62A9-42D8-92DD-0A68053A936B}"/>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6" name="Text Box 99">
          <a:extLst>
            <a:ext uri="{FF2B5EF4-FFF2-40B4-BE49-F238E27FC236}">
              <a16:creationId xmlns:a16="http://schemas.microsoft.com/office/drawing/2014/main" id="{D08A8959-9156-4D30-864D-D88AD5631277}"/>
            </a:ext>
          </a:extLst>
        </xdr:cNvPr>
        <xdr:cNvSpPr txBox="1">
          <a:spLocks noChangeArrowheads="1"/>
        </xdr:cNvSpPr>
      </xdr:nvSpPr>
      <xdr:spPr bwMode="auto">
        <a:xfrm>
          <a:off x="3643313" y="28460700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7" name="Text Box 96">
          <a:extLst>
            <a:ext uri="{FF2B5EF4-FFF2-40B4-BE49-F238E27FC236}">
              <a16:creationId xmlns:a16="http://schemas.microsoft.com/office/drawing/2014/main" id="{EE0737D3-C641-49AF-9462-0B60BC55A2F5}"/>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8" name="Text Box 97">
          <a:extLst>
            <a:ext uri="{FF2B5EF4-FFF2-40B4-BE49-F238E27FC236}">
              <a16:creationId xmlns:a16="http://schemas.microsoft.com/office/drawing/2014/main" id="{CD7CA10B-45A9-482B-9822-078E00346E4E}"/>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19" name="Text Box 98">
          <a:extLst>
            <a:ext uri="{FF2B5EF4-FFF2-40B4-BE49-F238E27FC236}">
              <a16:creationId xmlns:a16="http://schemas.microsoft.com/office/drawing/2014/main" id="{C05DC7F3-5D81-4475-ADCA-3A2C772549F3}"/>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20" name="Text Box 99">
          <a:extLst>
            <a:ext uri="{FF2B5EF4-FFF2-40B4-BE49-F238E27FC236}">
              <a16:creationId xmlns:a16="http://schemas.microsoft.com/office/drawing/2014/main" id="{91B56303-8486-4DA3-95C0-4E94B293A7B3}"/>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21" name="Text Box 96">
          <a:extLst>
            <a:ext uri="{FF2B5EF4-FFF2-40B4-BE49-F238E27FC236}">
              <a16:creationId xmlns:a16="http://schemas.microsoft.com/office/drawing/2014/main" id="{006191CD-B75A-40F1-A566-F71822A0FB97}"/>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22" name="Text Box 97">
          <a:extLst>
            <a:ext uri="{FF2B5EF4-FFF2-40B4-BE49-F238E27FC236}">
              <a16:creationId xmlns:a16="http://schemas.microsoft.com/office/drawing/2014/main" id="{1D8C8781-C29D-4622-A50D-1132517AE56F}"/>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23" name="Text Box 98">
          <a:extLst>
            <a:ext uri="{FF2B5EF4-FFF2-40B4-BE49-F238E27FC236}">
              <a16:creationId xmlns:a16="http://schemas.microsoft.com/office/drawing/2014/main" id="{45210FDB-AAC9-4F71-A3C0-8C8771FDD13A}"/>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24" name="Text Box 99">
          <a:extLst>
            <a:ext uri="{FF2B5EF4-FFF2-40B4-BE49-F238E27FC236}">
              <a16:creationId xmlns:a16="http://schemas.microsoft.com/office/drawing/2014/main" id="{5FEF690D-528E-42FC-9C10-B8F68EC1D594}"/>
            </a:ext>
          </a:extLst>
        </xdr:cNvPr>
        <xdr:cNvSpPr txBox="1">
          <a:spLocks noChangeArrowheads="1"/>
        </xdr:cNvSpPr>
      </xdr:nvSpPr>
      <xdr:spPr bwMode="auto">
        <a:xfrm>
          <a:off x="3643313" y="287369250"/>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25" name="Text Box 96">
          <a:extLst>
            <a:ext uri="{FF2B5EF4-FFF2-40B4-BE49-F238E27FC236}">
              <a16:creationId xmlns:a16="http://schemas.microsoft.com/office/drawing/2014/main" id="{D9863B5B-21EA-4FC8-826B-81E6B25532F5}"/>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26" name="Text Box 97">
          <a:extLst>
            <a:ext uri="{FF2B5EF4-FFF2-40B4-BE49-F238E27FC236}">
              <a16:creationId xmlns:a16="http://schemas.microsoft.com/office/drawing/2014/main" id="{82A603CA-DB2B-4FCA-B153-7D871F66B6DB}"/>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27" name="Text Box 98">
          <a:extLst>
            <a:ext uri="{FF2B5EF4-FFF2-40B4-BE49-F238E27FC236}">
              <a16:creationId xmlns:a16="http://schemas.microsoft.com/office/drawing/2014/main" id="{40608F29-25DE-4E4E-80EF-20A7ABB12327}"/>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28" name="Text Box 99">
          <a:extLst>
            <a:ext uri="{FF2B5EF4-FFF2-40B4-BE49-F238E27FC236}">
              <a16:creationId xmlns:a16="http://schemas.microsoft.com/office/drawing/2014/main" id="{EE773A95-2224-4B00-B1FA-D0259EBD01B3}"/>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29" name="Text Box 96">
          <a:extLst>
            <a:ext uri="{FF2B5EF4-FFF2-40B4-BE49-F238E27FC236}">
              <a16:creationId xmlns:a16="http://schemas.microsoft.com/office/drawing/2014/main" id="{4B529A26-F5A8-4C70-8540-FDA31634BA54}"/>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30" name="Text Box 97">
          <a:extLst>
            <a:ext uri="{FF2B5EF4-FFF2-40B4-BE49-F238E27FC236}">
              <a16:creationId xmlns:a16="http://schemas.microsoft.com/office/drawing/2014/main" id="{392F88CF-E21E-4A9A-9EE9-7B4AA367ECCE}"/>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31" name="Text Box 98">
          <a:extLst>
            <a:ext uri="{FF2B5EF4-FFF2-40B4-BE49-F238E27FC236}">
              <a16:creationId xmlns:a16="http://schemas.microsoft.com/office/drawing/2014/main" id="{A7987D2A-F85B-4390-9E15-5908035DEB7B}"/>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176197"/>
    <xdr:sp macro="" textlink="">
      <xdr:nvSpPr>
        <xdr:cNvPr id="232" name="Text Box 99">
          <a:extLst>
            <a:ext uri="{FF2B5EF4-FFF2-40B4-BE49-F238E27FC236}">
              <a16:creationId xmlns:a16="http://schemas.microsoft.com/office/drawing/2014/main" id="{790D9E5E-EE06-417C-B01F-CE785C663AB0}"/>
            </a:ext>
          </a:extLst>
        </xdr:cNvPr>
        <xdr:cNvSpPr txBox="1">
          <a:spLocks noChangeArrowheads="1"/>
        </xdr:cNvSpPr>
      </xdr:nvSpPr>
      <xdr:spPr bwMode="auto">
        <a:xfrm>
          <a:off x="3643313" y="287369250"/>
          <a:ext cx="0" cy="2176197"/>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33" name="Text Box 96">
          <a:extLst>
            <a:ext uri="{FF2B5EF4-FFF2-40B4-BE49-F238E27FC236}">
              <a16:creationId xmlns:a16="http://schemas.microsoft.com/office/drawing/2014/main" id="{5150C981-279A-4848-B913-8922907E60E7}"/>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34" name="Text Box 97">
          <a:extLst>
            <a:ext uri="{FF2B5EF4-FFF2-40B4-BE49-F238E27FC236}">
              <a16:creationId xmlns:a16="http://schemas.microsoft.com/office/drawing/2014/main" id="{123DE8B2-278C-47DB-8516-E23DF30F85FA}"/>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35" name="Text Box 98">
          <a:extLst>
            <a:ext uri="{FF2B5EF4-FFF2-40B4-BE49-F238E27FC236}">
              <a16:creationId xmlns:a16="http://schemas.microsoft.com/office/drawing/2014/main" id="{EE431DB3-8D76-4D7A-BD28-61D48AA68D13}"/>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36" name="Text Box 99">
          <a:extLst>
            <a:ext uri="{FF2B5EF4-FFF2-40B4-BE49-F238E27FC236}">
              <a16:creationId xmlns:a16="http://schemas.microsoft.com/office/drawing/2014/main" id="{5BF30F92-5290-4513-8F31-2FAE27F07DED}"/>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37" name="Text Box 96">
          <a:extLst>
            <a:ext uri="{FF2B5EF4-FFF2-40B4-BE49-F238E27FC236}">
              <a16:creationId xmlns:a16="http://schemas.microsoft.com/office/drawing/2014/main" id="{41E3E96E-7AFE-44A9-8C06-686382FB25DF}"/>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38" name="Text Box 97">
          <a:extLst>
            <a:ext uri="{FF2B5EF4-FFF2-40B4-BE49-F238E27FC236}">
              <a16:creationId xmlns:a16="http://schemas.microsoft.com/office/drawing/2014/main" id="{E0FBB52E-5A8C-41DA-8D74-665078CCEDF1}"/>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39" name="Text Box 98">
          <a:extLst>
            <a:ext uri="{FF2B5EF4-FFF2-40B4-BE49-F238E27FC236}">
              <a16:creationId xmlns:a16="http://schemas.microsoft.com/office/drawing/2014/main" id="{C4957D07-2C0C-49A9-8642-B6C9CB79DD49}"/>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oneCellAnchor>
    <xdr:from>
      <xdr:col>1</xdr:col>
      <xdr:colOff>3190875</xdr:colOff>
      <xdr:row>751</xdr:row>
      <xdr:rowOff>0</xdr:rowOff>
    </xdr:from>
    <xdr:ext cx="0" cy="221191"/>
    <xdr:sp macro="" textlink="">
      <xdr:nvSpPr>
        <xdr:cNvPr id="240" name="Text Box 99">
          <a:extLst>
            <a:ext uri="{FF2B5EF4-FFF2-40B4-BE49-F238E27FC236}">
              <a16:creationId xmlns:a16="http://schemas.microsoft.com/office/drawing/2014/main" id="{63803D36-B539-4C22-B499-3DDB58A25D64}"/>
            </a:ext>
          </a:extLst>
        </xdr:cNvPr>
        <xdr:cNvSpPr txBox="1">
          <a:spLocks noChangeArrowheads="1"/>
        </xdr:cNvSpPr>
      </xdr:nvSpPr>
      <xdr:spPr bwMode="auto">
        <a:xfrm>
          <a:off x="3643313" y="292536563"/>
          <a:ext cx="0" cy="221191"/>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3190875</xdr:colOff>
      <xdr:row>3</xdr:row>
      <xdr:rowOff>0</xdr:rowOff>
    </xdr:from>
    <xdr:to>
      <xdr:col>1</xdr:col>
      <xdr:colOff>3190875</xdr:colOff>
      <xdr:row>3</xdr:row>
      <xdr:rowOff>221191</xdr:rowOff>
    </xdr:to>
    <xdr:sp macro="" textlink="">
      <xdr:nvSpPr>
        <xdr:cNvPr id="2" name="Text Box 96">
          <a:extLst>
            <a:ext uri="{FF2B5EF4-FFF2-40B4-BE49-F238E27FC236}">
              <a16:creationId xmlns:a16="http://schemas.microsoft.com/office/drawing/2014/main" id="{7A891D75-520D-4D00-A416-37B713C3ED62}"/>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3" name="Text Box 97">
          <a:extLst>
            <a:ext uri="{FF2B5EF4-FFF2-40B4-BE49-F238E27FC236}">
              <a16:creationId xmlns:a16="http://schemas.microsoft.com/office/drawing/2014/main" id="{48CB688A-D5DC-4AAD-B064-5B338FC9927C}"/>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4" name="Text Box 98">
          <a:extLst>
            <a:ext uri="{FF2B5EF4-FFF2-40B4-BE49-F238E27FC236}">
              <a16:creationId xmlns:a16="http://schemas.microsoft.com/office/drawing/2014/main" id="{84E0829E-A0BE-4472-B9FE-DB462383D9E7}"/>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5" name="Text Box 99">
          <a:extLst>
            <a:ext uri="{FF2B5EF4-FFF2-40B4-BE49-F238E27FC236}">
              <a16:creationId xmlns:a16="http://schemas.microsoft.com/office/drawing/2014/main" id="{60182836-75AB-4635-AE8F-07F6E3F558CC}"/>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6" name="Text Box 96">
          <a:extLst>
            <a:ext uri="{FF2B5EF4-FFF2-40B4-BE49-F238E27FC236}">
              <a16:creationId xmlns:a16="http://schemas.microsoft.com/office/drawing/2014/main" id="{09F4FD4D-7284-4F9B-B06E-7B27270DC1DC}"/>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7" name="Text Box 97">
          <a:extLst>
            <a:ext uri="{FF2B5EF4-FFF2-40B4-BE49-F238E27FC236}">
              <a16:creationId xmlns:a16="http://schemas.microsoft.com/office/drawing/2014/main" id="{FF7238F6-F39F-4781-9C74-69A17BC8300F}"/>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8" name="Text Box 98">
          <a:extLst>
            <a:ext uri="{FF2B5EF4-FFF2-40B4-BE49-F238E27FC236}">
              <a16:creationId xmlns:a16="http://schemas.microsoft.com/office/drawing/2014/main" id="{42E04CED-AF8A-47C5-9700-C43A4620F635}"/>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 name="Text Box 99">
          <a:extLst>
            <a:ext uri="{FF2B5EF4-FFF2-40B4-BE49-F238E27FC236}">
              <a16:creationId xmlns:a16="http://schemas.microsoft.com/office/drawing/2014/main" id="{F509223D-0C66-430C-8D23-14683046A360}"/>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0" name="Text Box 96">
          <a:extLst>
            <a:ext uri="{FF2B5EF4-FFF2-40B4-BE49-F238E27FC236}">
              <a16:creationId xmlns:a16="http://schemas.microsoft.com/office/drawing/2014/main" id="{DCBB0C73-9E77-4D88-9996-E2AA74AE4276}"/>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1" name="Text Box 97">
          <a:extLst>
            <a:ext uri="{FF2B5EF4-FFF2-40B4-BE49-F238E27FC236}">
              <a16:creationId xmlns:a16="http://schemas.microsoft.com/office/drawing/2014/main" id="{ADE0CBC9-7424-4548-AA94-F836BDC5DBDE}"/>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2" name="Text Box 98">
          <a:extLst>
            <a:ext uri="{FF2B5EF4-FFF2-40B4-BE49-F238E27FC236}">
              <a16:creationId xmlns:a16="http://schemas.microsoft.com/office/drawing/2014/main" id="{FFC0B41F-CAFE-4CB9-9191-2B242108C726}"/>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3" name="Text Box 99">
          <a:extLst>
            <a:ext uri="{FF2B5EF4-FFF2-40B4-BE49-F238E27FC236}">
              <a16:creationId xmlns:a16="http://schemas.microsoft.com/office/drawing/2014/main" id="{8F19AB26-85A3-48F6-AC9F-4D771AA64F0F}"/>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4" name="Text Box 96">
          <a:extLst>
            <a:ext uri="{FF2B5EF4-FFF2-40B4-BE49-F238E27FC236}">
              <a16:creationId xmlns:a16="http://schemas.microsoft.com/office/drawing/2014/main" id="{1B9B4529-9DDF-4501-B470-16B25A642048}"/>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5" name="Text Box 97">
          <a:extLst>
            <a:ext uri="{FF2B5EF4-FFF2-40B4-BE49-F238E27FC236}">
              <a16:creationId xmlns:a16="http://schemas.microsoft.com/office/drawing/2014/main" id="{06A3A645-B1F5-42B0-BACA-31199D6A3543}"/>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6" name="Text Box 98">
          <a:extLst>
            <a:ext uri="{FF2B5EF4-FFF2-40B4-BE49-F238E27FC236}">
              <a16:creationId xmlns:a16="http://schemas.microsoft.com/office/drawing/2014/main" id="{73D16C87-58AB-4FB0-93C7-42B67F5AA05F}"/>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5</xdr:row>
      <xdr:rowOff>125941</xdr:rowOff>
    </xdr:to>
    <xdr:sp macro="" textlink="">
      <xdr:nvSpPr>
        <xdr:cNvPr id="17" name="Text Box 99">
          <a:extLst>
            <a:ext uri="{FF2B5EF4-FFF2-40B4-BE49-F238E27FC236}">
              <a16:creationId xmlns:a16="http://schemas.microsoft.com/office/drawing/2014/main" id="{D597F8D3-38D9-4899-A07A-400EF6A33857}"/>
            </a:ext>
          </a:extLst>
        </xdr:cNvPr>
        <xdr:cNvSpPr txBox="1">
          <a:spLocks noChangeArrowheads="1"/>
        </xdr:cNvSpPr>
      </xdr:nvSpPr>
      <xdr:spPr bwMode="auto">
        <a:xfrm>
          <a:off x="3733800" y="1562100"/>
          <a:ext cx="0" cy="621241"/>
        </a:xfrm>
        <a:prstGeom prst="rect">
          <a:avLst/>
        </a:prstGeom>
        <a:noFill/>
        <a:ln w="9525">
          <a:noFill/>
          <a:miter lim="800000"/>
          <a:headEnd/>
          <a:tailEnd/>
        </a:ln>
      </xdr:spPr>
    </xdr:sp>
    <xdr:clientData/>
  </xdr:twoCellAnchor>
  <xdr:oneCellAnchor>
    <xdr:from>
      <xdr:col>1</xdr:col>
      <xdr:colOff>3340100</xdr:colOff>
      <xdr:row>30</xdr:row>
      <xdr:rowOff>0</xdr:rowOff>
    </xdr:from>
    <xdr:ext cx="0" cy="158750"/>
    <xdr:sp macro="" textlink="">
      <xdr:nvSpPr>
        <xdr:cNvPr id="18" name="Text Box 1">
          <a:extLst>
            <a:ext uri="{FF2B5EF4-FFF2-40B4-BE49-F238E27FC236}">
              <a16:creationId xmlns:a16="http://schemas.microsoft.com/office/drawing/2014/main" id="{51E938AA-065F-4FA9-A9B6-A123307B2B51}"/>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19" name="Text Box 2">
          <a:extLst>
            <a:ext uri="{FF2B5EF4-FFF2-40B4-BE49-F238E27FC236}">
              <a16:creationId xmlns:a16="http://schemas.microsoft.com/office/drawing/2014/main" id="{D633BF38-7816-48E5-B262-67ABC1357B55}"/>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0" name="Text Box 3">
          <a:extLst>
            <a:ext uri="{FF2B5EF4-FFF2-40B4-BE49-F238E27FC236}">
              <a16:creationId xmlns:a16="http://schemas.microsoft.com/office/drawing/2014/main" id="{C9AA430A-DDEB-407E-B93A-FF506FA1D54E}"/>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1" name="Text Box 4">
          <a:extLst>
            <a:ext uri="{FF2B5EF4-FFF2-40B4-BE49-F238E27FC236}">
              <a16:creationId xmlns:a16="http://schemas.microsoft.com/office/drawing/2014/main" id="{7F4A4758-472E-4B2B-AB3C-D43B5D7823FA}"/>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2" name="Text Box 5">
          <a:extLst>
            <a:ext uri="{FF2B5EF4-FFF2-40B4-BE49-F238E27FC236}">
              <a16:creationId xmlns:a16="http://schemas.microsoft.com/office/drawing/2014/main" id="{5B5DA942-E0DA-423A-8C87-0C1EEA1D2EE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3" name="Text Box 6">
          <a:extLst>
            <a:ext uri="{FF2B5EF4-FFF2-40B4-BE49-F238E27FC236}">
              <a16:creationId xmlns:a16="http://schemas.microsoft.com/office/drawing/2014/main" id="{364AFF1F-8DD3-4F8F-8D83-2A2EABB34409}"/>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4" name="Text Box 7">
          <a:extLst>
            <a:ext uri="{FF2B5EF4-FFF2-40B4-BE49-F238E27FC236}">
              <a16:creationId xmlns:a16="http://schemas.microsoft.com/office/drawing/2014/main" id="{C3F2A630-25AB-4EDB-864F-7C96D88FD45E}"/>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5" name="Text Box 8">
          <a:extLst>
            <a:ext uri="{FF2B5EF4-FFF2-40B4-BE49-F238E27FC236}">
              <a16:creationId xmlns:a16="http://schemas.microsoft.com/office/drawing/2014/main" id="{642FAB0B-225D-4BC2-9762-D13CE23AC883}"/>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6" name="Text Box 9">
          <a:extLst>
            <a:ext uri="{FF2B5EF4-FFF2-40B4-BE49-F238E27FC236}">
              <a16:creationId xmlns:a16="http://schemas.microsoft.com/office/drawing/2014/main" id="{B5321B31-9CA9-4E1A-AA35-F162489B666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7" name="Text Box 10">
          <a:extLst>
            <a:ext uri="{FF2B5EF4-FFF2-40B4-BE49-F238E27FC236}">
              <a16:creationId xmlns:a16="http://schemas.microsoft.com/office/drawing/2014/main" id="{A374986A-A659-4BE8-B7EF-A4D933B3316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8" name="Text Box 11">
          <a:extLst>
            <a:ext uri="{FF2B5EF4-FFF2-40B4-BE49-F238E27FC236}">
              <a16:creationId xmlns:a16="http://schemas.microsoft.com/office/drawing/2014/main" id="{4ACA55D9-F835-4333-9D70-2CF170A892F2}"/>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29" name="Text Box 12">
          <a:extLst>
            <a:ext uri="{FF2B5EF4-FFF2-40B4-BE49-F238E27FC236}">
              <a16:creationId xmlns:a16="http://schemas.microsoft.com/office/drawing/2014/main" id="{6A5C63A3-0AFE-4BF1-8A19-0DEF1FB82936}"/>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0" name="Text Box 13">
          <a:extLst>
            <a:ext uri="{FF2B5EF4-FFF2-40B4-BE49-F238E27FC236}">
              <a16:creationId xmlns:a16="http://schemas.microsoft.com/office/drawing/2014/main" id="{052697B7-C9CF-4C05-AE51-2268E696B5E7}"/>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1" name="Text Box 14">
          <a:extLst>
            <a:ext uri="{FF2B5EF4-FFF2-40B4-BE49-F238E27FC236}">
              <a16:creationId xmlns:a16="http://schemas.microsoft.com/office/drawing/2014/main" id="{C6961E38-5ED0-4B35-A0B7-2F8C31AF260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2" name="Text Box 15">
          <a:extLst>
            <a:ext uri="{FF2B5EF4-FFF2-40B4-BE49-F238E27FC236}">
              <a16:creationId xmlns:a16="http://schemas.microsoft.com/office/drawing/2014/main" id="{FC0805A8-715F-4115-B2C4-1CD6C02BABDF}"/>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3" name="Text Box 16">
          <a:extLst>
            <a:ext uri="{FF2B5EF4-FFF2-40B4-BE49-F238E27FC236}">
              <a16:creationId xmlns:a16="http://schemas.microsoft.com/office/drawing/2014/main" id="{5A4E938A-3ACC-4B95-9039-E540DE11DBF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4" name="Text Box 17">
          <a:extLst>
            <a:ext uri="{FF2B5EF4-FFF2-40B4-BE49-F238E27FC236}">
              <a16:creationId xmlns:a16="http://schemas.microsoft.com/office/drawing/2014/main" id="{A661520B-28E6-4CED-A8A7-E32373367F87}"/>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5" name="Text Box 18">
          <a:extLst>
            <a:ext uri="{FF2B5EF4-FFF2-40B4-BE49-F238E27FC236}">
              <a16:creationId xmlns:a16="http://schemas.microsoft.com/office/drawing/2014/main" id="{32AA53B6-EDC7-4206-9F10-12D1707D302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6" name="Text Box 19">
          <a:extLst>
            <a:ext uri="{FF2B5EF4-FFF2-40B4-BE49-F238E27FC236}">
              <a16:creationId xmlns:a16="http://schemas.microsoft.com/office/drawing/2014/main" id="{99CE9842-D667-4910-8112-34296769DCF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7" name="Text Box 20">
          <a:extLst>
            <a:ext uri="{FF2B5EF4-FFF2-40B4-BE49-F238E27FC236}">
              <a16:creationId xmlns:a16="http://schemas.microsoft.com/office/drawing/2014/main" id="{1B00632F-E843-43C7-857B-FB3B6FBD5C3A}"/>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8" name="Text Box 21">
          <a:extLst>
            <a:ext uri="{FF2B5EF4-FFF2-40B4-BE49-F238E27FC236}">
              <a16:creationId xmlns:a16="http://schemas.microsoft.com/office/drawing/2014/main" id="{D550C97F-9C6A-4661-B3BF-A23B71EFDCDA}"/>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39" name="Text Box 22">
          <a:extLst>
            <a:ext uri="{FF2B5EF4-FFF2-40B4-BE49-F238E27FC236}">
              <a16:creationId xmlns:a16="http://schemas.microsoft.com/office/drawing/2014/main" id="{114EC4B4-6E02-42C8-BC1E-8451E14B4842}"/>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0" name="Text Box 23">
          <a:extLst>
            <a:ext uri="{FF2B5EF4-FFF2-40B4-BE49-F238E27FC236}">
              <a16:creationId xmlns:a16="http://schemas.microsoft.com/office/drawing/2014/main" id="{BE032C6D-9435-4DB2-8E9D-05919C554FC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1" name="Text Box 24">
          <a:extLst>
            <a:ext uri="{FF2B5EF4-FFF2-40B4-BE49-F238E27FC236}">
              <a16:creationId xmlns:a16="http://schemas.microsoft.com/office/drawing/2014/main" id="{8F5EE672-9971-4839-9F87-5E42837E149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2" name="Text Box 25">
          <a:extLst>
            <a:ext uri="{FF2B5EF4-FFF2-40B4-BE49-F238E27FC236}">
              <a16:creationId xmlns:a16="http://schemas.microsoft.com/office/drawing/2014/main" id="{426D6349-B9CF-4378-B2B2-07F61090779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3" name="Text Box 26">
          <a:extLst>
            <a:ext uri="{FF2B5EF4-FFF2-40B4-BE49-F238E27FC236}">
              <a16:creationId xmlns:a16="http://schemas.microsoft.com/office/drawing/2014/main" id="{6DD65FA0-3B86-4D5B-8BDF-4FE7A785865B}"/>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4" name="Text Box 27">
          <a:extLst>
            <a:ext uri="{FF2B5EF4-FFF2-40B4-BE49-F238E27FC236}">
              <a16:creationId xmlns:a16="http://schemas.microsoft.com/office/drawing/2014/main" id="{E7F21F2F-57B9-4747-83F4-D11F756CB8B5}"/>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5" name="Text Box 28">
          <a:extLst>
            <a:ext uri="{FF2B5EF4-FFF2-40B4-BE49-F238E27FC236}">
              <a16:creationId xmlns:a16="http://schemas.microsoft.com/office/drawing/2014/main" id="{6E24B3C3-C71E-4D4A-9584-98792A63D63C}"/>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6" name="Text Box 29">
          <a:extLst>
            <a:ext uri="{FF2B5EF4-FFF2-40B4-BE49-F238E27FC236}">
              <a16:creationId xmlns:a16="http://schemas.microsoft.com/office/drawing/2014/main" id="{FF6D99BE-356D-4DE7-92CB-340C62EA8BBB}"/>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7" name="Text Box 30">
          <a:extLst>
            <a:ext uri="{FF2B5EF4-FFF2-40B4-BE49-F238E27FC236}">
              <a16:creationId xmlns:a16="http://schemas.microsoft.com/office/drawing/2014/main" id="{E1C927B2-25A8-4723-8ECB-1CAC54C2F7D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8" name="Text Box 31">
          <a:extLst>
            <a:ext uri="{FF2B5EF4-FFF2-40B4-BE49-F238E27FC236}">
              <a16:creationId xmlns:a16="http://schemas.microsoft.com/office/drawing/2014/main" id="{22AF3EF5-94BB-4C19-B810-1E5787DF3379}"/>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49" name="Text Box 32">
          <a:extLst>
            <a:ext uri="{FF2B5EF4-FFF2-40B4-BE49-F238E27FC236}">
              <a16:creationId xmlns:a16="http://schemas.microsoft.com/office/drawing/2014/main" id="{C65F8298-1E90-4E18-BD08-9BC369660231}"/>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0" name="Text Box 33">
          <a:extLst>
            <a:ext uri="{FF2B5EF4-FFF2-40B4-BE49-F238E27FC236}">
              <a16:creationId xmlns:a16="http://schemas.microsoft.com/office/drawing/2014/main" id="{5A72A812-F705-4DEC-9E58-8879B16DB76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1" name="Text Box 34">
          <a:extLst>
            <a:ext uri="{FF2B5EF4-FFF2-40B4-BE49-F238E27FC236}">
              <a16:creationId xmlns:a16="http://schemas.microsoft.com/office/drawing/2014/main" id="{290A8314-2469-4D40-A402-A71AD2ED140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2" name="Text Box 35">
          <a:extLst>
            <a:ext uri="{FF2B5EF4-FFF2-40B4-BE49-F238E27FC236}">
              <a16:creationId xmlns:a16="http://schemas.microsoft.com/office/drawing/2014/main" id="{95793919-870A-4B6E-96AB-752FBE9C9BB3}"/>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3" name="Text Box 36">
          <a:extLst>
            <a:ext uri="{FF2B5EF4-FFF2-40B4-BE49-F238E27FC236}">
              <a16:creationId xmlns:a16="http://schemas.microsoft.com/office/drawing/2014/main" id="{A50D9C31-649E-478C-A921-4AD5F87ADD33}"/>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4" name="Text Box 37">
          <a:extLst>
            <a:ext uri="{FF2B5EF4-FFF2-40B4-BE49-F238E27FC236}">
              <a16:creationId xmlns:a16="http://schemas.microsoft.com/office/drawing/2014/main" id="{EDEDD88E-5E4A-4372-9D08-FC9AA62B3F92}"/>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5" name="Text Box 38">
          <a:extLst>
            <a:ext uri="{FF2B5EF4-FFF2-40B4-BE49-F238E27FC236}">
              <a16:creationId xmlns:a16="http://schemas.microsoft.com/office/drawing/2014/main" id="{13D8F032-979C-4B3B-8A7C-A5A9D6577F93}"/>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6" name="Text Box 39">
          <a:extLst>
            <a:ext uri="{FF2B5EF4-FFF2-40B4-BE49-F238E27FC236}">
              <a16:creationId xmlns:a16="http://schemas.microsoft.com/office/drawing/2014/main" id="{25F00A50-899C-46C2-A135-979FA5EF3B97}"/>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7" name="Text Box 40">
          <a:extLst>
            <a:ext uri="{FF2B5EF4-FFF2-40B4-BE49-F238E27FC236}">
              <a16:creationId xmlns:a16="http://schemas.microsoft.com/office/drawing/2014/main" id="{C1C5CB90-B829-4A6B-89A2-1A6675D0C69A}"/>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8" name="Text Box 41">
          <a:extLst>
            <a:ext uri="{FF2B5EF4-FFF2-40B4-BE49-F238E27FC236}">
              <a16:creationId xmlns:a16="http://schemas.microsoft.com/office/drawing/2014/main" id="{9645AA1A-E04B-4433-9E61-CF75326456E5}"/>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59" name="Text Box 42">
          <a:extLst>
            <a:ext uri="{FF2B5EF4-FFF2-40B4-BE49-F238E27FC236}">
              <a16:creationId xmlns:a16="http://schemas.microsoft.com/office/drawing/2014/main" id="{0F8BAAD1-9FB3-4020-90D6-1103A3120FA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0" name="Text Box 43">
          <a:extLst>
            <a:ext uri="{FF2B5EF4-FFF2-40B4-BE49-F238E27FC236}">
              <a16:creationId xmlns:a16="http://schemas.microsoft.com/office/drawing/2014/main" id="{5F8974C0-14C3-4F50-9582-239A297F5BBA}"/>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1" name="Text Box 44">
          <a:extLst>
            <a:ext uri="{FF2B5EF4-FFF2-40B4-BE49-F238E27FC236}">
              <a16:creationId xmlns:a16="http://schemas.microsoft.com/office/drawing/2014/main" id="{B6AB2412-DD61-4402-85FE-CCAA71A6235C}"/>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2" name="Text Box 45">
          <a:extLst>
            <a:ext uri="{FF2B5EF4-FFF2-40B4-BE49-F238E27FC236}">
              <a16:creationId xmlns:a16="http://schemas.microsoft.com/office/drawing/2014/main" id="{12579BD1-8300-4086-B5DF-82EFCD4E9E17}"/>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3" name="Text Box 46">
          <a:extLst>
            <a:ext uri="{FF2B5EF4-FFF2-40B4-BE49-F238E27FC236}">
              <a16:creationId xmlns:a16="http://schemas.microsoft.com/office/drawing/2014/main" id="{03667DA0-749C-4348-A2B0-7BDC7A04F3F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4" name="Text Box 47">
          <a:extLst>
            <a:ext uri="{FF2B5EF4-FFF2-40B4-BE49-F238E27FC236}">
              <a16:creationId xmlns:a16="http://schemas.microsoft.com/office/drawing/2014/main" id="{9A0A0133-28AE-4941-88F6-F6EE211D0CF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5" name="Text Box 48">
          <a:extLst>
            <a:ext uri="{FF2B5EF4-FFF2-40B4-BE49-F238E27FC236}">
              <a16:creationId xmlns:a16="http://schemas.microsoft.com/office/drawing/2014/main" id="{33E046D0-FCEC-4E47-8969-D4818D6C1E3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6" name="Text Box 49">
          <a:extLst>
            <a:ext uri="{FF2B5EF4-FFF2-40B4-BE49-F238E27FC236}">
              <a16:creationId xmlns:a16="http://schemas.microsoft.com/office/drawing/2014/main" id="{F0095AEA-ADC9-41DC-9C40-589FA8200833}"/>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7" name="Text Box 50">
          <a:extLst>
            <a:ext uri="{FF2B5EF4-FFF2-40B4-BE49-F238E27FC236}">
              <a16:creationId xmlns:a16="http://schemas.microsoft.com/office/drawing/2014/main" id="{B450091E-AD0B-4DBD-898A-211727BA1103}"/>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8" name="Text Box 51">
          <a:extLst>
            <a:ext uri="{FF2B5EF4-FFF2-40B4-BE49-F238E27FC236}">
              <a16:creationId xmlns:a16="http://schemas.microsoft.com/office/drawing/2014/main" id="{9C468961-9F80-4F0F-B0BC-27D5CFB3C84C}"/>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69" name="Text Box 52">
          <a:extLst>
            <a:ext uri="{FF2B5EF4-FFF2-40B4-BE49-F238E27FC236}">
              <a16:creationId xmlns:a16="http://schemas.microsoft.com/office/drawing/2014/main" id="{D80F5D88-CB64-42D0-9BC2-FF5EE7D27EC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0" name="Text Box 53">
          <a:extLst>
            <a:ext uri="{FF2B5EF4-FFF2-40B4-BE49-F238E27FC236}">
              <a16:creationId xmlns:a16="http://schemas.microsoft.com/office/drawing/2014/main" id="{7D10EDD5-8FF8-4956-8C24-210D1F7C28A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1" name="Text Box 54">
          <a:extLst>
            <a:ext uri="{FF2B5EF4-FFF2-40B4-BE49-F238E27FC236}">
              <a16:creationId xmlns:a16="http://schemas.microsoft.com/office/drawing/2014/main" id="{C4C4605A-26A1-486C-9A29-19B9E44DA1BB}"/>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2" name="Text Box 55">
          <a:extLst>
            <a:ext uri="{FF2B5EF4-FFF2-40B4-BE49-F238E27FC236}">
              <a16:creationId xmlns:a16="http://schemas.microsoft.com/office/drawing/2014/main" id="{1733C0D6-234C-430A-8F6E-FB4AE711FDB9}"/>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3" name="Text Box 56">
          <a:extLst>
            <a:ext uri="{FF2B5EF4-FFF2-40B4-BE49-F238E27FC236}">
              <a16:creationId xmlns:a16="http://schemas.microsoft.com/office/drawing/2014/main" id="{3F720C61-4D2D-4E83-B39C-97C0FF1E4AB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4" name="Text Box 57">
          <a:extLst>
            <a:ext uri="{FF2B5EF4-FFF2-40B4-BE49-F238E27FC236}">
              <a16:creationId xmlns:a16="http://schemas.microsoft.com/office/drawing/2014/main" id="{6BA06283-2C0A-4C40-9C05-D29BC6B8DC2F}"/>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5" name="Text Box 58">
          <a:extLst>
            <a:ext uri="{FF2B5EF4-FFF2-40B4-BE49-F238E27FC236}">
              <a16:creationId xmlns:a16="http://schemas.microsoft.com/office/drawing/2014/main" id="{59153E67-10DA-47A0-91F2-11A8E20017F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6" name="Text Box 59">
          <a:extLst>
            <a:ext uri="{FF2B5EF4-FFF2-40B4-BE49-F238E27FC236}">
              <a16:creationId xmlns:a16="http://schemas.microsoft.com/office/drawing/2014/main" id="{D9F822A5-B3A7-49E9-A6CC-C39AE30926A4}"/>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7" name="Text Box 60">
          <a:extLst>
            <a:ext uri="{FF2B5EF4-FFF2-40B4-BE49-F238E27FC236}">
              <a16:creationId xmlns:a16="http://schemas.microsoft.com/office/drawing/2014/main" id="{DE052E8C-EDB1-4B46-AF3D-2EE4D39408FB}"/>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8" name="Text Box 61">
          <a:extLst>
            <a:ext uri="{FF2B5EF4-FFF2-40B4-BE49-F238E27FC236}">
              <a16:creationId xmlns:a16="http://schemas.microsoft.com/office/drawing/2014/main" id="{D42FC445-1568-4AC6-A2D9-1C8334FF2BB9}"/>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79" name="Text Box 62">
          <a:extLst>
            <a:ext uri="{FF2B5EF4-FFF2-40B4-BE49-F238E27FC236}">
              <a16:creationId xmlns:a16="http://schemas.microsoft.com/office/drawing/2014/main" id="{850B6866-63F6-4158-8502-319832B52C14}"/>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0" name="Text Box 63">
          <a:extLst>
            <a:ext uri="{FF2B5EF4-FFF2-40B4-BE49-F238E27FC236}">
              <a16:creationId xmlns:a16="http://schemas.microsoft.com/office/drawing/2014/main" id="{0D6566A6-16AC-448A-96D6-64DDD13789C8}"/>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1" name="Text Box 64">
          <a:extLst>
            <a:ext uri="{FF2B5EF4-FFF2-40B4-BE49-F238E27FC236}">
              <a16:creationId xmlns:a16="http://schemas.microsoft.com/office/drawing/2014/main" id="{06B48A61-38AA-4DC4-A653-B6C7E3AF72DE}"/>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2" name="Text Box 65">
          <a:extLst>
            <a:ext uri="{FF2B5EF4-FFF2-40B4-BE49-F238E27FC236}">
              <a16:creationId xmlns:a16="http://schemas.microsoft.com/office/drawing/2014/main" id="{D77459C9-57C8-4196-9E73-CC70C3AAE4A5}"/>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3" name="Text Box 66">
          <a:extLst>
            <a:ext uri="{FF2B5EF4-FFF2-40B4-BE49-F238E27FC236}">
              <a16:creationId xmlns:a16="http://schemas.microsoft.com/office/drawing/2014/main" id="{9BC19D29-7D92-4BF5-9801-8ED4E2057AF0}"/>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4" name="Text Box 67">
          <a:extLst>
            <a:ext uri="{FF2B5EF4-FFF2-40B4-BE49-F238E27FC236}">
              <a16:creationId xmlns:a16="http://schemas.microsoft.com/office/drawing/2014/main" id="{AB85E24B-6DCC-4802-9B84-1DB3E35F6455}"/>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5" name="Text Box 68">
          <a:extLst>
            <a:ext uri="{FF2B5EF4-FFF2-40B4-BE49-F238E27FC236}">
              <a16:creationId xmlns:a16="http://schemas.microsoft.com/office/drawing/2014/main" id="{17D533DB-AF95-43DB-B5BB-C75B445012DD}"/>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6" name="Text Box 69">
          <a:extLst>
            <a:ext uri="{FF2B5EF4-FFF2-40B4-BE49-F238E27FC236}">
              <a16:creationId xmlns:a16="http://schemas.microsoft.com/office/drawing/2014/main" id="{22FE2CF3-DFD8-4038-878A-C88DFA2AC5CA}"/>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7" name="Text Box 70">
          <a:extLst>
            <a:ext uri="{FF2B5EF4-FFF2-40B4-BE49-F238E27FC236}">
              <a16:creationId xmlns:a16="http://schemas.microsoft.com/office/drawing/2014/main" id="{01383EF9-D158-483A-B9B8-974626E71A13}"/>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8" name="Text Box 71">
          <a:extLst>
            <a:ext uri="{FF2B5EF4-FFF2-40B4-BE49-F238E27FC236}">
              <a16:creationId xmlns:a16="http://schemas.microsoft.com/office/drawing/2014/main" id="{A77EA20A-404E-4906-9635-8131A421D9E5}"/>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30</xdr:row>
      <xdr:rowOff>0</xdr:rowOff>
    </xdr:from>
    <xdr:ext cx="0" cy="158750"/>
    <xdr:sp macro="" textlink="">
      <xdr:nvSpPr>
        <xdr:cNvPr id="89" name="Text Box 72">
          <a:extLst>
            <a:ext uri="{FF2B5EF4-FFF2-40B4-BE49-F238E27FC236}">
              <a16:creationId xmlns:a16="http://schemas.microsoft.com/office/drawing/2014/main" id="{E8F0D4AD-94FA-4ADC-A63B-BBF4734098AB}"/>
            </a:ext>
          </a:extLst>
        </xdr:cNvPr>
        <xdr:cNvSpPr txBox="1">
          <a:spLocks noChangeArrowheads="1"/>
        </xdr:cNvSpPr>
      </xdr:nvSpPr>
      <xdr:spPr bwMode="auto">
        <a:xfrm>
          <a:off x="3759200" y="16449675"/>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3190875</xdr:colOff>
      <xdr:row>3</xdr:row>
      <xdr:rowOff>0</xdr:rowOff>
    </xdr:from>
    <xdr:to>
      <xdr:col>1</xdr:col>
      <xdr:colOff>3190875</xdr:colOff>
      <xdr:row>3</xdr:row>
      <xdr:rowOff>221191</xdr:rowOff>
    </xdr:to>
    <xdr:sp macro="" textlink="">
      <xdr:nvSpPr>
        <xdr:cNvPr id="90" name="Text Box 96">
          <a:extLst>
            <a:ext uri="{FF2B5EF4-FFF2-40B4-BE49-F238E27FC236}">
              <a16:creationId xmlns:a16="http://schemas.microsoft.com/office/drawing/2014/main" id="{D41FF607-6901-48B5-A6FC-9C3D01A9CB26}"/>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1" name="Text Box 97">
          <a:extLst>
            <a:ext uri="{FF2B5EF4-FFF2-40B4-BE49-F238E27FC236}">
              <a16:creationId xmlns:a16="http://schemas.microsoft.com/office/drawing/2014/main" id="{02B5F0B7-322A-42DC-9173-34B74A260652}"/>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2" name="Text Box 98">
          <a:extLst>
            <a:ext uri="{FF2B5EF4-FFF2-40B4-BE49-F238E27FC236}">
              <a16:creationId xmlns:a16="http://schemas.microsoft.com/office/drawing/2014/main" id="{7D27FECA-FD9F-4C61-A94F-DF6D6164534C}"/>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3" name="Text Box 99">
          <a:extLst>
            <a:ext uri="{FF2B5EF4-FFF2-40B4-BE49-F238E27FC236}">
              <a16:creationId xmlns:a16="http://schemas.microsoft.com/office/drawing/2014/main" id="{A84D1190-9981-4DD9-B265-4D5396CF82B1}"/>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4" name="Text Box 96">
          <a:extLst>
            <a:ext uri="{FF2B5EF4-FFF2-40B4-BE49-F238E27FC236}">
              <a16:creationId xmlns:a16="http://schemas.microsoft.com/office/drawing/2014/main" id="{AF43788A-270E-47A4-8C38-F0DB0C97A0BC}"/>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5" name="Text Box 97">
          <a:extLst>
            <a:ext uri="{FF2B5EF4-FFF2-40B4-BE49-F238E27FC236}">
              <a16:creationId xmlns:a16="http://schemas.microsoft.com/office/drawing/2014/main" id="{4A3D6B8B-5C1D-4890-A4AF-31C4B9E49E73}"/>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6" name="Text Box 98">
          <a:extLst>
            <a:ext uri="{FF2B5EF4-FFF2-40B4-BE49-F238E27FC236}">
              <a16:creationId xmlns:a16="http://schemas.microsoft.com/office/drawing/2014/main" id="{75C9A0C4-0E9D-4573-8F30-9523EF41745D}"/>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7" name="Text Box 99">
          <a:extLst>
            <a:ext uri="{FF2B5EF4-FFF2-40B4-BE49-F238E27FC236}">
              <a16:creationId xmlns:a16="http://schemas.microsoft.com/office/drawing/2014/main" id="{B2A77B84-8D1B-4C6F-B1D0-E4CF9C0DC93C}"/>
            </a:ext>
          </a:extLst>
        </xdr:cNvPr>
        <xdr:cNvSpPr txBox="1">
          <a:spLocks noChangeArrowheads="1"/>
        </xdr:cNvSpPr>
      </xdr:nvSpPr>
      <xdr:spPr bwMode="auto">
        <a:xfrm>
          <a:off x="3733800" y="1562100"/>
          <a:ext cx="0" cy="221191"/>
        </a:xfrm>
        <a:prstGeom prst="rect">
          <a:avLst/>
        </a:prstGeom>
        <a:noFill/>
        <a:ln w="9525">
          <a:noFill/>
          <a:miter lim="800000"/>
          <a:headEnd/>
          <a:tailEnd/>
        </a:ln>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 name="Text Box 182">
          <a:extLst>
            <a:ext uri="{FF2B5EF4-FFF2-40B4-BE49-F238E27FC236}">
              <a16:creationId xmlns:a16="http://schemas.microsoft.com/office/drawing/2014/main" id="{E16E3410-FEC3-43AD-B46C-C0FABEE599C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 name="Text Box 183">
          <a:extLst>
            <a:ext uri="{FF2B5EF4-FFF2-40B4-BE49-F238E27FC236}">
              <a16:creationId xmlns:a16="http://schemas.microsoft.com/office/drawing/2014/main" id="{CAAD3F67-A8CD-4D66-AA48-4E94B1E4E5C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 name="Text Box 326">
          <a:extLst>
            <a:ext uri="{FF2B5EF4-FFF2-40B4-BE49-F238E27FC236}">
              <a16:creationId xmlns:a16="http://schemas.microsoft.com/office/drawing/2014/main" id="{B4B177CC-4A7B-4FFE-928B-FA72B6E57CD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 name="Text Box 327">
          <a:extLst>
            <a:ext uri="{FF2B5EF4-FFF2-40B4-BE49-F238E27FC236}">
              <a16:creationId xmlns:a16="http://schemas.microsoft.com/office/drawing/2014/main" id="{BFE478F9-C705-4464-8F04-E42C29CE9A9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102" name="Text Box 869">
          <a:extLst>
            <a:ext uri="{FF2B5EF4-FFF2-40B4-BE49-F238E27FC236}">
              <a16:creationId xmlns:a16="http://schemas.microsoft.com/office/drawing/2014/main" id="{3573B286-3A01-415D-9569-223C96F2866E}"/>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103" name="Text Box 870">
          <a:extLst>
            <a:ext uri="{FF2B5EF4-FFF2-40B4-BE49-F238E27FC236}">
              <a16:creationId xmlns:a16="http://schemas.microsoft.com/office/drawing/2014/main" id="{1FDF4A3D-7725-488E-87A1-8722EFB3830E}"/>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104" name="Text Box 871">
          <a:extLst>
            <a:ext uri="{FF2B5EF4-FFF2-40B4-BE49-F238E27FC236}">
              <a16:creationId xmlns:a16="http://schemas.microsoft.com/office/drawing/2014/main" id="{CD173EC1-0931-4DD7-9177-F44C706AD021}"/>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105" name="Text Box 872">
          <a:extLst>
            <a:ext uri="{FF2B5EF4-FFF2-40B4-BE49-F238E27FC236}">
              <a16:creationId xmlns:a16="http://schemas.microsoft.com/office/drawing/2014/main" id="{36D25FD2-B664-4992-889F-7BE2C5D0EAF9}"/>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6" name="Text Box 450">
          <a:extLst>
            <a:ext uri="{FF2B5EF4-FFF2-40B4-BE49-F238E27FC236}">
              <a16:creationId xmlns:a16="http://schemas.microsoft.com/office/drawing/2014/main" id="{3803E6AA-97D2-4797-BBE8-F60AFE6FD30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7" name="Text Box 451">
          <a:extLst>
            <a:ext uri="{FF2B5EF4-FFF2-40B4-BE49-F238E27FC236}">
              <a16:creationId xmlns:a16="http://schemas.microsoft.com/office/drawing/2014/main" id="{C5B42843-479D-4642-BEA5-B2CA3249980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8" name="Text Box 454">
          <a:extLst>
            <a:ext uri="{FF2B5EF4-FFF2-40B4-BE49-F238E27FC236}">
              <a16:creationId xmlns:a16="http://schemas.microsoft.com/office/drawing/2014/main" id="{23B01A37-6BB6-40E8-AF6F-11A59085EB3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9" name="Text Box 455">
          <a:extLst>
            <a:ext uri="{FF2B5EF4-FFF2-40B4-BE49-F238E27FC236}">
              <a16:creationId xmlns:a16="http://schemas.microsoft.com/office/drawing/2014/main" id="{625D39B4-DF6C-4FAE-9E41-315FDA74BB4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0" name="Text Box 456">
          <a:extLst>
            <a:ext uri="{FF2B5EF4-FFF2-40B4-BE49-F238E27FC236}">
              <a16:creationId xmlns:a16="http://schemas.microsoft.com/office/drawing/2014/main" id="{A4EE02E7-80E5-4C14-BEE4-5FADB4B4665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1" name="Text Box 457">
          <a:extLst>
            <a:ext uri="{FF2B5EF4-FFF2-40B4-BE49-F238E27FC236}">
              <a16:creationId xmlns:a16="http://schemas.microsoft.com/office/drawing/2014/main" id="{CDEFA996-213F-41F8-A97E-EEC1B45BF05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2" name="Text Box 458">
          <a:extLst>
            <a:ext uri="{FF2B5EF4-FFF2-40B4-BE49-F238E27FC236}">
              <a16:creationId xmlns:a16="http://schemas.microsoft.com/office/drawing/2014/main" id="{182B20DF-F717-499E-95E4-F5F9A89A4A1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3" name="Text Box 459">
          <a:extLst>
            <a:ext uri="{FF2B5EF4-FFF2-40B4-BE49-F238E27FC236}">
              <a16:creationId xmlns:a16="http://schemas.microsoft.com/office/drawing/2014/main" id="{E3DE4656-8EB2-49EE-80C2-1BD112F7A5B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4" name="Text Box 466">
          <a:extLst>
            <a:ext uri="{FF2B5EF4-FFF2-40B4-BE49-F238E27FC236}">
              <a16:creationId xmlns:a16="http://schemas.microsoft.com/office/drawing/2014/main" id="{FB5573FF-35A0-49B6-8EB6-58B01B7F7B5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5" name="Text Box 467">
          <a:extLst>
            <a:ext uri="{FF2B5EF4-FFF2-40B4-BE49-F238E27FC236}">
              <a16:creationId xmlns:a16="http://schemas.microsoft.com/office/drawing/2014/main" id="{FD272576-471D-4AFB-A910-C14E2A80C32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6" name="Text Box 468">
          <a:extLst>
            <a:ext uri="{FF2B5EF4-FFF2-40B4-BE49-F238E27FC236}">
              <a16:creationId xmlns:a16="http://schemas.microsoft.com/office/drawing/2014/main" id="{25DBE317-A1CF-4CF3-8020-E9F198A7847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7" name="Text Box 469">
          <a:extLst>
            <a:ext uri="{FF2B5EF4-FFF2-40B4-BE49-F238E27FC236}">
              <a16:creationId xmlns:a16="http://schemas.microsoft.com/office/drawing/2014/main" id="{3BD149D2-6597-48F1-9934-AF4EB7955DE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8" name="Text Box 470">
          <a:extLst>
            <a:ext uri="{FF2B5EF4-FFF2-40B4-BE49-F238E27FC236}">
              <a16:creationId xmlns:a16="http://schemas.microsoft.com/office/drawing/2014/main" id="{12DD597B-0303-4C49-87F0-446EA8D0494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19" name="Text Box 471">
          <a:extLst>
            <a:ext uri="{FF2B5EF4-FFF2-40B4-BE49-F238E27FC236}">
              <a16:creationId xmlns:a16="http://schemas.microsoft.com/office/drawing/2014/main" id="{60D105DB-C9B0-4466-B3FC-CB1C0E94ADC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0" name="Text Box 472">
          <a:extLst>
            <a:ext uri="{FF2B5EF4-FFF2-40B4-BE49-F238E27FC236}">
              <a16:creationId xmlns:a16="http://schemas.microsoft.com/office/drawing/2014/main" id="{A263A63F-5324-4DB4-AF12-1DE90D4419C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1" name="Text Box 473">
          <a:extLst>
            <a:ext uri="{FF2B5EF4-FFF2-40B4-BE49-F238E27FC236}">
              <a16:creationId xmlns:a16="http://schemas.microsoft.com/office/drawing/2014/main" id="{700885C3-254E-463D-A9AB-51AEC0024CE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2" name="Text Box 476">
          <a:extLst>
            <a:ext uri="{FF2B5EF4-FFF2-40B4-BE49-F238E27FC236}">
              <a16:creationId xmlns:a16="http://schemas.microsoft.com/office/drawing/2014/main" id="{4AA05207-627E-4788-8D5D-741828F6671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3" name="Text Box 477">
          <a:extLst>
            <a:ext uri="{FF2B5EF4-FFF2-40B4-BE49-F238E27FC236}">
              <a16:creationId xmlns:a16="http://schemas.microsoft.com/office/drawing/2014/main" id="{EDB6477B-6596-4A59-B9A1-EC793C9CA70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4" name="Text Box 478">
          <a:extLst>
            <a:ext uri="{FF2B5EF4-FFF2-40B4-BE49-F238E27FC236}">
              <a16:creationId xmlns:a16="http://schemas.microsoft.com/office/drawing/2014/main" id="{50BD74C9-1C66-46A5-A7B7-0D5D07DD7A7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5" name="Text Box 479">
          <a:extLst>
            <a:ext uri="{FF2B5EF4-FFF2-40B4-BE49-F238E27FC236}">
              <a16:creationId xmlns:a16="http://schemas.microsoft.com/office/drawing/2014/main" id="{B3537560-8276-4927-821E-7DCB6026F8F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6" name="Text Box 482">
          <a:extLst>
            <a:ext uri="{FF2B5EF4-FFF2-40B4-BE49-F238E27FC236}">
              <a16:creationId xmlns:a16="http://schemas.microsoft.com/office/drawing/2014/main" id="{11D19C7C-C371-4EDD-9BCF-BE161CC5C01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7" name="Text Box 483">
          <a:extLst>
            <a:ext uri="{FF2B5EF4-FFF2-40B4-BE49-F238E27FC236}">
              <a16:creationId xmlns:a16="http://schemas.microsoft.com/office/drawing/2014/main" id="{00F28700-4EA5-4F09-BBA0-2949B58F1C4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8" name="Text Box 484">
          <a:extLst>
            <a:ext uri="{FF2B5EF4-FFF2-40B4-BE49-F238E27FC236}">
              <a16:creationId xmlns:a16="http://schemas.microsoft.com/office/drawing/2014/main" id="{226A30F4-2322-4F47-922B-EE0DF3669B8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29" name="Text Box 485">
          <a:extLst>
            <a:ext uri="{FF2B5EF4-FFF2-40B4-BE49-F238E27FC236}">
              <a16:creationId xmlns:a16="http://schemas.microsoft.com/office/drawing/2014/main" id="{F7E8D327-D8E4-4712-8121-7306AF4A400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0" name="Text Box 486">
          <a:extLst>
            <a:ext uri="{FF2B5EF4-FFF2-40B4-BE49-F238E27FC236}">
              <a16:creationId xmlns:a16="http://schemas.microsoft.com/office/drawing/2014/main" id="{6F064C66-DE01-4EDC-848B-9B89B354DCF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1" name="Text Box 487">
          <a:extLst>
            <a:ext uri="{FF2B5EF4-FFF2-40B4-BE49-F238E27FC236}">
              <a16:creationId xmlns:a16="http://schemas.microsoft.com/office/drawing/2014/main" id="{A1E73AF2-15B4-44DA-817C-B9317E830DE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2" name="Text Box 488">
          <a:extLst>
            <a:ext uri="{FF2B5EF4-FFF2-40B4-BE49-F238E27FC236}">
              <a16:creationId xmlns:a16="http://schemas.microsoft.com/office/drawing/2014/main" id="{AB63A1F1-9B32-415E-B333-0601F091AC0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3" name="Text Box 489">
          <a:extLst>
            <a:ext uri="{FF2B5EF4-FFF2-40B4-BE49-F238E27FC236}">
              <a16:creationId xmlns:a16="http://schemas.microsoft.com/office/drawing/2014/main" id="{5D100767-E587-45FF-AA69-58A2304AF41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4" name="Text Box 514">
          <a:extLst>
            <a:ext uri="{FF2B5EF4-FFF2-40B4-BE49-F238E27FC236}">
              <a16:creationId xmlns:a16="http://schemas.microsoft.com/office/drawing/2014/main" id="{62BC0021-F8E6-416C-8977-B59A822423C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5" name="Text Box 515">
          <a:extLst>
            <a:ext uri="{FF2B5EF4-FFF2-40B4-BE49-F238E27FC236}">
              <a16:creationId xmlns:a16="http://schemas.microsoft.com/office/drawing/2014/main" id="{A25943B9-48B7-4D82-A54F-F387CF2133B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6" name="Text Box 516">
          <a:extLst>
            <a:ext uri="{FF2B5EF4-FFF2-40B4-BE49-F238E27FC236}">
              <a16:creationId xmlns:a16="http://schemas.microsoft.com/office/drawing/2014/main" id="{3C0B6C64-FC97-40A4-A1EB-69AC793FDAB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7" name="Text Box 517">
          <a:extLst>
            <a:ext uri="{FF2B5EF4-FFF2-40B4-BE49-F238E27FC236}">
              <a16:creationId xmlns:a16="http://schemas.microsoft.com/office/drawing/2014/main" id="{6FB25926-9BE5-4350-BBA8-6D8EF4C5BF2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8" name="Text Box 450">
          <a:extLst>
            <a:ext uri="{FF2B5EF4-FFF2-40B4-BE49-F238E27FC236}">
              <a16:creationId xmlns:a16="http://schemas.microsoft.com/office/drawing/2014/main" id="{4D912D62-483B-4968-AE63-50F30E3E41B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39" name="Text Box 451">
          <a:extLst>
            <a:ext uri="{FF2B5EF4-FFF2-40B4-BE49-F238E27FC236}">
              <a16:creationId xmlns:a16="http://schemas.microsoft.com/office/drawing/2014/main" id="{6FEE4709-DF3D-4A70-A18B-E7281824FB7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0" name="Text Box 454">
          <a:extLst>
            <a:ext uri="{FF2B5EF4-FFF2-40B4-BE49-F238E27FC236}">
              <a16:creationId xmlns:a16="http://schemas.microsoft.com/office/drawing/2014/main" id="{84526041-BF68-4460-B536-7260F6CCC71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1" name="Text Box 455">
          <a:extLst>
            <a:ext uri="{FF2B5EF4-FFF2-40B4-BE49-F238E27FC236}">
              <a16:creationId xmlns:a16="http://schemas.microsoft.com/office/drawing/2014/main" id="{831059BE-5D1A-4108-9992-F057AE29BAB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2" name="Text Box 456">
          <a:extLst>
            <a:ext uri="{FF2B5EF4-FFF2-40B4-BE49-F238E27FC236}">
              <a16:creationId xmlns:a16="http://schemas.microsoft.com/office/drawing/2014/main" id="{DE2A29AA-CC5F-4B6A-9B98-308CDA65C72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3" name="Text Box 457">
          <a:extLst>
            <a:ext uri="{FF2B5EF4-FFF2-40B4-BE49-F238E27FC236}">
              <a16:creationId xmlns:a16="http://schemas.microsoft.com/office/drawing/2014/main" id="{6BFDFCF5-F0DF-45CC-B386-7928274D0A7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4" name="Text Box 458">
          <a:extLst>
            <a:ext uri="{FF2B5EF4-FFF2-40B4-BE49-F238E27FC236}">
              <a16:creationId xmlns:a16="http://schemas.microsoft.com/office/drawing/2014/main" id="{AB5521D6-2DB6-4D56-A41D-D2FE098A696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5" name="Text Box 459">
          <a:extLst>
            <a:ext uri="{FF2B5EF4-FFF2-40B4-BE49-F238E27FC236}">
              <a16:creationId xmlns:a16="http://schemas.microsoft.com/office/drawing/2014/main" id="{04E813F3-0064-47D3-8542-6C6B4DFE723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6" name="Text Box 466">
          <a:extLst>
            <a:ext uri="{FF2B5EF4-FFF2-40B4-BE49-F238E27FC236}">
              <a16:creationId xmlns:a16="http://schemas.microsoft.com/office/drawing/2014/main" id="{57595927-6E32-4071-891D-2F13B61061E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7" name="Text Box 467">
          <a:extLst>
            <a:ext uri="{FF2B5EF4-FFF2-40B4-BE49-F238E27FC236}">
              <a16:creationId xmlns:a16="http://schemas.microsoft.com/office/drawing/2014/main" id="{C9F76A96-194B-4BB0-84C6-887E464FCFA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8" name="Text Box 468">
          <a:extLst>
            <a:ext uri="{FF2B5EF4-FFF2-40B4-BE49-F238E27FC236}">
              <a16:creationId xmlns:a16="http://schemas.microsoft.com/office/drawing/2014/main" id="{CAC900FD-828E-42B1-821A-39DCFA4576F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49" name="Text Box 469">
          <a:extLst>
            <a:ext uri="{FF2B5EF4-FFF2-40B4-BE49-F238E27FC236}">
              <a16:creationId xmlns:a16="http://schemas.microsoft.com/office/drawing/2014/main" id="{2781AA37-4707-4AD6-9650-8EE544C96E2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0" name="Text Box 470">
          <a:extLst>
            <a:ext uri="{FF2B5EF4-FFF2-40B4-BE49-F238E27FC236}">
              <a16:creationId xmlns:a16="http://schemas.microsoft.com/office/drawing/2014/main" id="{7DA7D1C8-9BD9-4F99-B14F-5D3A58DF543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1" name="Text Box 471">
          <a:extLst>
            <a:ext uri="{FF2B5EF4-FFF2-40B4-BE49-F238E27FC236}">
              <a16:creationId xmlns:a16="http://schemas.microsoft.com/office/drawing/2014/main" id="{A03F29BF-6F40-4541-8194-3F69D5B1E53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2" name="Text Box 472">
          <a:extLst>
            <a:ext uri="{FF2B5EF4-FFF2-40B4-BE49-F238E27FC236}">
              <a16:creationId xmlns:a16="http://schemas.microsoft.com/office/drawing/2014/main" id="{18E289CB-E0BC-422C-81D7-C3DA7CBF5E0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3" name="Text Box 473">
          <a:extLst>
            <a:ext uri="{FF2B5EF4-FFF2-40B4-BE49-F238E27FC236}">
              <a16:creationId xmlns:a16="http://schemas.microsoft.com/office/drawing/2014/main" id="{65D6CB97-5431-4A96-A7BC-93F2F1D6D86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4" name="Text Box 476">
          <a:extLst>
            <a:ext uri="{FF2B5EF4-FFF2-40B4-BE49-F238E27FC236}">
              <a16:creationId xmlns:a16="http://schemas.microsoft.com/office/drawing/2014/main" id="{2A668E0A-99C4-4E70-B160-18A2A070F8E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5" name="Text Box 477">
          <a:extLst>
            <a:ext uri="{FF2B5EF4-FFF2-40B4-BE49-F238E27FC236}">
              <a16:creationId xmlns:a16="http://schemas.microsoft.com/office/drawing/2014/main" id="{8833A818-AEE6-4D09-902A-49F6E87DE9E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6" name="Text Box 478">
          <a:extLst>
            <a:ext uri="{FF2B5EF4-FFF2-40B4-BE49-F238E27FC236}">
              <a16:creationId xmlns:a16="http://schemas.microsoft.com/office/drawing/2014/main" id="{924DD7E5-85AC-48CA-A094-6B4130D45BC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7" name="Text Box 479">
          <a:extLst>
            <a:ext uri="{FF2B5EF4-FFF2-40B4-BE49-F238E27FC236}">
              <a16:creationId xmlns:a16="http://schemas.microsoft.com/office/drawing/2014/main" id="{C41F89B5-FA33-4C99-B901-6C257581F50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8" name="Text Box 482">
          <a:extLst>
            <a:ext uri="{FF2B5EF4-FFF2-40B4-BE49-F238E27FC236}">
              <a16:creationId xmlns:a16="http://schemas.microsoft.com/office/drawing/2014/main" id="{5CDBE35D-BBC0-4764-B9C6-01B009BBA82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59" name="Text Box 483">
          <a:extLst>
            <a:ext uri="{FF2B5EF4-FFF2-40B4-BE49-F238E27FC236}">
              <a16:creationId xmlns:a16="http://schemas.microsoft.com/office/drawing/2014/main" id="{6CFA4011-D926-494D-B7C3-F7604528FB2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0" name="Text Box 484">
          <a:extLst>
            <a:ext uri="{FF2B5EF4-FFF2-40B4-BE49-F238E27FC236}">
              <a16:creationId xmlns:a16="http://schemas.microsoft.com/office/drawing/2014/main" id="{A71A911B-15EC-4B87-AA78-8D602C5448F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1" name="Text Box 485">
          <a:extLst>
            <a:ext uri="{FF2B5EF4-FFF2-40B4-BE49-F238E27FC236}">
              <a16:creationId xmlns:a16="http://schemas.microsoft.com/office/drawing/2014/main" id="{A3DC1C6F-83D6-40C1-AAEB-814A1F4AEE8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2" name="Text Box 486">
          <a:extLst>
            <a:ext uri="{FF2B5EF4-FFF2-40B4-BE49-F238E27FC236}">
              <a16:creationId xmlns:a16="http://schemas.microsoft.com/office/drawing/2014/main" id="{5AF60BA2-A139-4A0B-8D20-694A0642ED9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3" name="Text Box 487">
          <a:extLst>
            <a:ext uri="{FF2B5EF4-FFF2-40B4-BE49-F238E27FC236}">
              <a16:creationId xmlns:a16="http://schemas.microsoft.com/office/drawing/2014/main" id="{020280B4-F55C-4AE9-833F-AD060C6CF24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4" name="Text Box 488">
          <a:extLst>
            <a:ext uri="{FF2B5EF4-FFF2-40B4-BE49-F238E27FC236}">
              <a16:creationId xmlns:a16="http://schemas.microsoft.com/office/drawing/2014/main" id="{793EF9BC-6F47-447D-818A-D6C9F6BA1A0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5" name="Text Box 489">
          <a:extLst>
            <a:ext uri="{FF2B5EF4-FFF2-40B4-BE49-F238E27FC236}">
              <a16:creationId xmlns:a16="http://schemas.microsoft.com/office/drawing/2014/main" id="{C0F647C0-4BD8-4EA3-BA69-DD560E1B03B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6" name="Text Box 514">
          <a:extLst>
            <a:ext uri="{FF2B5EF4-FFF2-40B4-BE49-F238E27FC236}">
              <a16:creationId xmlns:a16="http://schemas.microsoft.com/office/drawing/2014/main" id="{71AF14FE-E3A1-4479-9B5A-EE2BB9180B3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7" name="Text Box 515">
          <a:extLst>
            <a:ext uri="{FF2B5EF4-FFF2-40B4-BE49-F238E27FC236}">
              <a16:creationId xmlns:a16="http://schemas.microsoft.com/office/drawing/2014/main" id="{23A99AE3-8024-4A3F-80F0-E8EA5440A3B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8" name="Text Box 516">
          <a:extLst>
            <a:ext uri="{FF2B5EF4-FFF2-40B4-BE49-F238E27FC236}">
              <a16:creationId xmlns:a16="http://schemas.microsoft.com/office/drawing/2014/main" id="{46BFF866-F288-473C-B73D-EE03F366D95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69" name="Text Box 517">
          <a:extLst>
            <a:ext uri="{FF2B5EF4-FFF2-40B4-BE49-F238E27FC236}">
              <a16:creationId xmlns:a16="http://schemas.microsoft.com/office/drawing/2014/main" id="{DA35CB38-A792-4451-BA16-CE992EAD844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0" name="Text Box 184">
          <a:extLst>
            <a:ext uri="{FF2B5EF4-FFF2-40B4-BE49-F238E27FC236}">
              <a16:creationId xmlns:a16="http://schemas.microsoft.com/office/drawing/2014/main" id="{3C1BD052-EE86-4149-B786-EBF789D49AE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1" name="Text Box 185">
          <a:extLst>
            <a:ext uri="{FF2B5EF4-FFF2-40B4-BE49-F238E27FC236}">
              <a16:creationId xmlns:a16="http://schemas.microsoft.com/office/drawing/2014/main" id="{FB4A121B-52A9-4F64-A02E-829B4E75215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2" name="Text Box 186">
          <a:extLst>
            <a:ext uri="{FF2B5EF4-FFF2-40B4-BE49-F238E27FC236}">
              <a16:creationId xmlns:a16="http://schemas.microsoft.com/office/drawing/2014/main" id="{2AEBB4CD-8DDC-4DA3-8159-A43E6E33A89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3" name="Text Box 187">
          <a:extLst>
            <a:ext uri="{FF2B5EF4-FFF2-40B4-BE49-F238E27FC236}">
              <a16:creationId xmlns:a16="http://schemas.microsoft.com/office/drawing/2014/main" id="{F7DB7FDE-2B4D-4207-B573-09433CED22E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4" name="Text Box 188">
          <a:extLst>
            <a:ext uri="{FF2B5EF4-FFF2-40B4-BE49-F238E27FC236}">
              <a16:creationId xmlns:a16="http://schemas.microsoft.com/office/drawing/2014/main" id="{F8F266AD-FC77-4676-8D77-75AB7586C7B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5" name="Text Box 189">
          <a:extLst>
            <a:ext uri="{FF2B5EF4-FFF2-40B4-BE49-F238E27FC236}">
              <a16:creationId xmlns:a16="http://schemas.microsoft.com/office/drawing/2014/main" id="{D8ADF61F-2EBD-4266-A1CF-DBCCFED30B1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6" name="Text Box 190">
          <a:extLst>
            <a:ext uri="{FF2B5EF4-FFF2-40B4-BE49-F238E27FC236}">
              <a16:creationId xmlns:a16="http://schemas.microsoft.com/office/drawing/2014/main" id="{7CF5A566-F9A6-4C74-B54A-CF0F49FD4A1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7" name="Text Box 191">
          <a:extLst>
            <a:ext uri="{FF2B5EF4-FFF2-40B4-BE49-F238E27FC236}">
              <a16:creationId xmlns:a16="http://schemas.microsoft.com/office/drawing/2014/main" id="{39F3B039-7545-4396-BA58-BDD598228CE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8" name="Text Box 192">
          <a:extLst>
            <a:ext uri="{FF2B5EF4-FFF2-40B4-BE49-F238E27FC236}">
              <a16:creationId xmlns:a16="http://schemas.microsoft.com/office/drawing/2014/main" id="{81330108-B6F6-4FAB-A8C2-83BB078AE9E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79" name="Text Box 193">
          <a:extLst>
            <a:ext uri="{FF2B5EF4-FFF2-40B4-BE49-F238E27FC236}">
              <a16:creationId xmlns:a16="http://schemas.microsoft.com/office/drawing/2014/main" id="{0DC611FC-465B-4E71-85D0-BB23A91DC3E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0" name="Text Box 194">
          <a:extLst>
            <a:ext uri="{FF2B5EF4-FFF2-40B4-BE49-F238E27FC236}">
              <a16:creationId xmlns:a16="http://schemas.microsoft.com/office/drawing/2014/main" id="{60581665-6A8F-47EF-9C9B-17D1A5ADA30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1" name="Text Box 195">
          <a:extLst>
            <a:ext uri="{FF2B5EF4-FFF2-40B4-BE49-F238E27FC236}">
              <a16:creationId xmlns:a16="http://schemas.microsoft.com/office/drawing/2014/main" id="{E2E2D78C-CA24-4CB2-B1C7-179DF8E2180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2" name="Text Box 196">
          <a:extLst>
            <a:ext uri="{FF2B5EF4-FFF2-40B4-BE49-F238E27FC236}">
              <a16:creationId xmlns:a16="http://schemas.microsoft.com/office/drawing/2014/main" id="{FE5639E1-7380-4CCD-AB4D-2005DAC1D48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3" name="Text Box 197">
          <a:extLst>
            <a:ext uri="{FF2B5EF4-FFF2-40B4-BE49-F238E27FC236}">
              <a16:creationId xmlns:a16="http://schemas.microsoft.com/office/drawing/2014/main" id="{DF4CB52C-FEE0-4DE7-95FF-5CEAEC5FBBA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4" name="Text Box 198">
          <a:extLst>
            <a:ext uri="{FF2B5EF4-FFF2-40B4-BE49-F238E27FC236}">
              <a16:creationId xmlns:a16="http://schemas.microsoft.com/office/drawing/2014/main" id="{FAB39A23-0F18-4F3B-BC2C-B7D7999DB01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5" name="Text Box 199">
          <a:extLst>
            <a:ext uri="{FF2B5EF4-FFF2-40B4-BE49-F238E27FC236}">
              <a16:creationId xmlns:a16="http://schemas.microsoft.com/office/drawing/2014/main" id="{06D72433-E985-413C-BEAF-AFA5EDAFAC8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6" name="Text Box 202">
          <a:extLst>
            <a:ext uri="{FF2B5EF4-FFF2-40B4-BE49-F238E27FC236}">
              <a16:creationId xmlns:a16="http://schemas.microsoft.com/office/drawing/2014/main" id="{73D776E0-E663-48E5-AE58-9CDBFC69C9A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7" name="Text Box 203">
          <a:extLst>
            <a:ext uri="{FF2B5EF4-FFF2-40B4-BE49-F238E27FC236}">
              <a16:creationId xmlns:a16="http://schemas.microsoft.com/office/drawing/2014/main" id="{4362F7D3-9A6D-4225-A91F-78AF16535F8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8" name="Text Box 204">
          <a:extLst>
            <a:ext uri="{FF2B5EF4-FFF2-40B4-BE49-F238E27FC236}">
              <a16:creationId xmlns:a16="http://schemas.microsoft.com/office/drawing/2014/main" id="{D45D052E-23BE-46C6-A072-845AB1781B1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89" name="Text Box 205">
          <a:extLst>
            <a:ext uri="{FF2B5EF4-FFF2-40B4-BE49-F238E27FC236}">
              <a16:creationId xmlns:a16="http://schemas.microsoft.com/office/drawing/2014/main" id="{7A41A37E-7F34-4CC5-A6E5-67CF1383C8B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0" name="Text Box 208">
          <a:extLst>
            <a:ext uri="{FF2B5EF4-FFF2-40B4-BE49-F238E27FC236}">
              <a16:creationId xmlns:a16="http://schemas.microsoft.com/office/drawing/2014/main" id="{BDA89CE5-E4CE-431D-8E2E-89ADB35401E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1" name="Text Box 209">
          <a:extLst>
            <a:ext uri="{FF2B5EF4-FFF2-40B4-BE49-F238E27FC236}">
              <a16:creationId xmlns:a16="http://schemas.microsoft.com/office/drawing/2014/main" id="{C2835A65-60A6-46ED-9922-79CAE7F802F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2" name="Text Box 210">
          <a:extLst>
            <a:ext uri="{FF2B5EF4-FFF2-40B4-BE49-F238E27FC236}">
              <a16:creationId xmlns:a16="http://schemas.microsoft.com/office/drawing/2014/main" id="{37104E06-C36C-4FD7-998A-33D6EFAB17D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3" name="Text Box 211">
          <a:extLst>
            <a:ext uri="{FF2B5EF4-FFF2-40B4-BE49-F238E27FC236}">
              <a16:creationId xmlns:a16="http://schemas.microsoft.com/office/drawing/2014/main" id="{DBD47106-FE7C-4421-BDDD-475BD309534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4" name="Text Box 212">
          <a:extLst>
            <a:ext uri="{FF2B5EF4-FFF2-40B4-BE49-F238E27FC236}">
              <a16:creationId xmlns:a16="http://schemas.microsoft.com/office/drawing/2014/main" id="{BE2CCE34-9549-450D-9E65-86DFBCB12E8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5" name="Text Box 213">
          <a:extLst>
            <a:ext uri="{FF2B5EF4-FFF2-40B4-BE49-F238E27FC236}">
              <a16:creationId xmlns:a16="http://schemas.microsoft.com/office/drawing/2014/main" id="{61BBE7E3-FC74-4BB1-A340-0D6F26D29D4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6" name="Text Box 214">
          <a:extLst>
            <a:ext uri="{FF2B5EF4-FFF2-40B4-BE49-F238E27FC236}">
              <a16:creationId xmlns:a16="http://schemas.microsoft.com/office/drawing/2014/main" id="{81C06DF3-8803-4402-8F77-3756B46290D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7" name="Text Box 215">
          <a:extLst>
            <a:ext uri="{FF2B5EF4-FFF2-40B4-BE49-F238E27FC236}">
              <a16:creationId xmlns:a16="http://schemas.microsoft.com/office/drawing/2014/main" id="{348EB670-C852-4632-85A4-416C0B08565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8" name="Text Box 216">
          <a:extLst>
            <a:ext uri="{FF2B5EF4-FFF2-40B4-BE49-F238E27FC236}">
              <a16:creationId xmlns:a16="http://schemas.microsoft.com/office/drawing/2014/main" id="{0BB60CEA-834B-4552-9F35-77B779AFFE7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99" name="Text Box 217">
          <a:extLst>
            <a:ext uri="{FF2B5EF4-FFF2-40B4-BE49-F238E27FC236}">
              <a16:creationId xmlns:a16="http://schemas.microsoft.com/office/drawing/2014/main" id="{69182F39-FF57-4614-8206-79B4F0034B1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0" name="Text Box 218">
          <a:extLst>
            <a:ext uri="{FF2B5EF4-FFF2-40B4-BE49-F238E27FC236}">
              <a16:creationId xmlns:a16="http://schemas.microsoft.com/office/drawing/2014/main" id="{E3EA2268-FCE4-4651-8A24-1FFDFC618F8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1" name="Text Box 219">
          <a:extLst>
            <a:ext uri="{FF2B5EF4-FFF2-40B4-BE49-F238E27FC236}">
              <a16:creationId xmlns:a16="http://schemas.microsoft.com/office/drawing/2014/main" id="{E7D68171-E117-4815-84DF-FD5C5048B19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2" name="Text Box 598">
          <a:extLst>
            <a:ext uri="{FF2B5EF4-FFF2-40B4-BE49-F238E27FC236}">
              <a16:creationId xmlns:a16="http://schemas.microsoft.com/office/drawing/2014/main" id="{683EC67C-F248-4F72-9A49-79E42DA2CDD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3" name="Text Box 599">
          <a:extLst>
            <a:ext uri="{FF2B5EF4-FFF2-40B4-BE49-F238E27FC236}">
              <a16:creationId xmlns:a16="http://schemas.microsoft.com/office/drawing/2014/main" id="{0B17BEA4-8BE9-4472-9C65-6693DC0980B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4" name="Text Box 600">
          <a:extLst>
            <a:ext uri="{FF2B5EF4-FFF2-40B4-BE49-F238E27FC236}">
              <a16:creationId xmlns:a16="http://schemas.microsoft.com/office/drawing/2014/main" id="{DAA8EBBD-4B41-4D81-A314-D000A94816A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5" name="Text Box 601">
          <a:extLst>
            <a:ext uri="{FF2B5EF4-FFF2-40B4-BE49-F238E27FC236}">
              <a16:creationId xmlns:a16="http://schemas.microsoft.com/office/drawing/2014/main" id="{61B433A3-7803-41AB-9FC8-71D60855E15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6" name="Text Box 602">
          <a:extLst>
            <a:ext uri="{FF2B5EF4-FFF2-40B4-BE49-F238E27FC236}">
              <a16:creationId xmlns:a16="http://schemas.microsoft.com/office/drawing/2014/main" id="{3D9B615E-768E-4974-9066-3139A2F9D60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7" name="Text Box 603">
          <a:extLst>
            <a:ext uri="{FF2B5EF4-FFF2-40B4-BE49-F238E27FC236}">
              <a16:creationId xmlns:a16="http://schemas.microsoft.com/office/drawing/2014/main" id="{7ACA641A-3500-4E79-9A39-34233F985E8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8" name="Text Box 604">
          <a:extLst>
            <a:ext uri="{FF2B5EF4-FFF2-40B4-BE49-F238E27FC236}">
              <a16:creationId xmlns:a16="http://schemas.microsoft.com/office/drawing/2014/main" id="{50D729AF-465C-4F2B-99B7-B6274413575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09" name="Text Box 605">
          <a:extLst>
            <a:ext uri="{FF2B5EF4-FFF2-40B4-BE49-F238E27FC236}">
              <a16:creationId xmlns:a16="http://schemas.microsoft.com/office/drawing/2014/main" id="{53801349-A98D-403C-BEA7-2C0931FC0E7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0" name="Text Box 606">
          <a:extLst>
            <a:ext uri="{FF2B5EF4-FFF2-40B4-BE49-F238E27FC236}">
              <a16:creationId xmlns:a16="http://schemas.microsoft.com/office/drawing/2014/main" id="{C480931A-388E-4066-BD3C-4B55FDCC909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1" name="Text Box 607">
          <a:extLst>
            <a:ext uri="{FF2B5EF4-FFF2-40B4-BE49-F238E27FC236}">
              <a16:creationId xmlns:a16="http://schemas.microsoft.com/office/drawing/2014/main" id="{B24DD647-7D6B-40BC-909E-651D4FF1ECB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2" name="Text Box 608">
          <a:extLst>
            <a:ext uri="{FF2B5EF4-FFF2-40B4-BE49-F238E27FC236}">
              <a16:creationId xmlns:a16="http://schemas.microsoft.com/office/drawing/2014/main" id="{A6CB4054-10FA-4941-B79B-85604E29810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3" name="Text Box 609">
          <a:extLst>
            <a:ext uri="{FF2B5EF4-FFF2-40B4-BE49-F238E27FC236}">
              <a16:creationId xmlns:a16="http://schemas.microsoft.com/office/drawing/2014/main" id="{85AD669C-3A79-4797-BE6B-3E96359B17E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4" name="Text Box 610">
          <a:extLst>
            <a:ext uri="{FF2B5EF4-FFF2-40B4-BE49-F238E27FC236}">
              <a16:creationId xmlns:a16="http://schemas.microsoft.com/office/drawing/2014/main" id="{55D286A1-B272-4F35-9B16-F5FE3612C0E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5" name="Text Box 611">
          <a:extLst>
            <a:ext uri="{FF2B5EF4-FFF2-40B4-BE49-F238E27FC236}">
              <a16:creationId xmlns:a16="http://schemas.microsoft.com/office/drawing/2014/main" id="{CEC5E9B5-95B5-4812-9BB6-A96F082D691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6" name="Text Box 612">
          <a:extLst>
            <a:ext uri="{FF2B5EF4-FFF2-40B4-BE49-F238E27FC236}">
              <a16:creationId xmlns:a16="http://schemas.microsoft.com/office/drawing/2014/main" id="{1B0215EA-17A9-4FC0-B320-50FF25525E9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7" name="Text Box 613">
          <a:extLst>
            <a:ext uri="{FF2B5EF4-FFF2-40B4-BE49-F238E27FC236}">
              <a16:creationId xmlns:a16="http://schemas.microsoft.com/office/drawing/2014/main" id="{0CA0014F-5E72-4B2C-9582-BBBEACD1431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8" name="Text Box 616">
          <a:extLst>
            <a:ext uri="{FF2B5EF4-FFF2-40B4-BE49-F238E27FC236}">
              <a16:creationId xmlns:a16="http://schemas.microsoft.com/office/drawing/2014/main" id="{190D093E-4DD6-48DA-9372-888E4726A6C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19" name="Text Box 617">
          <a:extLst>
            <a:ext uri="{FF2B5EF4-FFF2-40B4-BE49-F238E27FC236}">
              <a16:creationId xmlns:a16="http://schemas.microsoft.com/office/drawing/2014/main" id="{333CF340-3525-467A-9A91-B1C3F78EC0B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0" name="Text Box 618">
          <a:extLst>
            <a:ext uri="{FF2B5EF4-FFF2-40B4-BE49-F238E27FC236}">
              <a16:creationId xmlns:a16="http://schemas.microsoft.com/office/drawing/2014/main" id="{8589CC7E-DC4E-48BC-8824-713F8763A1C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1" name="Text Box 619">
          <a:extLst>
            <a:ext uri="{FF2B5EF4-FFF2-40B4-BE49-F238E27FC236}">
              <a16:creationId xmlns:a16="http://schemas.microsoft.com/office/drawing/2014/main" id="{BC2A1CE3-EC02-4419-B996-A12F9006A3E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2" name="Text Box 622">
          <a:extLst>
            <a:ext uri="{FF2B5EF4-FFF2-40B4-BE49-F238E27FC236}">
              <a16:creationId xmlns:a16="http://schemas.microsoft.com/office/drawing/2014/main" id="{5261B283-7D41-4C28-AC9B-000AF5101BC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3" name="Text Box 623">
          <a:extLst>
            <a:ext uri="{FF2B5EF4-FFF2-40B4-BE49-F238E27FC236}">
              <a16:creationId xmlns:a16="http://schemas.microsoft.com/office/drawing/2014/main" id="{208E290B-23CC-4F9D-BA72-4F12B17479C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4" name="Text Box 624">
          <a:extLst>
            <a:ext uri="{FF2B5EF4-FFF2-40B4-BE49-F238E27FC236}">
              <a16:creationId xmlns:a16="http://schemas.microsoft.com/office/drawing/2014/main" id="{C046E88B-741E-4294-A0E5-2BAA43C28DE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5" name="Text Box 625">
          <a:extLst>
            <a:ext uri="{FF2B5EF4-FFF2-40B4-BE49-F238E27FC236}">
              <a16:creationId xmlns:a16="http://schemas.microsoft.com/office/drawing/2014/main" id="{C0F4E93B-0D2A-40A9-B29D-45EF3261FA6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6" name="Text Box 626">
          <a:extLst>
            <a:ext uri="{FF2B5EF4-FFF2-40B4-BE49-F238E27FC236}">
              <a16:creationId xmlns:a16="http://schemas.microsoft.com/office/drawing/2014/main" id="{79CD48E6-7954-4059-BCA4-54FC47714F3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7" name="Text Box 627">
          <a:extLst>
            <a:ext uri="{FF2B5EF4-FFF2-40B4-BE49-F238E27FC236}">
              <a16:creationId xmlns:a16="http://schemas.microsoft.com/office/drawing/2014/main" id="{B6671745-FDDD-4814-AEDF-0200C1B246A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8" name="Text Box 628">
          <a:extLst>
            <a:ext uri="{FF2B5EF4-FFF2-40B4-BE49-F238E27FC236}">
              <a16:creationId xmlns:a16="http://schemas.microsoft.com/office/drawing/2014/main" id="{3B3D62AA-B31F-4C7E-A9A9-CB536B5F650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29" name="Text Box 629">
          <a:extLst>
            <a:ext uri="{FF2B5EF4-FFF2-40B4-BE49-F238E27FC236}">
              <a16:creationId xmlns:a16="http://schemas.microsoft.com/office/drawing/2014/main" id="{FAC5EA54-DA04-4B28-B5EC-7C289506536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30" name="Text Box 630">
          <a:extLst>
            <a:ext uri="{FF2B5EF4-FFF2-40B4-BE49-F238E27FC236}">
              <a16:creationId xmlns:a16="http://schemas.microsoft.com/office/drawing/2014/main" id="{5018BB55-8751-4A1B-AD0A-DA12C7040FF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31" name="Text Box 631">
          <a:extLst>
            <a:ext uri="{FF2B5EF4-FFF2-40B4-BE49-F238E27FC236}">
              <a16:creationId xmlns:a16="http://schemas.microsoft.com/office/drawing/2014/main" id="{A43E4DE3-ECF3-48EE-97E4-5E66943A856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32" name="Text Box 632">
          <a:extLst>
            <a:ext uri="{FF2B5EF4-FFF2-40B4-BE49-F238E27FC236}">
              <a16:creationId xmlns:a16="http://schemas.microsoft.com/office/drawing/2014/main" id="{C0403B59-AE9E-4FAA-8754-6BF1038DF28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233" name="Text Box 633">
          <a:extLst>
            <a:ext uri="{FF2B5EF4-FFF2-40B4-BE49-F238E27FC236}">
              <a16:creationId xmlns:a16="http://schemas.microsoft.com/office/drawing/2014/main" id="{BBBE99B9-061F-4847-BE5F-14B554A8BC6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34" name="Text Box 182">
          <a:extLst>
            <a:ext uri="{FF2B5EF4-FFF2-40B4-BE49-F238E27FC236}">
              <a16:creationId xmlns:a16="http://schemas.microsoft.com/office/drawing/2014/main" id="{43BBC239-E4D2-4826-B11C-5D90BC1721ED}"/>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35" name="Text Box 183">
          <a:extLst>
            <a:ext uri="{FF2B5EF4-FFF2-40B4-BE49-F238E27FC236}">
              <a16:creationId xmlns:a16="http://schemas.microsoft.com/office/drawing/2014/main" id="{06E7C757-75C2-4B87-90A7-09D42F5343BB}"/>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36" name="Text Box 326">
          <a:extLst>
            <a:ext uri="{FF2B5EF4-FFF2-40B4-BE49-F238E27FC236}">
              <a16:creationId xmlns:a16="http://schemas.microsoft.com/office/drawing/2014/main" id="{FFE7E0BD-2449-4772-9790-224D7778A58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37" name="Text Box 327">
          <a:extLst>
            <a:ext uri="{FF2B5EF4-FFF2-40B4-BE49-F238E27FC236}">
              <a16:creationId xmlns:a16="http://schemas.microsoft.com/office/drawing/2014/main" id="{65DB9E42-F30F-43AF-933C-E200BCD358A0}"/>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26194</xdr:rowOff>
    </xdr:to>
    <xdr:sp macro="" textlink="">
      <xdr:nvSpPr>
        <xdr:cNvPr id="238" name="Text Box 869">
          <a:extLst>
            <a:ext uri="{FF2B5EF4-FFF2-40B4-BE49-F238E27FC236}">
              <a16:creationId xmlns:a16="http://schemas.microsoft.com/office/drawing/2014/main" id="{8A82EC0A-832F-495A-A925-9E376AB5D9F9}"/>
            </a:ext>
          </a:extLst>
        </xdr:cNvPr>
        <xdr:cNvSpPr txBox="1">
          <a:spLocks noChangeArrowheads="1"/>
        </xdr:cNvSpPr>
      </xdr:nvSpPr>
      <xdr:spPr bwMode="auto">
        <a:xfrm>
          <a:off x="3743325" y="33947100"/>
          <a:ext cx="0" cy="283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26194</xdr:rowOff>
    </xdr:to>
    <xdr:sp macro="" textlink="">
      <xdr:nvSpPr>
        <xdr:cNvPr id="239" name="Text Box 870">
          <a:extLst>
            <a:ext uri="{FF2B5EF4-FFF2-40B4-BE49-F238E27FC236}">
              <a16:creationId xmlns:a16="http://schemas.microsoft.com/office/drawing/2014/main" id="{C05DFEE3-7FA4-4D98-A70F-CEC08E2C0FF8}"/>
            </a:ext>
          </a:extLst>
        </xdr:cNvPr>
        <xdr:cNvSpPr txBox="1">
          <a:spLocks noChangeArrowheads="1"/>
        </xdr:cNvSpPr>
      </xdr:nvSpPr>
      <xdr:spPr bwMode="auto">
        <a:xfrm>
          <a:off x="3743325" y="33947100"/>
          <a:ext cx="0" cy="283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26194</xdr:rowOff>
    </xdr:to>
    <xdr:sp macro="" textlink="">
      <xdr:nvSpPr>
        <xdr:cNvPr id="240" name="Text Box 871">
          <a:extLst>
            <a:ext uri="{FF2B5EF4-FFF2-40B4-BE49-F238E27FC236}">
              <a16:creationId xmlns:a16="http://schemas.microsoft.com/office/drawing/2014/main" id="{EDF7FB62-417B-4560-87D4-E8B7D855510D}"/>
            </a:ext>
          </a:extLst>
        </xdr:cNvPr>
        <xdr:cNvSpPr txBox="1">
          <a:spLocks noChangeArrowheads="1"/>
        </xdr:cNvSpPr>
      </xdr:nvSpPr>
      <xdr:spPr bwMode="auto">
        <a:xfrm>
          <a:off x="3743325" y="33947100"/>
          <a:ext cx="0" cy="283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26194</xdr:rowOff>
    </xdr:to>
    <xdr:sp macro="" textlink="">
      <xdr:nvSpPr>
        <xdr:cNvPr id="241" name="Text Box 872">
          <a:extLst>
            <a:ext uri="{FF2B5EF4-FFF2-40B4-BE49-F238E27FC236}">
              <a16:creationId xmlns:a16="http://schemas.microsoft.com/office/drawing/2014/main" id="{F7FD0B31-7B9E-4D20-B819-69CCDAA2D4C8}"/>
            </a:ext>
          </a:extLst>
        </xdr:cNvPr>
        <xdr:cNvSpPr txBox="1">
          <a:spLocks noChangeArrowheads="1"/>
        </xdr:cNvSpPr>
      </xdr:nvSpPr>
      <xdr:spPr bwMode="auto">
        <a:xfrm>
          <a:off x="3743325" y="33947100"/>
          <a:ext cx="0" cy="283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2" name="Text Box 450">
          <a:extLst>
            <a:ext uri="{FF2B5EF4-FFF2-40B4-BE49-F238E27FC236}">
              <a16:creationId xmlns:a16="http://schemas.microsoft.com/office/drawing/2014/main" id="{C1C46DDB-66DE-4C26-83EE-DF8B1CF1106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3" name="Text Box 451">
          <a:extLst>
            <a:ext uri="{FF2B5EF4-FFF2-40B4-BE49-F238E27FC236}">
              <a16:creationId xmlns:a16="http://schemas.microsoft.com/office/drawing/2014/main" id="{5D4FB845-C75C-448C-A2DF-6E0B937B8B06}"/>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4" name="Text Box 454">
          <a:extLst>
            <a:ext uri="{FF2B5EF4-FFF2-40B4-BE49-F238E27FC236}">
              <a16:creationId xmlns:a16="http://schemas.microsoft.com/office/drawing/2014/main" id="{80C1A0B2-BB06-4088-8796-26EA32EE0CA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5" name="Text Box 455">
          <a:extLst>
            <a:ext uri="{FF2B5EF4-FFF2-40B4-BE49-F238E27FC236}">
              <a16:creationId xmlns:a16="http://schemas.microsoft.com/office/drawing/2014/main" id="{F71D0A24-E0C7-4762-9E71-C6057D3B7F1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6" name="Text Box 456">
          <a:extLst>
            <a:ext uri="{FF2B5EF4-FFF2-40B4-BE49-F238E27FC236}">
              <a16:creationId xmlns:a16="http://schemas.microsoft.com/office/drawing/2014/main" id="{D1BD4EB6-52A7-4121-A2C4-B6C7B99C9BE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7" name="Text Box 457">
          <a:extLst>
            <a:ext uri="{FF2B5EF4-FFF2-40B4-BE49-F238E27FC236}">
              <a16:creationId xmlns:a16="http://schemas.microsoft.com/office/drawing/2014/main" id="{F9100075-9F25-42E0-9702-0309D2B2749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8" name="Text Box 458">
          <a:extLst>
            <a:ext uri="{FF2B5EF4-FFF2-40B4-BE49-F238E27FC236}">
              <a16:creationId xmlns:a16="http://schemas.microsoft.com/office/drawing/2014/main" id="{CED7F671-E03C-4A5D-81D3-E185107BDFC0}"/>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49" name="Text Box 459">
          <a:extLst>
            <a:ext uri="{FF2B5EF4-FFF2-40B4-BE49-F238E27FC236}">
              <a16:creationId xmlns:a16="http://schemas.microsoft.com/office/drawing/2014/main" id="{8A668A96-1285-4EE6-BF5D-639A71A7B229}"/>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0" name="Text Box 466">
          <a:extLst>
            <a:ext uri="{FF2B5EF4-FFF2-40B4-BE49-F238E27FC236}">
              <a16:creationId xmlns:a16="http://schemas.microsoft.com/office/drawing/2014/main" id="{C7B5B0B4-CC76-479D-9E09-6AE6298E707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1" name="Text Box 467">
          <a:extLst>
            <a:ext uri="{FF2B5EF4-FFF2-40B4-BE49-F238E27FC236}">
              <a16:creationId xmlns:a16="http://schemas.microsoft.com/office/drawing/2014/main" id="{D47B2C3E-297D-425A-A4E2-1D9713018350}"/>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2" name="Text Box 468">
          <a:extLst>
            <a:ext uri="{FF2B5EF4-FFF2-40B4-BE49-F238E27FC236}">
              <a16:creationId xmlns:a16="http://schemas.microsoft.com/office/drawing/2014/main" id="{2A8F1E08-C80B-4C9F-A4D1-67F2C99D8C8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3" name="Text Box 469">
          <a:extLst>
            <a:ext uri="{FF2B5EF4-FFF2-40B4-BE49-F238E27FC236}">
              <a16:creationId xmlns:a16="http://schemas.microsoft.com/office/drawing/2014/main" id="{E1A66072-7BE2-4EC7-AF13-CCE422BA460C}"/>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4" name="Text Box 470">
          <a:extLst>
            <a:ext uri="{FF2B5EF4-FFF2-40B4-BE49-F238E27FC236}">
              <a16:creationId xmlns:a16="http://schemas.microsoft.com/office/drawing/2014/main" id="{81853BCD-CE52-40AB-9938-23539A0BEA3D}"/>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5" name="Text Box 471">
          <a:extLst>
            <a:ext uri="{FF2B5EF4-FFF2-40B4-BE49-F238E27FC236}">
              <a16:creationId xmlns:a16="http://schemas.microsoft.com/office/drawing/2014/main" id="{778ADC01-0D68-4EE6-AE70-B85286F5676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6" name="Text Box 472">
          <a:extLst>
            <a:ext uri="{FF2B5EF4-FFF2-40B4-BE49-F238E27FC236}">
              <a16:creationId xmlns:a16="http://schemas.microsoft.com/office/drawing/2014/main" id="{E389A133-EE51-4D32-8FE4-57C3571C6E6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7" name="Text Box 473">
          <a:extLst>
            <a:ext uri="{FF2B5EF4-FFF2-40B4-BE49-F238E27FC236}">
              <a16:creationId xmlns:a16="http://schemas.microsoft.com/office/drawing/2014/main" id="{2396F6C4-4655-4008-BB0F-1A01DC7090D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8" name="Text Box 476">
          <a:extLst>
            <a:ext uri="{FF2B5EF4-FFF2-40B4-BE49-F238E27FC236}">
              <a16:creationId xmlns:a16="http://schemas.microsoft.com/office/drawing/2014/main" id="{53A2A44A-F33C-427F-835B-901CE23A122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59" name="Text Box 477">
          <a:extLst>
            <a:ext uri="{FF2B5EF4-FFF2-40B4-BE49-F238E27FC236}">
              <a16:creationId xmlns:a16="http://schemas.microsoft.com/office/drawing/2014/main" id="{7714A5CE-A40E-421B-88F3-C5A4299D893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0" name="Text Box 478">
          <a:extLst>
            <a:ext uri="{FF2B5EF4-FFF2-40B4-BE49-F238E27FC236}">
              <a16:creationId xmlns:a16="http://schemas.microsoft.com/office/drawing/2014/main" id="{F7DAC783-41E0-47DB-92A3-3885CD7353D9}"/>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1" name="Text Box 479">
          <a:extLst>
            <a:ext uri="{FF2B5EF4-FFF2-40B4-BE49-F238E27FC236}">
              <a16:creationId xmlns:a16="http://schemas.microsoft.com/office/drawing/2014/main" id="{CEB76928-050D-4CB9-95E1-12A2AFBB775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2" name="Text Box 482">
          <a:extLst>
            <a:ext uri="{FF2B5EF4-FFF2-40B4-BE49-F238E27FC236}">
              <a16:creationId xmlns:a16="http://schemas.microsoft.com/office/drawing/2014/main" id="{CC918DB9-09F5-405C-8C16-82B31F0B6B9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3" name="Text Box 483">
          <a:extLst>
            <a:ext uri="{FF2B5EF4-FFF2-40B4-BE49-F238E27FC236}">
              <a16:creationId xmlns:a16="http://schemas.microsoft.com/office/drawing/2014/main" id="{16A2D005-C36C-448F-A3C6-F5AF54533ED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4" name="Text Box 484">
          <a:extLst>
            <a:ext uri="{FF2B5EF4-FFF2-40B4-BE49-F238E27FC236}">
              <a16:creationId xmlns:a16="http://schemas.microsoft.com/office/drawing/2014/main" id="{FD25FC43-6B39-420D-9271-511047AD37D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5" name="Text Box 485">
          <a:extLst>
            <a:ext uri="{FF2B5EF4-FFF2-40B4-BE49-F238E27FC236}">
              <a16:creationId xmlns:a16="http://schemas.microsoft.com/office/drawing/2014/main" id="{FC2D6D05-AD3D-46DF-80EB-0DFB8C9F72B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6" name="Text Box 486">
          <a:extLst>
            <a:ext uri="{FF2B5EF4-FFF2-40B4-BE49-F238E27FC236}">
              <a16:creationId xmlns:a16="http://schemas.microsoft.com/office/drawing/2014/main" id="{AB24F70B-5CBB-4E3E-AD1C-BDEF0E7BC5F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7" name="Text Box 487">
          <a:extLst>
            <a:ext uri="{FF2B5EF4-FFF2-40B4-BE49-F238E27FC236}">
              <a16:creationId xmlns:a16="http://schemas.microsoft.com/office/drawing/2014/main" id="{AB9B039E-CB9C-40FC-A817-E99B7D587E4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8" name="Text Box 488">
          <a:extLst>
            <a:ext uri="{FF2B5EF4-FFF2-40B4-BE49-F238E27FC236}">
              <a16:creationId xmlns:a16="http://schemas.microsoft.com/office/drawing/2014/main" id="{38819498-15FF-4C5D-8B5A-2280BCDDBD6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69" name="Text Box 489">
          <a:extLst>
            <a:ext uri="{FF2B5EF4-FFF2-40B4-BE49-F238E27FC236}">
              <a16:creationId xmlns:a16="http://schemas.microsoft.com/office/drawing/2014/main" id="{8EC9676E-5D0C-4A96-92DA-418EA3B6F4E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0" name="Text Box 514">
          <a:extLst>
            <a:ext uri="{FF2B5EF4-FFF2-40B4-BE49-F238E27FC236}">
              <a16:creationId xmlns:a16="http://schemas.microsoft.com/office/drawing/2014/main" id="{81AFEC3E-3BFF-4987-A936-58EB7BF6483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1" name="Text Box 515">
          <a:extLst>
            <a:ext uri="{FF2B5EF4-FFF2-40B4-BE49-F238E27FC236}">
              <a16:creationId xmlns:a16="http://schemas.microsoft.com/office/drawing/2014/main" id="{57C32FAF-475A-45B4-B90E-3513DE55E76C}"/>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2" name="Text Box 516">
          <a:extLst>
            <a:ext uri="{FF2B5EF4-FFF2-40B4-BE49-F238E27FC236}">
              <a16:creationId xmlns:a16="http://schemas.microsoft.com/office/drawing/2014/main" id="{67F9FF95-DF83-4B62-9A1D-4D168819698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3" name="Text Box 517">
          <a:extLst>
            <a:ext uri="{FF2B5EF4-FFF2-40B4-BE49-F238E27FC236}">
              <a16:creationId xmlns:a16="http://schemas.microsoft.com/office/drawing/2014/main" id="{3D03934E-6E92-4957-9D93-C570FC50B21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4" name="Text Box 450">
          <a:extLst>
            <a:ext uri="{FF2B5EF4-FFF2-40B4-BE49-F238E27FC236}">
              <a16:creationId xmlns:a16="http://schemas.microsoft.com/office/drawing/2014/main" id="{8D1B8DDF-F10D-42C2-90FD-444C9B083CF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5" name="Text Box 451">
          <a:extLst>
            <a:ext uri="{FF2B5EF4-FFF2-40B4-BE49-F238E27FC236}">
              <a16:creationId xmlns:a16="http://schemas.microsoft.com/office/drawing/2014/main" id="{937759E9-98F1-410A-B894-6CACBFF5B6D9}"/>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6" name="Text Box 454">
          <a:extLst>
            <a:ext uri="{FF2B5EF4-FFF2-40B4-BE49-F238E27FC236}">
              <a16:creationId xmlns:a16="http://schemas.microsoft.com/office/drawing/2014/main" id="{3C290069-B00B-4FC0-8C6D-2F3DA1AFE8DB}"/>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7" name="Text Box 455">
          <a:extLst>
            <a:ext uri="{FF2B5EF4-FFF2-40B4-BE49-F238E27FC236}">
              <a16:creationId xmlns:a16="http://schemas.microsoft.com/office/drawing/2014/main" id="{8E17AF0C-BF2E-41C8-AE32-C85A4C8CD1A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8" name="Text Box 456">
          <a:extLst>
            <a:ext uri="{FF2B5EF4-FFF2-40B4-BE49-F238E27FC236}">
              <a16:creationId xmlns:a16="http://schemas.microsoft.com/office/drawing/2014/main" id="{03060442-C5C0-43AF-B06F-66DE00113A3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79" name="Text Box 457">
          <a:extLst>
            <a:ext uri="{FF2B5EF4-FFF2-40B4-BE49-F238E27FC236}">
              <a16:creationId xmlns:a16="http://schemas.microsoft.com/office/drawing/2014/main" id="{9C79EB63-D2FD-4245-8FB4-1DA6A0F34E7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0" name="Text Box 458">
          <a:extLst>
            <a:ext uri="{FF2B5EF4-FFF2-40B4-BE49-F238E27FC236}">
              <a16:creationId xmlns:a16="http://schemas.microsoft.com/office/drawing/2014/main" id="{21C991A0-DF28-42E5-9053-81049174612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1" name="Text Box 459">
          <a:extLst>
            <a:ext uri="{FF2B5EF4-FFF2-40B4-BE49-F238E27FC236}">
              <a16:creationId xmlns:a16="http://schemas.microsoft.com/office/drawing/2014/main" id="{73CC5D3E-2B01-4B20-9197-D1877300471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2" name="Text Box 466">
          <a:extLst>
            <a:ext uri="{FF2B5EF4-FFF2-40B4-BE49-F238E27FC236}">
              <a16:creationId xmlns:a16="http://schemas.microsoft.com/office/drawing/2014/main" id="{5B41B96F-0874-4758-9C7C-14DF6CA832A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3" name="Text Box 467">
          <a:extLst>
            <a:ext uri="{FF2B5EF4-FFF2-40B4-BE49-F238E27FC236}">
              <a16:creationId xmlns:a16="http://schemas.microsoft.com/office/drawing/2014/main" id="{2E3F1E5B-E446-415C-BF03-2CEDEE6FB25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4" name="Text Box 468">
          <a:extLst>
            <a:ext uri="{FF2B5EF4-FFF2-40B4-BE49-F238E27FC236}">
              <a16:creationId xmlns:a16="http://schemas.microsoft.com/office/drawing/2014/main" id="{686BF38B-232F-4720-85F6-FF77DEDCEEA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5" name="Text Box 469">
          <a:extLst>
            <a:ext uri="{FF2B5EF4-FFF2-40B4-BE49-F238E27FC236}">
              <a16:creationId xmlns:a16="http://schemas.microsoft.com/office/drawing/2014/main" id="{F61DDF82-8B9D-4187-9F73-DC884A2E87EB}"/>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6" name="Text Box 470">
          <a:extLst>
            <a:ext uri="{FF2B5EF4-FFF2-40B4-BE49-F238E27FC236}">
              <a16:creationId xmlns:a16="http://schemas.microsoft.com/office/drawing/2014/main" id="{5A4B65DA-0A9B-4B36-B041-5C11592C2BC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7" name="Text Box 471">
          <a:extLst>
            <a:ext uri="{FF2B5EF4-FFF2-40B4-BE49-F238E27FC236}">
              <a16:creationId xmlns:a16="http://schemas.microsoft.com/office/drawing/2014/main" id="{90C7A917-B6C3-41FC-92A3-D6A35C021FF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8" name="Text Box 472">
          <a:extLst>
            <a:ext uri="{FF2B5EF4-FFF2-40B4-BE49-F238E27FC236}">
              <a16:creationId xmlns:a16="http://schemas.microsoft.com/office/drawing/2014/main" id="{EBFF4B2D-4785-400F-94B5-3E64369894C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89" name="Text Box 473">
          <a:extLst>
            <a:ext uri="{FF2B5EF4-FFF2-40B4-BE49-F238E27FC236}">
              <a16:creationId xmlns:a16="http://schemas.microsoft.com/office/drawing/2014/main" id="{D2804233-A220-4E42-A724-71498CE011B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0" name="Text Box 476">
          <a:extLst>
            <a:ext uri="{FF2B5EF4-FFF2-40B4-BE49-F238E27FC236}">
              <a16:creationId xmlns:a16="http://schemas.microsoft.com/office/drawing/2014/main" id="{C78CE305-44C8-4716-8765-088E7C171EA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1" name="Text Box 477">
          <a:extLst>
            <a:ext uri="{FF2B5EF4-FFF2-40B4-BE49-F238E27FC236}">
              <a16:creationId xmlns:a16="http://schemas.microsoft.com/office/drawing/2014/main" id="{C62085DC-49B4-4D91-B919-DCD63540FE1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2" name="Text Box 478">
          <a:extLst>
            <a:ext uri="{FF2B5EF4-FFF2-40B4-BE49-F238E27FC236}">
              <a16:creationId xmlns:a16="http://schemas.microsoft.com/office/drawing/2014/main" id="{A3404701-C51C-4AA1-B43E-B59FD5D6247D}"/>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3" name="Text Box 479">
          <a:extLst>
            <a:ext uri="{FF2B5EF4-FFF2-40B4-BE49-F238E27FC236}">
              <a16:creationId xmlns:a16="http://schemas.microsoft.com/office/drawing/2014/main" id="{0650E181-7F8C-4324-AFA5-A64E34A5BFF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4" name="Text Box 482">
          <a:extLst>
            <a:ext uri="{FF2B5EF4-FFF2-40B4-BE49-F238E27FC236}">
              <a16:creationId xmlns:a16="http://schemas.microsoft.com/office/drawing/2014/main" id="{5F9351C6-144E-4BCB-8986-A4162882BD7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5" name="Text Box 483">
          <a:extLst>
            <a:ext uri="{FF2B5EF4-FFF2-40B4-BE49-F238E27FC236}">
              <a16:creationId xmlns:a16="http://schemas.microsoft.com/office/drawing/2014/main" id="{38835499-5771-4C16-AF30-324BE58F4816}"/>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6" name="Text Box 484">
          <a:extLst>
            <a:ext uri="{FF2B5EF4-FFF2-40B4-BE49-F238E27FC236}">
              <a16:creationId xmlns:a16="http://schemas.microsoft.com/office/drawing/2014/main" id="{FA0B369C-8D6B-42DF-B447-0C3E1AFCA4E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7" name="Text Box 485">
          <a:extLst>
            <a:ext uri="{FF2B5EF4-FFF2-40B4-BE49-F238E27FC236}">
              <a16:creationId xmlns:a16="http://schemas.microsoft.com/office/drawing/2014/main" id="{DAC94CB1-15E9-4C70-A7FD-0C29D4FCDA5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8" name="Text Box 486">
          <a:extLst>
            <a:ext uri="{FF2B5EF4-FFF2-40B4-BE49-F238E27FC236}">
              <a16:creationId xmlns:a16="http://schemas.microsoft.com/office/drawing/2014/main" id="{CAD5D2A3-8CF9-4F1F-B790-ABCD4A026EE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299" name="Text Box 487">
          <a:extLst>
            <a:ext uri="{FF2B5EF4-FFF2-40B4-BE49-F238E27FC236}">
              <a16:creationId xmlns:a16="http://schemas.microsoft.com/office/drawing/2014/main" id="{8149CAEC-2187-4123-9900-803DA3FE036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0" name="Text Box 488">
          <a:extLst>
            <a:ext uri="{FF2B5EF4-FFF2-40B4-BE49-F238E27FC236}">
              <a16:creationId xmlns:a16="http://schemas.microsoft.com/office/drawing/2014/main" id="{4BF5D601-3A28-4E56-950D-82AD5FBCB2F6}"/>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1" name="Text Box 489">
          <a:extLst>
            <a:ext uri="{FF2B5EF4-FFF2-40B4-BE49-F238E27FC236}">
              <a16:creationId xmlns:a16="http://schemas.microsoft.com/office/drawing/2014/main" id="{799D5D9C-A492-40CC-85DB-E3899332829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2" name="Text Box 514">
          <a:extLst>
            <a:ext uri="{FF2B5EF4-FFF2-40B4-BE49-F238E27FC236}">
              <a16:creationId xmlns:a16="http://schemas.microsoft.com/office/drawing/2014/main" id="{F682E987-4621-4A38-89AB-12DA121BB86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3" name="Text Box 515">
          <a:extLst>
            <a:ext uri="{FF2B5EF4-FFF2-40B4-BE49-F238E27FC236}">
              <a16:creationId xmlns:a16="http://schemas.microsoft.com/office/drawing/2014/main" id="{87116FB3-04A4-4EC1-95E5-8CFF39F093C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4" name="Text Box 516">
          <a:extLst>
            <a:ext uri="{FF2B5EF4-FFF2-40B4-BE49-F238E27FC236}">
              <a16:creationId xmlns:a16="http://schemas.microsoft.com/office/drawing/2014/main" id="{0A56DB67-0E78-4BE0-9E27-486471B8275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5" name="Text Box 517">
          <a:extLst>
            <a:ext uri="{FF2B5EF4-FFF2-40B4-BE49-F238E27FC236}">
              <a16:creationId xmlns:a16="http://schemas.microsoft.com/office/drawing/2014/main" id="{9317B71D-2200-4D62-BA38-3918627D7E5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6" name="Text Box 184">
          <a:extLst>
            <a:ext uri="{FF2B5EF4-FFF2-40B4-BE49-F238E27FC236}">
              <a16:creationId xmlns:a16="http://schemas.microsoft.com/office/drawing/2014/main" id="{97603A3C-78BB-4340-80E6-010258C081DC}"/>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7" name="Text Box 185">
          <a:extLst>
            <a:ext uri="{FF2B5EF4-FFF2-40B4-BE49-F238E27FC236}">
              <a16:creationId xmlns:a16="http://schemas.microsoft.com/office/drawing/2014/main" id="{83D45F85-3442-439D-BFF0-583360E27A5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8" name="Text Box 186">
          <a:extLst>
            <a:ext uri="{FF2B5EF4-FFF2-40B4-BE49-F238E27FC236}">
              <a16:creationId xmlns:a16="http://schemas.microsoft.com/office/drawing/2014/main" id="{918F9A79-CD5A-4ACF-9BE9-432D46CD2AAD}"/>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09" name="Text Box 187">
          <a:extLst>
            <a:ext uri="{FF2B5EF4-FFF2-40B4-BE49-F238E27FC236}">
              <a16:creationId xmlns:a16="http://schemas.microsoft.com/office/drawing/2014/main" id="{C89B1849-1021-49BC-AA1E-E969273DCED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0" name="Text Box 188">
          <a:extLst>
            <a:ext uri="{FF2B5EF4-FFF2-40B4-BE49-F238E27FC236}">
              <a16:creationId xmlns:a16="http://schemas.microsoft.com/office/drawing/2014/main" id="{DD4B40AA-439A-4B15-AAE5-CC71AB25943D}"/>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1" name="Text Box 189">
          <a:extLst>
            <a:ext uri="{FF2B5EF4-FFF2-40B4-BE49-F238E27FC236}">
              <a16:creationId xmlns:a16="http://schemas.microsoft.com/office/drawing/2014/main" id="{42836409-A21E-471C-9119-C6728D395E0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2" name="Text Box 190">
          <a:extLst>
            <a:ext uri="{FF2B5EF4-FFF2-40B4-BE49-F238E27FC236}">
              <a16:creationId xmlns:a16="http://schemas.microsoft.com/office/drawing/2014/main" id="{ACCA4889-8502-439C-9B1B-8D962C31107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3" name="Text Box 191">
          <a:extLst>
            <a:ext uri="{FF2B5EF4-FFF2-40B4-BE49-F238E27FC236}">
              <a16:creationId xmlns:a16="http://schemas.microsoft.com/office/drawing/2014/main" id="{C285B218-CCB9-4687-A155-7F32AFCC6F2B}"/>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4" name="Text Box 192">
          <a:extLst>
            <a:ext uri="{FF2B5EF4-FFF2-40B4-BE49-F238E27FC236}">
              <a16:creationId xmlns:a16="http://schemas.microsoft.com/office/drawing/2014/main" id="{A5031DD5-8E79-4157-BCB6-619F7B1305B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5" name="Text Box 193">
          <a:extLst>
            <a:ext uri="{FF2B5EF4-FFF2-40B4-BE49-F238E27FC236}">
              <a16:creationId xmlns:a16="http://schemas.microsoft.com/office/drawing/2014/main" id="{B8BD4539-6190-40E4-9215-98EA1E2773D9}"/>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6" name="Text Box 194">
          <a:extLst>
            <a:ext uri="{FF2B5EF4-FFF2-40B4-BE49-F238E27FC236}">
              <a16:creationId xmlns:a16="http://schemas.microsoft.com/office/drawing/2014/main" id="{DB94CBD3-D148-4CD9-B5E4-4248C65FDEA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7" name="Text Box 195">
          <a:extLst>
            <a:ext uri="{FF2B5EF4-FFF2-40B4-BE49-F238E27FC236}">
              <a16:creationId xmlns:a16="http://schemas.microsoft.com/office/drawing/2014/main" id="{31642F9A-0F50-41C7-A377-6163A45777E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8" name="Text Box 196">
          <a:extLst>
            <a:ext uri="{FF2B5EF4-FFF2-40B4-BE49-F238E27FC236}">
              <a16:creationId xmlns:a16="http://schemas.microsoft.com/office/drawing/2014/main" id="{30253426-BB49-4E12-9278-FA832C4412C0}"/>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19" name="Text Box 197">
          <a:extLst>
            <a:ext uri="{FF2B5EF4-FFF2-40B4-BE49-F238E27FC236}">
              <a16:creationId xmlns:a16="http://schemas.microsoft.com/office/drawing/2014/main" id="{C8CBF477-3F06-42F9-80AE-B837A1765C1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0" name="Text Box 198">
          <a:extLst>
            <a:ext uri="{FF2B5EF4-FFF2-40B4-BE49-F238E27FC236}">
              <a16:creationId xmlns:a16="http://schemas.microsoft.com/office/drawing/2014/main" id="{4373D9E3-EBAB-49F9-88C1-810F9EE65900}"/>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1" name="Text Box 199">
          <a:extLst>
            <a:ext uri="{FF2B5EF4-FFF2-40B4-BE49-F238E27FC236}">
              <a16:creationId xmlns:a16="http://schemas.microsoft.com/office/drawing/2014/main" id="{2E876573-D905-4BFC-A998-CE5A69C1F8FD}"/>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2" name="Text Box 202">
          <a:extLst>
            <a:ext uri="{FF2B5EF4-FFF2-40B4-BE49-F238E27FC236}">
              <a16:creationId xmlns:a16="http://schemas.microsoft.com/office/drawing/2014/main" id="{02108624-4C04-4248-9DB6-AD959A25BA3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3" name="Text Box 203">
          <a:extLst>
            <a:ext uri="{FF2B5EF4-FFF2-40B4-BE49-F238E27FC236}">
              <a16:creationId xmlns:a16="http://schemas.microsoft.com/office/drawing/2014/main" id="{2E3FA2E3-9453-4FF1-BAFE-36BCE335AD2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4" name="Text Box 204">
          <a:extLst>
            <a:ext uri="{FF2B5EF4-FFF2-40B4-BE49-F238E27FC236}">
              <a16:creationId xmlns:a16="http://schemas.microsoft.com/office/drawing/2014/main" id="{AEC09702-89D1-424A-B666-15EEAF11358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5" name="Text Box 205">
          <a:extLst>
            <a:ext uri="{FF2B5EF4-FFF2-40B4-BE49-F238E27FC236}">
              <a16:creationId xmlns:a16="http://schemas.microsoft.com/office/drawing/2014/main" id="{001A09C9-A39A-4E68-8F74-5ABDA27F93F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6" name="Text Box 208">
          <a:extLst>
            <a:ext uri="{FF2B5EF4-FFF2-40B4-BE49-F238E27FC236}">
              <a16:creationId xmlns:a16="http://schemas.microsoft.com/office/drawing/2014/main" id="{D81F7014-062F-4C92-8272-2DC7847A6A0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7" name="Text Box 209">
          <a:extLst>
            <a:ext uri="{FF2B5EF4-FFF2-40B4-BE49-F238E27FC236}">
              <a16:creationId xmlns:a16="http://schemas.microsoft.com/office/drawing/2014/main" id="{E72DD2D5-6D47-4A73-BF05-C05C211BD1F4}"/>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8" name="Text Box 210">
          <a:extLst>
            <a:ext uri="{FF2B5EF4-FFF2-40B4-BE49-F238E27FC236}">
              <a16:creationId xmlns:a16="http://schemas.microsoft.com/office/drawing/2014/main" id="{6FE8A2FC-FFF1-4C66-B518-24B850ECF7DC}"/>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29" name="Text Box 211">
          <a:extLst>
            <a:ext uri="{FF2B5EF4-FFF2-40B4-BE49-F238E27FC236}">
              <a16:creationId xmlns:a16="http://schemas.microsoft.com/office/drawing/2014/main" id="{3524B512-78FA-437D-A48D-5AB06E4E448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0" name="Text Box 212">
          <a:extLst>
            <a:ext uri="{FF2B5EF4-FFF2-40B4-BE49-F238E27FC236}">
              <a16:creationId xmlns:a16="http://schemas.microsoft.com/office/drawing/2014/main" id="{83FE109E-4680-4756-9C11-5168AA7F221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1" name="Text Box 213">
          <a:extLst>
            <a:ext uri="{FF2B5EF4-FFF2-40B4-BE49-F238E27FC236}">
              <a16:creationId xmlns:a16="http://schemas.microsoft.com/office/drawing/2014/main" id="{227A4E12-A11D-450B-B3EE-3ABC5DDF7BD9}"/>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2" name="Text Box 214">
          <a:extLst>
            <a:ext uri="{FF2B5EF4-FFF2-40B4-BE49-F238E27FC236}">
              <a16:creationId xmlns:a16="http://schemas.microsoft.com/office/drawing/2014/main" id="{D13B9208-CAC5-4767-B3FD-271ECE3F77D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3" name="Text Box 215">
          <a:extLst>
            <a:ext uri="{FF2B5EF4-FFF2-40B4-BE49-F238E27FC236}">
              <a16:creationId xmlns:a16="http://schemas.microsoft.com/office/drawing/2014/main" id="{BC8C84EB-B29F-41A7-9434-967D979066A0}"/>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4" name="Text Box 216">
          <a:extLst>
            <a:ext uri="{FF2B5EF4-FFF2-40B4-BE49-F238E27FC236}">
              <a16:creationId xmlns:a16="http://schemas.microsoft.com/office/drawing/2014/main" id="{E175B0F7-2AF1-467A-8643-5DF56AA035C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5" name="Text Box 217">
          <a:extLst>
            <a:ext uri="{FF2B5EF4-FFF2-40B4-BE49-F238E27FC236}">
              <a16:creationId xmlns:a16="http://schemas.microsoft.com/office/drawing/2014/main" id="{6C92E754-7139-46D5-9B67-27156705454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6" name="Text Box 218">
          <a:extLst>
            <a:ext uri="{FF2B5EF4-FFF2-40B4-BE49-F238E27FC236}">
              <a16:creationId xmlns:a16="http://schemas.microsoft.com/office/drawing/2014/main" id="{2A2D60CE-E913-46C7-8D62-4B04827B0C4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7" name="Text Box 219">
          <a:extLst>
            <a:ext uri="{FF2B5EF4-FFF2-40B4-BE49-F238E27FC236}">
              <a16:creationId xmlns:a16="http://schemas.microsoft.com/office/drawing/2014/main" id="{328047B4-A60D-4A69-B087-9BE9F0188EEB}"/>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8" name="Text Box 598">
          <a:extLst>
            <a:ext uri="{FF2B5EF4-FFF2-40B4-BE49-F238E27FC236}">
              <a16:creationId xmlns:a16="http://schemas.microsoft.com/office/drawing/2014/main" id="{76818DDE-1351-40F1-B2C4-589F63F9610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39" name="Text Box 599">
          <a:extLst>
            <a:ext uri="{FF2B5EF4-FFF2-40B4-BE49-F238E27FC236}">
              <a16:creationId xmlns:a16="http://schemas.microsoft.com/office/drawing/2014/main" id="{5BA4454D-A1A3-46DB-AAE3-632544DF2E56}"/>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0" name="Text Box 600">
          <a:extLst>
            <a:ext uri="{FF2B5EF4-FFF2-40B4-BE49-F238E27FC236}">
              <a16:creationId xmlns:a16="http://schemas.microsoft.com/office/drawing/2014/main" id="{51D878D6-78DD-4091-9805-AD4A0E5DB69B}"/>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1" name="Text Box 601">
          <a:extLst>
            <a:ext uri="{FF2B5EF4-FFF2-40B4-BE49-F238E27FC236}">
              <a16:creationId xmlns:a16="http://schemas.microsoft.com/office/drawing/2014/main" id="{C517D88B-93A4-418D-9D89-9677FE29254C}"/>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2" name="Text Box 602">
          <a:extLst>
            <a:ext uri="{FF2B5EF4-FFF2-40B4-BE49-F238E27FC236}">
              <a16:creationId xmlns:a16="http://schemas.microsoft.com/office/drawing/2014/main" id="{CCAB23C6-F03A-4503-BB7D-EB3D672E346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3" name="Text Box 603">
          <a:extLst>
            <a:ext uri="{FF2B5EF4-FFF2-40B4-BE49-F238E27FC236}">
              <a16:creationId xmlns:a16="http://schemas.microsoft.com/office/drawing/2014/main" id="{C122C6D1-634F-4033-8C10-428907CF214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4" name="Text Box 604">
          <a:extLst>
            <a:ext uri="{FF2B5EF4-FFF2-40B4-BE49-F238E27FC236}">
              <a16:creationId xmlns:a16="http://schemas.microsoft.com/office/drawing/2014/main" id="{B7B6A91C-EDB8-4E57-A21B-062D8B062CAF}"/>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5" name="Text Box 605">
          <a:extLst>
            <a:ext uri="{FF2B5EF4-FFF2-40B4-BE49-F238E27FC236}">
              <a16:creationId xmlns:a16="http://schemas.microsoft.com/office/drawing/2014/main" id="{4CEAB98B-A49A-40D4-B2AE-8E4F9A8B3EA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6" name="Text Box 606">
          <a:extLst>
            <a:ext uri="{FF2B5EF4-FFF2-40B4-BE49-F238E27FC236}">
              <a16:creationId xmlns:a16="http://schemas.microsoft.com/office/drawing/2014/main" id="{FF1022E6-8884-47ED-BFC3-49B804E5A48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7" name="Text Box 607">
          <a:extLst>
            <a:ext uri="{FF2B5EF4-FFF2-40B4-BE49-F238E27FC236}">
              <a16:creationId xmlns:a16="http://schemas.microsoft.com/office/drawing/2014/main" id="{23172549-95A1-4929-81F3-7FB7E196B87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8" name="Text Box 608">
          <a:extLst>
            <a:ext uri="{FF2B5EF4-FFF2-40B4-BE49-F238E27FC236}">
              <a16:creationId xmlns:a16="http://schemas.microsoft.com/office/drawing/2014/main" id="{3E8EC322-B139-4CD1-BCA7-78CC3CD40BE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49" name="Text Box 609">
          <a:extLst>
            <a:ext uri="{FF2B5EF4-FFF2-40B4-BE49-F238E27FC236}">
              <a16:creationId xmlns:a16="http://schemas.microsoft.com/office/drawing/2014/main" id="{C3626114-05CE-4D6A-A07E-64C818FB42B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0" name="Text Box 610">
          <a:extLst>
            <a:ext uri="{FF2B5EF4-FFF2-40B4-BE49-F238E27FC236}">
              <a16:creationId xmlns:a16="http://schemas.microsoft.com/office/drawing/2014/main" id="{3DC17E49-7991-4263-A9F8-3430CB9E85A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1" name="Text Box 611">
          <a:extLst>
            <a:ext uri="{FF2B5EF4-FFF2-40B4-BE49-F238E27FC236}">
              <a16:creationId xmlns:a16="http://schemas.microsoft.com/office/drawing/2014/main" id="{3489E10E-78E7-48E7-A866-E5D9446BFC9C}"/>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2" name="Text Box 612">
          <a:extLst>
            <a:ext uri="{FF2B5EF4-FFF2-40B4-BE49-F238E27FC236}">
              <a16:creationId xmlns:a16="http://schemas.microsoft.com/office/drawing/2014/main" id="{37452384-E64A-462B-83C9-18E2AFF60102}"/>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3" name="Text Box 613">
          <a:extLst>
            <a:ext uri="{FF2B5EF4-FFF2-40B4-BE49-F238E27FC236}">
              <a16:creationId xmlns:a16="http://schemas.microsoft.com/office/drawing/2014/main" id="{4401848B-AB32-468B-A2C9-34D12EFE1F89}"/>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4" name="Text Box 616">
          <a:extLst>
            <a:ext uri="{FF2B5EF4-FFF2-40B4-BE49-F238E27FC236}">
              <a16:creationId xmlns:a16="http://schemas.microsoft.com/office/drawing/2014/main" id="{15C1EC7F-2EB4-4385-AF27-7D4834DE1E4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5" name="Text Box 617">
          <a:extLst>
            <a:ext uri="{FF2B5EF4-FFF2-40B4-BE49-F238E27FC236}">
              <a16:creationId xmlns:a16="http://schemas.microsoft.com/office/drawing/2014/main" id="{E13C24AA-F8AC-4574-87E0-A5A45482A9FA}"/>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6" name="Text Box 618">
          <a:extLst>
            <a:ext uri="{FF2B5EF4-FFF2-40B4-BE49-F238E27FC236}">
              <a16:creationId xmlns:a16="http://schemas.microsoft.com/office/drawing/2014/main" id="{603D347F-8B9B-48AF-AC36-3A55EF1AE7D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7" name="Text Box 619">
          <a:extLst>
            <a:ext uri="{FF2B5EF4-FFF2-40B4-BE49-F238E27FC236}">
              <a16:creationId xmlns:a16="http://schemas.microsoft.com/office/drawing/2014/main" id="{783C3E14-64F0-4915-89E9-AAF9716EFDD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8" name="Text Box 622">
          <a:extLst>
            <a:ext uri="{FF2B5EF4-FFF2-40B4-BE49-F238E27FC236}">
              <a16:creationId xmlns:a16="http://schemas.microsoft.com/office/drawing/2014/main" id="{776E648C-2C10-447B-A45C-22EF4A290F19}"/>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59" name="Text Box 623">
          <a:extLst>
            <a:ext uri="{FF2B5EF4-FFF2-40B4-BE49-F238E27FC236}">
              <a16:creationId xmlns:a16="http://schemas.microsoft.com/office/drawing/2014/main" id="{ED66B9FE-0C88-4904-8385-CD599AC74B9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0" name="Text Box 624">
          <a:extLst>
            <a:ext uri="{FF2B5EF4-FFF2-40B4-BE49-F238E27FC236}">
              <a16:creationId xmlns:a16="http://schemas.microsoft.com/office/drawing/2014/main" id="{2924D523-7F87-4187-84E5-D9B095F7B2D7}"/>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1" name="Text Box 625">
          <a:extLst>
            <a:ext uri="{FF2B5EF4-FFF2-40B4-BE49-F238E27FC236}">
              <a16:creationId xmlns:a16="http://schemas.microsoft.com/office/drawing/2014/main" id="{248ECD3D-AF60-4EC9-B28F-9F2D2513FFD3}"/>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2" name="Text Box 626">
          <a:extLst>
            <a:ext uri="{FF2B5EF4-FFF2-40B4-BE49-F238E27FC236}">
              <a16:creationId xmlns:a16="http://schemas.microsoft.com/office/drawing/2014/main" id="{66BFA0AB-8D4D-4864-9FE5-0A04006FEC4D}"/>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3" name="Text Box 627">
          <a:extLst>
            <a:ext uri="{FF2B5EF4-FFF2-40B4-BE49-F238E27FC236}">
              <a16:creationId xmlns:a16="http://schemas.microsoft.com/office/drawing/2014/main" id="{03275B2E-FADD-4EE1-8CD0-9CC5196A939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4" name="Text Box 628">
          <a:extLst>
            <a:ext uri="{FF2B5EF4-FFF2-40B4-BE49-F238E27FC236}">
              <a16:creationId xmlns:a16="http://schemas.microsoft.com/office/drawing/2014/main" id="{E695E93F-10A6-41F1-8763-517D83589CEE}"/>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5" name="Text Box 629">
          <a:extLst>
            <a:ext uri="{FF2B5EF4-FFF2-40B4-BE49-F238E27FC236}">
              <a16:creationId xmlns:a16="http://schemas.microsoft.com/office/drawing/2014/main" id="{99E1666D-2D00-49D7-B3E2-1A9C94FAD956}"/>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6" name="Text Box 630">
          <a:extLst>
            <a:ext uri="{FF2B5EF4-FFF2-40B4-BE49-F238E27FC236}">
              <a16:creationId xmlns:a16="http://schemas.microsoft.com/office/drawing/2014/main" id="{C621F30D-4254-4D15-A3B1-2717CC9FF735}"/>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7" name="Text Box 631">
          <a:extLst>
            <a:ext uri="{FF2B5EF4-FFF2-40B4-BE49-F238E27FC236}">
              <a16:creationId xmlns:a16="http://schemas.microsoft.com/office/drawing/2014/main" id="{CD2F980A-283F-43C8-B36A-3FAD70920C56}"/>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8" name="Text Box 632">
          <a:extLst>
            <a:ext uri="{FF2B5EF4-FFF2-40B4-BE49-F238E27FC236}">
              <a16:creationId xmlns:a16="http://schemas.microsoft.com/office/drawing/2014/main" id="{2413C417-9EFC-42EC-B333-8099AB263641}"/>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142875</xdr:rowOff>
    </xdr:to>
    <xdr:sp macro="" textlink="">
      <xdr:nvSpPr>
        <xdr:cNvPr id="369" name="Text Box 633">
          <a:extLst>
            <a:ext uri="{FF2B5EF4-FFF2-40B4-BE49-F238E27FC236}">
              <a16:creationId xmlns:a16="http://schemas.microsoft.com/office/drawing/2014/main" id="{9D8F8E82-4B00-4954-A519-ACBA7335B6B8}"/>
            </a:ext>
          </a:extLst>
        </xdr:cNvPr>
        <xdr:cNvSpPr txBox="1">
          <a:spLocks noChangeArrowheads="1"/>
        </xdr:cNvSpPr>
      </xdr:nvSpPr>
      <xdr:spPr bwMode="auto">
        <a:xfrm>
          <a:off x="3743325" y="33947100"/>
          <a:ext cx="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70" name="Text Box 182">
          <a:extLst>
            <a:ext uri="{FF2B5EF4-FFF2-40B4-BE49-F238E27FC236}">
              <a16:creationId xmlns:a16="http://schemas.microsoft.com/office/drawing/2014/main" id="{8BCC1CD6-125C-468F-9911-D75E2F7A1CB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71" name="Text Box 183">
          <a:extLst>
            <a:ext uri="{FF2B5EF4-FFF2-40B4-BE49-F238E27FC236}">
              <a16:creationId xmlns:a16="http://schemas.microsoft.com/office/drawing/2014/main" id="{3010EE05-18AD-417D-9099-0C5ED7E2264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72" name="Text Box 326">
          <a:extLst>
            <a:ext uri="{FF2B5EF4-FFF2-40B4-BE49-F238E27FC236}">
              <a16:creationId xmlns:a16="http://schemas.microsoft.com/office/drawing/2014/main" id="{FF71F8C4-8108-4D70-B0A2-9A6D81B6BEE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73" name="Text Box 327">
          <a:extLst>
            <a:ext uri="{FF2B5EF4-FFF2-40B4-BE49-F238E27FC236}">
              <a16:creationId xmlns:a16="http://schemas.microsoft.com/office/drawing/2014/main" id="{29F78721-073E-4E1E-A228-67A17DD23F3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374" name="Text Box 869">
          <a:extLst>
            <a:ext uri="{FF2B5EF4-FFF2-40B4-BE49-F238E27FC236}">
              <a16:creationId xmlns:a16="http://schemas.microsoft.com/office/drawing/2014/main" id="{413F2815-D495-4128-84E7-E52FE2F570F7}"/>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375" name="Text Box 870">
          <a:extLst>
            <a:ext uri="{FF2B5EF4-FFF2-40B4-BE49-F238E27FC236}">
              <a16:creationId xmlns:a16="http://schemas.microsoft.com/office/drawing/2014/main" id="{E52F4791-FF8C-4C10-A2E3-970E53EA7874}"/>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376" name="Text Box 871">
          <a:extLst>
            <a:ext uri="{FF2B5EF4-FFF2-40B4-BE49-F238E27FC236}">
              <a16:creationId xmlns:a16="http://schemas.microsoft.com/office/drawing/2014/main" id="{BE7643FF-1F52-4A31-9C42-E6D0C6F5C4BB}"/>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377" name="Text Box 872">
          <a:extLst>
            <a:ext uri="{FF2B5EF4-FFF2-40B4-BE49-F238E27FC236}">
              <a16:creationId xmlns:a16="http://schemas.microsoft.com/office/drawing/2014/main" id="{07D2BFAB-127E-49D7-BD14-84042471F816}"/>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78" name="Text Box 450">
          <a:extLst>
            <a:ext uri="{FF2B5EF4-FFF2-40B4-BE49-F238E27FC236}">
              <a16:creationId xmlns:a16="http://schemas.microsoft.com/office/drawing/2014/main" id="{DA08CAA3-3091-472F-AFE9-DB2382A7673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79" name="Text Box 451">
          <a:extLst>
            <a:ext uri="{FF2B5EF4-FFF2-40B4-BE49-F238E27FC236}">
              <a16:creationId xmlns:a16="http://schemas.microsoft.com/office/drawing/2014/main" id="{2DA85C67-E7FB-4B7C-86A8-B7485696687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0" name="Text Box 454">
          <a:extLst>
            <a:ext uri="{FF2B5EF4-FFF2-40B4-BE49-F238E27FC236}">
              <a16:creationId xmlns:a16="http://schemas.microsoft.com/office/drawing/2014/main" id="{3B02AC4E-F4D5-4539-AC4B-E968323197E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1" name="Text Box 455">
          <a:extLst>
            <a:ext uri="{FF2B5EF4-FFF2-40B4-BE49-F238E27FC236}">
              <a16:creationId xmlns:a16="http://schemas.microsoft.com/office/drawing/2014/main" id="{840DA68F-E144-4319-8DD6-38CAEE49E0B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2" name="Text Box 456">
          <a:extLst>
            <a:ext uri="{FF2B5EF4-FFF2-40B4-BE49-F238E27FC236}">
              <a16:creationId xmlns:a16="http://schemas.microsoft.com/office/drawing/2014/main" id="{A8C8E0A8-CDC7-41C4-A1BC-B2C89EE6736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3" name="Text Box 457">
          <a:extLst>
            <a:ext uri="{FF2B5EF4-FFF2-40B4-BE49-F238E27FC236}">
              <a16:creationId xmlns:a16="http://schemas.microsoft.com/office/drawing/2014/main" id="{2120F507-7E8F-49F0-81E5-DF55E6487C5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4" name="Text Box 458">
          <a:extLst>
            <a:ext uri="{FF2B5EF4-FFF2-40B4-BE49-F238E27FC236}">
              <a16:creationId xmlns:a16="http://schemas.microsoft.com/office/drawing/2014/main" id="{39D7F052-B5EB-41AB-A569-F75184E7C08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5" name="Text Box 459">
          <a:extLst>
            <a:ext uri="{FF2B5EF4-FFF2-40B4-BE49-F238E27FC236}">
              <a16:creationId xmlns:a16="http://schemas.microsoft.com/office/drawing/2014/main" id="{A0438C1D-9770-4E63-8D37-3B98FE0C5BF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6" name="Text Box 466">
          <a:extLst>
            <a:ext uri="{FF2B5EF4-FFF2-40B4-BE49-F238E27FC236}">
              <a16:creationId xmlns:a16="http://schemas.microsoft.com/office/drawing/2014/main" id="{3AE70127-B382-4D53-AD4F-CA62227FD68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7" name="Text Box 467">
          <a:extLst>
            <a:ext uri="{FF2B5EF4-FFF2-40B4-BE49-F238E27FC236}">
              <a16:creationId xmlns:a16="http://schemas.microsoft.com/office/drawing/2014/main" id="{69937619-A96E-4DE7-919E-44D61335B98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8" name="Text Box 468">
          <a:extLst>
            <a:ext uri="{FF2B5EF4-FFF2-40B4-BE49-F238E27FC236}">
              <a16:creationId xmlns:a16="http://schemas.microsoft.com/office/drawing/2014/main" id="{1631776A-A117-412D-821D-24FE02774A4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89" name="Text Box 469">
          <a:extLst>
            <a:ext uri="{FF2B5EF4-FFF2-40B4-BE49-F238E27FC236}">
              <a16:creationId xmlns:a16="http://schemas.microsoft.com/office/drawing/2014/main" id="{7FDFD754-15CD-4A24-B708-659AF046E9E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0" name="Text Box 470">
          <a:extLst>
            <a:ext uri="{FF2B5EF4-FFF2-40B4-BE49-F238E27FC236}">
              <a16:creationId xmlns:a16="http://schemas.microsoft.com/office/drawing/2014/main" id="{19902635-62C6-475C-B9CB-27B854B1087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1" name="Text Box 471">
          <a:extLst>
            <a:ext uri="{FF2B5EF4-FFF2-40B4-BE49-F238E27FC236}">
              <a16:creationId xmlns:a16="http://schemas.microsoft.com/office/drawing/2014/main" id="{3C619A29-C313-4336-A0D3-C47319C3397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2" name="Text Box 472">
          <a:extLst>
            <a:ext uri="{FF2B5EF4-FFF2-40B4-BE49-F238E27FC236}">
              <a16:creationId xmlns:a16="http://schemas.microsoft.com/office/drawing/2014/main" id="{5FA41129-4BD8-4414-9ECC-69D6F6EC2F0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3" name="Text Box 473">
          <a:extLst>
            <a:ext uri="{FF2B5EF4-FFF2-40B4-BE49-F238E27FC236}">
              <a16:creationId xmlns:a16="http://schemas.microsoft.com/office/drawing/2014/main" id="{229D5529-A11B-40B7-94D3-DF360C035FD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4" name="Text Box 476">
          <a:extLst>
            <a:ext uri="{FF2B5EF4-FFF2-40B4-BE49-F238E27FC236}">
              <a16:creationId xmlns:a16="http://schemas.microsoft.com/office/drawing/2014/main" id="{556D9247-636E-4A30-8557-201CEB7422A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5" name="Text Box 477">
          <a:extLst>
            <a:ext uri="{FF2B5EF4-FFF2-40B4-BE49-F238E27FC236}">
              <a16:creationId xmlns:a16="http://schemas.microsoft.com/office/drawing/2014/main" id="{076FCB05-134F-42DA-8CCB-7CB1AB7AF52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6" name="Text Box 478">
          <a:extLst>
            <a:ext uri="{FF2B5EF4-FFF2-40B4-BE49-F238E27FC236}">
              <a16:creationId xmlns:a16="http://schemas.microsoft.com/office/drawing/2014/main" id="{72DA7EEB-BE82-490E-AB8E-E83904629E3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7" name="Text Box 479">
          <a:extLst>
            <a:ext uri="{FF2B5EF4-FFF2-40B4-BE49-F238E27FC236}">
              <a16:creationId xmlns:a16="http://schemas.microsoft.com/office/drawing/2014/main" id="{E63896E4-1269-40CC-B00E-C9D8F8C3B4F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8" name="Text Box 482">
          <a:extLst>
            <a:ext uri="{FF2B5EF4-FFF2-40B4-BE49-F238E27FC236}">
              <a16:creationId xmlns:a16="http://schemas.microsoft.com/office/drawing/2014/main" id="{858E8CE9-92EC-42AB-A98A-EEFC29D87C8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399" name="Text Box 483">
          <a:extLst>
            <a:ext uri="{FF2B5EF4-FFF2-40B4-BE49-F238E27FC236}">
              <a16:creationId xmlns:a16="http://schemas.microsoft.com/office/drawing/2014/main" id="{A9FD2F02-BCE8-42B6-B74A-FFB79B67409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0" name="Text Box 484">
          <a:extLst>
            <a:ext uri="{FF2B5EF4-FFF2-40B4-BE49-F238E27FC236}">
              <a16:creationId xmlns:a16="http://schemas.microsoft.com/office/drawing/2014/main" id="{834FF859-8F74-4C91-A751-65D25A5DB86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1" name="Text Box 485">
          <a:extLst>
            <a:ext uri="{FF2B5EF4-FFF2-40B4-BE49-F238E27FC236}">
              <a16:creationId xmlns:a16="http://schemas.microsoft.com/office/drawing/2014/main" id="{3DE217A0-AA01-4120-BC7B-F4F37069179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2" name="Text Box 486">
          <a:extLst>
            <a:ext uri="{FF2B5EF4-FFF2-40B4-BE49-F238E27FC236}">
              <a16:creationId xmlns:a16="http://schemas.microsoft.com/office/drawing/2014/main" id="{E48E5579-D156-4529-A2E4-2889AD6B183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3" name="Text Box 487">
          <a:extLst>
            <a:ext uri="{FF2B5EF4-FFF2-40B4-BE49-F238E27FC236}">
              <a16:creationId xmlns:a16="http://schemas.microsoft.com/office/drawing/2014/main" id="{365885B1-5FBB-4CB2-AC7C-FC9E669C36F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4" name="Text Box 488">
          <a:extLst>
            <a:ext uri="{FF2B5EF4-FFF2-40B4-BE49-F238E27FC236}">
              <a16:creationId xmlns:a16="http://schemas.microsoft.com/office/drawing/2014/main" id="{F1AAFE21-9E87-409A-B403-7739BC110D4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5" name="Text Box 489">
          <a:extLst>
            <a:ext uri="{FF2B5EF4-FFF2-40B4-BE49-F238E27FC236}">
              <a16:creationId xmlns:a16="http://schemas.microsoft.com/office/drawing/2014/main" id="{BB054EF9-FC90-453F-8329-F6A9E2C5C62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6" name="Text Box 514">
          <a:extLst>
            <a:ext uri="{FF2B5EF4-FFF2-40B4-BE49-F238E27FC236}">
              <a16:creationId xmlns:a16="http://schemas.microsoft.com/office/drawing/2014/main" id="{FF1CBB9D-DBBD-422E-860F-872AC52FE27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7" name="Text Box 515">
          <a:extLst>
            <a:ext uri="{FF2B5EF4-FFF2-40B4-BE49-F238E27FC236}">
              <a16:creationId xmlns:a16="http://schemas.microsoft.com/office/drawing/2014/main" id="{CB841986-9E3B-4BF7-B39E-89EDC9538DE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8" name="Text Box 516">
          <a:extLst>
            <a:ext uri="{FF2B5EF4-FFF2-40B4-BE49-F238E27FC236}">
              <a16:creationId xmlns:a16="http://schemas.microsoft.com/office/drawing/2014/main" id="{DFCB1498-8B9B-4C75-B17A-5541B7FB30A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09" name="Text Box 517">
          <a:extLst>
            <a:ext uri="{FF2B5EF4-FFF2-40B4-BE49-F238E27FC236}">
              <a16:creationId xmlns:a16="http://schemas.microsoft.com/office/drawing/2014/main" id="{A0FFB2F7-16C5-4439-AC0B-967B8C83246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0" name="Text Box 450">
          <a:extLst>
            <a:ext uri="{FF2B5EF4-FFF2-40B4-BE49-F238E27FC236}">
              <a16:creationId xmlns:a16="http://schemas.microsoft.com/office/drawing/2014/main" id="{761A38BC-ABCE-410C-AA7B-8581031A1DD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1" name="Text Box 451">
          <a:extLst>
            <a:ext uri="{FF2B5EF4-FFF2-40B4-BE49-F238E27FC236}">
              <a16:creationId xmlns:a16="http://schemas.microsoft.com/office/drawing/2014/main" id="{986F1C06-6ACB-4E7E-8E96-6D8E4B1E5A6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2" name="Text Box 454">
          <a:extLst>
            <a:ext uri="{FF2B5EF4-FFF2-40B4-BE49-F238E27FC236}">
              <a16:creationId xmlns:a16="http://schemas.microsoft.com/office/drawing/2014/main" id="{E7C2B73B-7534-4569-84FD-685BD8E019D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3" name="Text Box 455">
          <a:extLst>
            <a:ext uri="{FF2B5EF4-FFF2-40B4-BE49-F238E27FC236}">
              <a16:creationId xmlns:a16="http://schemas.microsoft.com/office/drawing/2014/main" id="{E7FA9A0B-8B27-43E1-BC53-362A7F30FA0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4" name="Text Box 456">
          <a:extLst>
            <a:ext uri="{FF2B5EF4-FFF2-40B4-BE49-F238E27FC236}">
              <a16:creationId xmlns:a16="http://schemas.microsoft.com/office/drawing/2014/main" id="{C3D7925A-936F-42DF-9D14-456C73B6760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5" name="Text Box 457">
          <a:extLst>
            <a:ext uri="{FF2B5EF4-FFF2-40B4-BE49-F238E27FC236}">
              <a16:creationId xmlns:a16="http://schemas.microsoft.com/office/drawing/2014/main" id="{C7973105-CD4D-4D56-9B7A-3DE76439825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6" name="Text Box 458">
          <a:extLst>
            <a:ext uri="{FF2B5EF4-FFF2-40B4-BE49-F238E27FC236}">
              <a16:creationId xmlns:a16="http://schemas.microsoft.com/office/drawing/2014/main" id="{D185B9BC-B69D-4E25-9C21-77646BA74AB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7" name="Text Box 459">
          <a:extLst>
            <a:ext uri="{FF2B5EF4-FFF2-40B4-BE49-F238E27FC236}">
              <a16:creationId xmlns:a16="http://schemas.microsoft.com/office/drawing/2014/main" id="{ECE9071E-4D64-4C4D-940B-1AD1CA756D2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8" name="Text Box 466">
          <a:extLst>
            <a:ext uri="{FF2B5EF4-FFF2-40B4-BE49-F238E27FC236}">
              <a16:creationId xmlns:a16="http://schemas.microsoft.com/office/drawing/2014/main" id="{DF8B1402-FEE1-4BF6-BBD9-48F0BF6F844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19" name="Text Box 467">
          <a:extLst>
            <a:ext uri="{FF2B5EF4-FFF2-40B4-BE49-F238E27FC236}">
              <a16:creationId xmlns:a16="http://schemas.microsoft.com/office/drawing/2014/main" id="{74DA2621-0A7D-4D43-B6A7-08C471D0B09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0" name="Text Box 468">
          <a:extLst>
            <a:ext uri="{FF2B5EF4-FFF2-40B4-BE49-F238E27FC236}">
              <a16:creationId xmlns:a16="http://schemas.microsoft.com/office/drawing/2014/main" id="{34129D8C-ABB1-4D8B-B7D6-2DAE98B68CC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1" name="Text Box 469">
          <a:extLst>
            <a:ext uri="{FF2B5EF4-FFF2-40B4-BE49-F238E27FC236}">
              <a16:creationId xmlns:a16="http://schemas.microsoft.com/office/drawing/2014/main" id="{6362B8F1-0FAF-4752-8635-60C40A6E40C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2" name="Text Box 470">
          <a:extLst>
            <a:ext uri="{FF2B5EF4-FFF2-40B4-BE49-F238E27FC236}">
              <a16:creationId xmlns:a16="http://schemas.microsoft.com/office/drawing/2014/main" id="{F285C208-7DA4-4994-9F86-601BF31A64C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3" name="Text Box 471">
          <a:extLst>
            <a:ext uri="{FF2B5EF4-FFF2-40B4-BE49-F238E27FC236}">
              <a16:creationId xmlns:a16="http://schemas.microsoft.com/office/drawing/2014/main" id="{F1BDB549-DF52-4901-A72F-6E3FA820139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4" name="Text Box 472">
          <a:extLst>
            <a:ext uri="{FF2B5EF4-FFF2-40B4-BE49-F238E27FC236}">
              <a16:creationId xmlns:a16="http://schemas.microsoft.com/office/drawing/2014/main" id="{54B24580-8C59-45A2-846F-951CA6AE31C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5" name="Text Box 473">
          <a:extLst>
            <a:ext uri="{FF2B5EF4-FFF2-40B4-BE49-F238E27FC236}">
              <a16:creationId xmlns:a16="http://schemas.microsoft.com/office/drawing/2014/main" id="{0D718696-E50F-40F0-9413-8F9F76ECC78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6" name="Text Box 476">
          <a:extLst>
            <a:ext uri="{FF2B5EF4-FFF2-40B4-BE49-F238E27FC236}">
              <a16:creationId xmlns:a16="http://schemas.microsoft.com/office/drawing/2014/main" id="{6C9A840B-42C3-4E3A-A7B5-382FDF77A93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7" name="Text Box 477">
          <a:extLst>
            <a:ext uri="{FF2B5EF4-FFF2-40B4-BE49-F238E27FC236}">
              <a16:creationId xmlns:a16="http://schemas.microsoft.com/office/drawing/2014/main" id="{BC47C780-4BA2-47B2-AEBC-BD6DEDAA51F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8" name="Text Box 478">
          <a:extLst>
            <a:ext uri="{FF2B5EF4-FFF2-40B4-BE49-F238E27FC236}">
              <a16:creationId xmlns:a16="http://schemas.microsoft.com/office/drawing/2014/main" id="{D0BD8860-66DC-49A0-8775-DD83767804F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29" name="Text Box 479">
          <a:extLst>
            <a:ext uri="{FF2B5EF4-FFF2-40B4-BE49-F238E27FC236}">
              <a16:creationId xmlns:a16="http://schemas.microsoft.com/office/drawing/2014/main" id="{0BE02371-0DFB-4F64-A7CE-D18F0DA4793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0" name="Text Box 482">
          <a:extLst>
            <a:ext uri="{FF2B5EF4-FFF2-40B4-BE49-F238E27FC236}">
              <a16:creationId xmlns:a16="http://schemas.microsoft.com/office/drawing/2014/main" id="{BA7D8AC8-91D4-4785-84C3-A36C19860FF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1" name="Text Box 483">
          <a:extLst>
            <a:ext uri="{FF2B5EF4-FFF2-40B4-BE49-F238E27FC236}">
              <a16:creationId xmlns:a16="http://schemas.microsoft.com/office/drawing/2014/main" id="{C6B34402-DA21-47E0-AB72-C9E386993B5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2" name="Text Box 484">
          <a:extLst>
            <a:ext uri="{FF2B5EF4-FFF2-40B4-BE49-F238E27FC236}">
              <a16:creationId xmlns:a16="http://schemas.microsoft.com/office/drawing/2014/main" id="{49ED3C9C-43D3-4ED0-90F0-2914EFCA01E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3" name="Text Box 485">
          <a:extLst>
            <a:ext uri="{FF2B5EF4-FFF2-40B4-BE49-F238E27FC236}">
              <a16:creationId xmlns:a16="http://schemas.microsoft.com/office/drawing/2014/main" id="{9ADE50E6-8881-4784-AB36-2130618FBD6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4" name="Text Box 486">
          <a:extLst>
            <a:ext uri="{FF2B5EF4-FFF2-40B4-BE49-F238E27FC236}">
              <a16:creationId xmlns:a16="http://schemas.microsoft.com/office/drawing/2014/main" id="{924AF5BD-7735-4F30-B8E7-59020003BB5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5" name="Text Box 487">
          <a:extLst>
            <a:ext uri="{FF2B5EF4-FFF2-40B4-BE49-F238E27FC236}">
              <a16:creationId xmlns:a16="http://schemas.microsoft.com/office/drawing/2014/main" id="{BAD33E2B-0D94-490A-83FF-39638B07231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6" name="Text Box 488">
          <a:extLst>
            <a:ext uri="{FF2B5EF4-FFF2-40B4-BE49-F238E27FC236}">
              <a16:creationId xmlns:a16="http://schemas.microsoft.com/office/drawing/2014/main" id="{516C72AB-CDC7-4961-944B-43F65A50AD9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7" name="Text Box 489">
          <a:extLst>
            <a:ext uri="{FF2B5EF4-FFF2-40B4-BE49-F238E27FC236}">
              <a16:creationId xmlns:a16="http://schemas.microsoft.com/office/drawing/2014/main" id="{8D269BF4-FEA2-472F-905F-F7991F3E16F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8" name="Text Box 514">
          <a:extLst>
            <a:ext uri="{FF2B5EF4-FFF2-40B4-BE49-F238E27FC236}">
              <a16:creationId xmlns:a16="http://schemas.microsoft.com/office/drawing/2014/main" id="{5D0AED6B-ECB1-46B5-B422-975DD85CCE8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39" name="Text Box 515">
          <a:extLst>
            <a:ext uri="{FF2B5EF4-FFF2-40B4-BE49-F238E27FC236}">
              <a16:creationId xmlns:a16="http://schemas.microsoft.com/office/drawing/2014/main" id="{D833D6BD-A682-4210-81C8-1FCE51839F9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0" name="Text Box 516">
          <a:extLst>
            <a:ext uri="{FF2B5EF4-FFF2-40B4-BE49-F238E27FC236}">
              <a16:creationId xmlns:a16="http://schemas.microsoft.com/office/drawing/2014/main" id="{4B6D66B8-225F-462A-BD67-6D0F249D6E6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1" name="Text Box 517">
          <a:extLst>
            <a:ext uri="{FF2B5EF4-FFF2-40B4-BE49-F238E27FC236}">
              <a16:creationId xmlns:a16="http://schemas.microsoft.com/office/drawing/2014/main" id="{2E816CC8-1B07-4D77-8C81-14CB98EB6D4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2" name="Text Box 184">
          <a:extLst>
            <a:ext uri="{FF2B5EF4-FFF2-40B4-BE49-F238E27FC236}">
              <a16:creationId xmlns:a16="http://schemas.microsoft.com/office/drawing/2014/main" id="{2E94EE90-BC8A-47AD-926C-C10F273F283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3" name="Text Box 185">
          <a:extLst>
            <a:ext uri="{FF2B5EF4-FFF2-40B4-BE49-F238E27FC236}">
              <a16:creationId xmlns:a16="http://schemas.microsoft.com/office/drawing/2014/main" id="{575DAB74-0730-4FB6-B889-DF4A4AA8BFD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4" name="Text Box 186">
          <a:extLst>
            <a:ext uri="{FF2B5EF4-FFF2-40B4-BE49-F238E27FC236}">
              <a16:creationId xmlns:a16="http://schemas.microsoft.com/office/drawing/2014/main" id="{157E868B-544D-4768-A16F-4635BE81E14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5" name="Text Box 187">
          <a:extLst>
            <a:ext uri="{FF2B5EF4-FFF2-40B4-BE49-F238E27FC236}">
              <a16:creationId xmlns:a16="http://schemas.microsoft.com/office/drawing/2014/main" id="{3A06DBD4-8E0B-4EEE-8943-2002D1C8762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6" name="Text Box 188">
          <a:extLst>
            <a:ext uri="{FF2B5EF4-FFF2-40B4-BE49-F238E27FC236}">
              <a16:creationId xmlns:a16="http://schemas.microsoft.com/office/drawing/2014/main" id="{0ACB0C2F-2A5C-4D33-98F3-513E1869612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7" name="Text Box 189">
          <a:extLst>
            <a:ext uri="{FF2B5EF4-FFF2-40B4-BE49-F238E27FC236}">
              <a16:creationId xmlns:a16="http://schemas.microsoft.com/office/drawing/2014/main" id="{A10F73AF-CC8E-40AF-B7BD-9415E761D46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8" name="Text Box 190">
          <a:extLst>
            <a:ext uri="{FF2B5EF4-FFF2-40B4-BE49-F238E27FC236}">
              <a16:creationId xmlns:a16="http://schemas.microsoft.com/office/drawing/2014/main" id="{6CAB2874-577D-4B42-856B-9190F6516DA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49" name="Text Box 191">
          <a:extLst>
            <a:ext uri="{FF2B5EF4-FFF2-40B4-BE49-F238E27FC236}">
              <a16:creationId xmlns:a16="http://schemas.microsoft.com/office/drawing/2014/main" id="{CB176E49-41CF-4A08-9185-B8D43BFEBB6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0" name="Text Box 192">
          <a:extLst>
            <a:ext uri="{FF2B5EF4-FFF2-40B4-BE49-F238E27FC236}">
              <a16:creationId xmlns:a16="http://schemas.microsoft.com/office/drawing/2014/main" id="{4628A08E-3AEE-410F-80C7-90A4908F414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1" name="Text Box 193">
          <a:extLst>
            <a:ext uri="{FF2B5EF4-FFF2-40B4-BE49-F238E27FC236}">
              <a16:creationId xmlns:a16="http://schemas.microsoft.com/office/drawing/2014/main" id="{4B872C24-C513-4FBE-B8DA-25FC7FEDA37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2" name="Text Box 194">
          <a:extLst>
            <a:ext uri="{FF2B5EF4-FFF2-40B4-BE49-F238E27FC236}">
              <a16:creationId xmlns:a16="http://schemas.microsoft.com/office/drawing/2014/main" id="{8015FDBC-FB78-4AA1-A932-29028F284A3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3" name="Text Box 195">
          <a:extLst>
            <a:ext uri="{FF2B5EF4-FFF2-40B4-BE49-F238E27FC236}">
              <a16:creationId xmlns:a16="http://schemas.microsoft.com/office/drawing/2014/main" id="{BA7CBB96-9888-481A-8212-DF7D8EA5DA2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4" name="Text Box 196">
          <a:extLst>
            <a:ext uri="{FF2B5EF4-FFF2-40B4-BE49-F238E27FC236}">
              <a16:creationId xmlns:a16="http://schemas.microsoft.com/office/drawing/2014/main" id="{60711918-2E10-49C7-880E-ADC7AB3F982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5" name="Text Box 197">
          <a:extLst>
            <a:ext uri="{FF2B5EF4-FFF2-40B4-BE49-F238E27FC236}">
              <a16:creationId xmlns:a16="http://schemas.microsoft.com/office/drawing/2014/main" id="{750D8140-5121-4E1C-9CC5-8FE325657F4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6" name="Text Box 198">
          <a:extLst>
            <a:ext uri="{FF2B5EF4-FFF2-40B4-BE49-F238E27FC236}">
              <a16:creationId xmlns:a16="http://schemas.microsoft.com/office/drawing/2014/main" id="{00AE393E-122E-465A-8428-FB6AE89D2B1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7" name="Text Box 199">
          <a:extLst>
            <a:ext uri="{FF2B5EF4-FFF2-40B4-BE49-F238E27FC236}">
              <a16:creationId xmlns:a16="http://schemas.microsoft.com/office/drawing/2014/main" id="{DA1D80CC-2AD3-4923-B07A-F41E45675FA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8" name="Text Box 202">
          <a:extLst>
            <a:ext uri="{FF2B5EF4-FFF2-40B4-BE49-F238E27FC236}">
              <a16:creationId xmlns:a16="http://schemas.microsoft.com/office/drawing/2014/main" id="{683E697B-FC08-4569-922A-9F676FFF672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59" name="Text Box 203">
          <a:extLst>
            <a:ext uri="{FF2B5EF4-FFF2-40B4-BE49-F238E27FC236}">
              <a16:creationId xmlns:a16="http://schemas.microsoft.com/office/drawing/2014/main" id="{ACBBDA71-6615-4568-8FF2-11A6E3298F3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0" name="Text Box 204">
          <a:extLst>
            <a:ext uri="{FF2B5EF4-FFF2-40B4-BE49-F238E27FC236}">
              <a16:creationId xmlns:a16="http://schemas.microsoft.com/office/drawing/2014/main" id="{4E9CDF94-6FD1-4214-9BBD-1CFBB7F9AB6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1" name="Text Box 205">
          <a:extLst>
            <a:ext uri="{FF2B5EF4-FFF2-40B4-BE49-F238E27FC236}">
              <a16:creationId xmlns:a16="http://schemas.microsoft.com/office/drawing/2014/main" id="{408A1F06-ACC6-4BD1-81E8-0928D4B8A30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2" name="Text Box 208">
          <a:extLst>
            <a:ext uri="{FF2B5EF4-FFF2-40B4-BE49-F238E27FC236}">
              <a16:creationId xmlns:a16="http://schemas.microsoft.com/office/drawing/2014/main" id="{2B83C5AB-9165-405C-9206-5A9AE096591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3" name="Text Box 209">
          <a:extLst>
            <a:ext uri="{FF2B5EF4-FFF2-40B4-BE49-F238E27FC236}">
              <a16:creationId xmlns:a16="http://schemas.microsoft.com/office/drawing/2014/main" id="{7210F8FF-1290-48EA-BF08-B2DD2691DFE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4" name="Text Box 210">
          <a:extLst>
            <a:ext uri="{FF2B5EF4-FFF2-40B4-BE49-F238E27FC236}">
              <a16:creationId xmlns:a16="http://schemas.microsoft.com/office/drawing/2014/main" id="{71659B3A-BAC3-4573-84D4-14F5FBF24E2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5" name="Text Box 211">
          <a:extLst>
            <a:ext uri="{FF2B5EF4-FFF2-40B4-BE49-F238E27FC236}">
              <a16:creationId xmlns:a16="http://schemas.microsoft.com/office/drawing/2014/main" id="{FAFC3B03-594C-43C9-AF26-807B5D831E7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6" name="Text Box 212">
          <a:extLst>
            <a:ext uri="{FF2B5EF4-FFF2-40B4-BE49-F238E27FC236}">
              <a16:creationId xmlns:a16="http://schemas.microsoft.com/office/drawing/2014/main" id="{9A316ED2-E1E9-45D2-8957-5896001F0A3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7" name="Text Box 213">
          <a:extLst>
            <a:ext uri="{FF2B5EF4-FFF2-40B4-BE49-F238E27FC236}">
              <a16:creationId xmlns:a16="http://schemas.microsoft.com/office/drawing/2014/main" id="{42F53310-EF5D-492E-B428-3FE81E5BB14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8" name="Text Box 214">
          <a:extLst>
            <a:ext uri="{FF2B5EF4-FFF2-40B4-BE49-F238E27FC236}">
              <a16:creationId xmlns:a16="http://schemas.microsoft.com/office/drawing/2014/main" id="{B56DD69F-0109-4B04-B80F-BCE82C89194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69" name="Text Box 215">
          <a:extLst>
            <a:ext uri="{FF2B5EF4-FFF2-40B4-BE49-F238E27FC236}">
              <a16:creationId xmlns:a16="http://schemas.microsoft.com/office/drawing/2014/main" id="{99625AE3-0A81-4E6A-8F00-58D6A07F10D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0" name="Text Box 216">
          <a:extLst>
            <a:ext uri="{FF2B5EF4-FFF2-40B4-BE49-F238E27FC236}">
              <a16:creationId xmlns:a16="http://schemas.microsoft.com/office/drawing/2014/main" id="{C89C92E2-970F-4B07-ABCE-7BBEAE64856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1" name="Text Box 217">
          <a:extLst>
            <a:ext uri="{FF2B5EF4-FFF2-40B4-BE49-F238E27FC236}">
              <a16:creationId xmlns:a16="http://schemas.microsoft.com/office/drawing/2014/main" id="{0509006E-4C45-4FC4-90CC-21542C54FC4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2" name="Text Box 218">
          <a:extLst>
            <a:ext uri="{FF2B5EF4-FFF2-40B4-BE49-F238E27FC236}">
              <a16:creationId xmlns:a16="http://schemas.microsoft.com/office/drawing/2014/main" id="{3A30800D-0784-4E8A-9CFD-7850F09390D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3" name="Text Box 219">
          <a:extLst>
            <a:ext uri="{FF2B5EF4-FFF2-40B4-BE49-F238E27FC236}">
              <a16:creationId xmlns:a16="http://schemas.microsoft.com/office/drawing/2014/main" id="{7BBA7B02-4CCA-4589-86B7-76352B58FB6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4" name="Text Box 598">
          <a:extLst>
            <a:ext uri="{FF2B5EF4-FFF2-40B4-BE49-F238E27FC236}">
              <a16:creationId xmlns:a16="http://schemas.microsoft.com/office/drawing/2014/main" id="{380AF173-76FB-4CA9-88F3-430050F0BC2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5" name="Text Box 599">
          <a:extLst>
            <a:ext uri="{FF2B5EF4-FFF2-40B4-BE49-F238E27FC236}">
              <a16:creationId xmlns:a16="http://schemas.microsoft.com/office/drawing/2014/main" id="{D87BB2F7-4C2E-405E-A513-6EB10793AEF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6" name="Text Box 600">
          <a:extLst>
            <a:ext uri="{FF2B5EF4-FFF2-40B4-BE49-F238E27FC236}">
              <a16:creationId xmlns:a16="http://schemas.microsoft.com/office/drawing/2014/main" id="{B29DD9E0-763E-49D3-8FB9-F27C10834AD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7" name="Text Box 601">
          <a:extLst>
            <a:ext uri="{FF2B5EF4-FFF2-40B4-BE49-F238E27FC236}">
              <a16:creationId xmlns:a16="http://schemas.microsoft.com/office/drawing/2014/main" id="{636C7BA8-B9D4-48C4-A570-B37340BF14A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8" name="Text Box 602">
          <a:extLst>
            <a:ext uri="{FF2B5EF4-FFF2-40B4-BE49-F238E27FC236}">
              <a16:creationId xmlns:a16="http://schemas.microsoft.com/office/drawing/2014/main" id="{F312E72A-1F2D-4FB2-856D-D3FDC52ACB0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79" name="Text Box 603">
          <a:extLst>
            <a:ext uri="{FF2B5EF4-FFF2-40B4-BE49-F238E27FC236}">
              <a16:creationId xmlns:a16="http://schemas.microsoft.com/office/drawing/2014/main" id="{C250CC6E-3B4E-4511-B4C4-1895FA49E70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0" name="Text Box 604">
          <a:extLst>
            <a:ext uri="{FF2B5EF4-FFF2-40B4-BE49-F238E27FC236}">
              <a16:creationId xmlns:a16="http://schemas.microsoft.com/office/drawing/2014/main" id="{FF882FA6-7CF4-40F1-9371-DE4A316646B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1" name="Text Box 605">
          <a:extLst>
            <a:ext uri="{FF2B5EF4-FFF2-40B4-BE49-F238E27FC236}">
              <a16:creationId xmlns:a16="http://schemas.microsoft.com/office/drawing/2014/main" id="{51083113-06EA-4ED5-A320-CB4990FF4A0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2" name="Text Box 606">
          <a:extLst>
            <a:ext uri="{FF2B5EF4-FFF2-40B4-BE49-F238E27FC236}">
              <a16:creationId xmlns:a16="http://schemas.microsoft.com/office/drawing/2014/main" id="{44D226C3-89FB-4A64-B91D-3781F818F2E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3" name="Text Box 607">
          <a:extLst>
            <a:ext uri="{FF2B5EF4-FFF2-40B4-BE49-F238E27FC236}">
              <a16:creationId xmlns:a16="http://schemas.microsoft.com/office/drawing/2014/main" id="{CB7FFFD6-9238-4F4F-8184-001C78A84DD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4" name="Text Box 608">
          <a:extLst>
            <a:ext uri="{FF2B5EF4-FFF2-40B4-BE49-F238E27FC236}">
              <a16:creationId xmlns:a16="http://schemas.microsoft.com/office/drawing/2014/main" id="{A130B1AF-D0DE-48C7-9BA0-960A3CCFD0D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5" name="Text Box 609">
          <a:extLst>
            <a:ext uri="{FF2B5EF4-FFF2-40B4-BE49-F238E27FC236}">
              <a16:creationId xmlns:a16="http://schemas.microsoft.com/office/drawing/2014/main" id="{D78DD71C-3107-44D1-BD1B-600C1ACA049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6" name="Text Box 610">
          <a:extLst>
            <a:ext uri="{FF2B5EF4-FFF2-40B4-BE49-F238E27FC236}">
              <a16:creationId xmlns:a16="http://schemas.microsoft.com/office/drawing/2014/main" id="{34AFF13B-0232-4DCD-B757-FABBEEB6849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7" name="Text Box 611">
          <a:extLst>
            <a:ext uri="{FF2B5EF4-FFF2-40B4-BE49-F238E27FC236}">
              <a16:creationId xmlns:a16="http://schemas.microsoft.com/office/drawing/2014/main" id="{8119296B-0E31-454A-847F-7C5140D8B3A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8" name="Text Box 612">
          <a:extLst>
            <a:ext uri="{FF2B5EF4-FFF2-40B4-BE49-F238E27FC236}">
              <a16:creationId xmlns:a16="http://schemas.microsoft.com/office/drawing/2014/main" id="{F85ED601-C952-4D77-975C-57AFE3CB48A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89" name="Text Box 613">
          <a:extLst>
            <a:ext uri="{FF2B5EF4-FFF2-40B4-BE49-F238E27FC236}">
              <a16:creationId xmlns:a16="http://schemas.microsoft.com/office/drawing/2014/main" id="{92ADFEA7-EA95-458D-9DB4-A1BA5426117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0" name="Text Box 616">
          <a:extLst>
            <a:ext uri="{FF2B5EF4-FFF2-40B4-BE49-F238E27FC236}">
              <a16:creationId xmlns:a16="http://schemas.microsoft.com/office/drawing/2014/main" id="{428A4FAA-660F-48D3-BD5F-7E378EDAE37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1" name="Text Box 617">
          <a:extLst>
            <a:ext uri="{FF2B5EF4-FFF2-40B4-BE49-F238E27FC236}">
              <a16:creationId xmlns:a16="http://schemas.microsoft.com/office/drawing/2014/main" id="{26A67B15-B7A9-48EF-B9AE-8FE7669524F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2" name="Text Box 618">
          <a:extLst>
            <a:ext uri="{FF2B5EF4-FFF2-40B4-BE49-F238E27FC236}">
              <a16:creationId xmlns:a16="http://schemas.microsoft.com/office/drawing/2014/main" id="{77C004FE-D73B-4D7F-A639-A7C8589D0D5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3" name="Text Box 619">
          <a:extLst>
            <a:ext uri="{FF2B5EF4-FFF2-40B4-BE49-F238E27FC236}">
              <a16:creationId xmlns:a16="http://schemas.microsoft.com/office/drawing/2014/main" id="{428F4B1D-059D-4AE0-9B5A-48E70FC660D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4" name="Text Box 622">
          <a:extLst>
            <a:ext uri="{FF2B5EF4-FFF2-40B4-BE49-F238E27FC236}">
              <a16:creationId xmlns:a16="http://schemas.microsoft.com/office/drawing/2014/main" id="{AEAA968F-B192-40C8-AD9A-2BB4E6981E6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5" name="Text Box 623">
          <a:extLst>
            <a:ext uri="{FF2B5EF4-FFF2-40B4-BE49-F238E27FC236}">
              <a16:creationId xmlns:a16="http://schemas.microsoft.com/office/drawing/2014/main" id="{F03A0A72-321F-46F7-A964-5CCAAF08400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6" name="Text Box 624">
          <a:extLst>
            <a:ext uri="{FF2B5EF4-FFF2-40B4-BE49-F238E27FC236}">
              <a16:creationId xmlns:a16="http://schemas.microsoft.com/office/drawing/2014/main" id="{533D0775-8788-49BF-93FD-213500A7325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7" name="Text Box 625">
          <a:extLst>
            <a:ext uri="{FF2B5EF4-FFF2-40B4-BE49-F238E27FC236}">
              <a16:creationId xmlns:a16="http://schemas.microsoft.com/office/drawing/2014/main" id="{E5081866-F5B4-4944-90D2-7447BBB19B8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8" name="Text Box 626">
          <a:extLst>
            <a:ext uri="{FF2B5EF4-FFF2-40B4-BE49-F238E27FC236}">
              <a16:creationId xmlns:a16="http://schemas.microsoft.com/office/drawing/2014/main" id="{F2D685D3-1F79-4302-A805-EBE976E232E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499" name="Text Box 627">
          <a:extLst>
            <a:ext uri="{FF2B5EF4-FFF2-40B4-BE49-F238E27FC236}">
              <a16:creationId xmlns:a16="http://schemas.microsoft.com/office/drawing/2014/main" id="{8586274A-5D46-43AB-AB44-1B27C7E39BA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500" name="Text Box 628">
          <a:extLst>
            <a:ext uri="{FF2B5EF4-FFF2-40B4-BE49-F238E27FC236}">
              <a16:creationId xmlns:a16="http://schemas.microsoft.com/office/drawing/2014/main" id="{DDF48164-E5ED-4B9A-B15E-0B1859DBC7A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501" name="Text Box 629">
          <a:extLst>
            <a:ext uri="{FF2B5EF4-FFF2-40B4-BE49-F238E27FC236}">
              <a16:creationId xmlns:a16="http://schemas.microsoft.com/office/drawing/2014/main" id="{71402777-F29E-4CA1-8B31-E0C2F0C8732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502" name="Text Box 630">
          <a:extLst>
            <a:ext uri="{FF2B5EF4-FFF2-40B4-BE49-F238E27FC236}">
              <a16:creationId xmlns:a16="http://schemas.microsoft.com/office/drawing/2014/main" id="{CCEE9C9A-5EC6-4C0F-A55F-4F2841DDBFF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503" name="Text Box 631">
          <a:extLst>
            <a:ext uri="{FF2B5EF4-FFF2-40B4-BE49-F238E27FC236}">
              <a16:creationId xmlns:a16="http://schemas.microsoft.com/office/drawing/2014/main" id="{5348FF14-2837-47D6-8A23-3E2A3CD2D74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504" name="Text Box 632">
          <a:extLst>
            <a:ext uri="{FF2B5EF4-FFF2-40B4-BE49-F238E27FC236}">
              <a16:creationId xmlns:a16="http://schemas.microsoft.com/office/drawing/2014/main" id="{7E9D83C3-698D-4E39-AC23-B09395EE1E2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505" name="Text Box 633">
          <a:extLst>
            <a:ext uri="{FF2B5EF4-FFF2-40B4-BE49-F238E27FC236}">
              <a16:creationId xmlns:a16="http://schemas.microsoft.com/office/drawing/2014/main" id="{1624CBBE-B50D-4873-8DD1-541B1B5800B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06" name="Text Box 182">
          <a:extLst>
            <a:ext uri="{FF2B5EF4-FFF2-40B4-BE49-F238E27FC236}">
              <a16:creationId xmlns:a16="http://schemas.microsoft.com/office/drawing/2014/main" id="{D68785A1-2998-4540-B926-6C184F01B2A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07" name="Text Box 183">
          <a:extLst>
            <a:ext uri="{FF2B5EF4-FFF2-40B4-BE49-F238E27FC236}">
              <a16:creationId xmlns:a16="http://schemas.microsoft.com/office/drawing/2014/main" id="{0C02444F-9F1D-48D8-A669-17AA708DD38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08" name="Text Box 326">
          <a:extLst>
            <a:ext uri="{FF2B5EF4-FFF2-40B4-BE49-F238E27FC236}">
              <a16:creationId xmlns:a16="http://schemas.microsoft.com/office/drawing/2014/main" id="{E298CB99-5B6D-46CD-88EF-316E4428259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09" name="Text Box 327">
          <a:extLst>
            <a:ext uri="{FF2B5EF4-FFF2-40B4-BE49-F238E27FC236}">
              <a16:creationId xmlns:a16="http://schemas.microsoft.com/office/drawing/2014/main" id="{9A4A8FC8-A46A-4CA7-A0A3-731A3E50D9F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510" name="Text Box 869">
          <a:extLst>
            <a:ext uri="{FF2B5EF4-FFF2-40B4-BE49-F238E27FC236}">
              <a16:creationId xmlns:a16="http://schemas.microsoft.com/office/drawing/2014/main" id="{16030DB3-294B-49DE-BC8B-AAE9F4A6225A}"/>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511" name="Text Box 870">
          <a:extLst>
            <a:ext uri="{FF2B5EF4-FFF2-40B4-BE49-F238E27FC236}">
              <a16:creationId xmlns:a16="http://schemas.microsoft.com/office/drawing/2014/main" id="{4F464492-E1AC-4C57-A58D-B4F756BE00F6}"/>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512" name="Text Box 871">
          <a:extLst>
            <a:ext uri="{FF2B5EF4-FFF2-40B4-BE49-F238E27FC236}">
              <a16:creationId xmlns:a16="http://schemas.microsoft.com/office/drawing/2014/main" id="{EB36CCD1-BAC6-4FE2-AF05-F4F361E17C9E}"/>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513" name="Text Box 872">
          <a:extLst>
            <a:ext uri="{FF2B5EF4-FFF2-40B4-BE49-F238E27FC236}">
              <a16:creationId xmlns:a16="http://schemas.microsoft.com/office/drawing/2014/main" id="{7233EFAE-3FC1-4208-80EE-1513ABC71661}"/>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14" name="Text Box 450">
          <a:extLst>
            <a:ext uri="{FF2B5EF4-FFF2-40B4-BE49-F238E27FC236}">
              <a16:creationId xmlns:a16="http://schemas.microsoft.com/office/drawing/2014/main" id="{C1D203B3-5DD3-4C5C-84DB-64B724C07A8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15" name="Text Box 451">
          <a:extLst>
            <a:ext uri="{FF2B5EF4-FFF2-40B4-BE49-F238E27FC236}">
              <a16:creationId xmlns:a16="http://schemas.microsoft.com/office/drawing/2014/main" id="{5CD5F84D-F18B-434A-98A4-07E17C4ADB3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16" name="Text Box 454">
          <a:extLst>
            <a:ext uri="{FF2B5EF4-FFF2-40B4-BE49-F238E27FC236}">
              <a16:creationId xmlns:a16="http://schemas.microsoft.com/office/drawing/2014/main" id="{86BD7EC7-67FA-4ECF-A809-A4BCFCD46E8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17" name="Text Box 455">
          <a:extLst>
            <a:ext uri="{FF2B5EF4-FFF2-40B4-BE49-F238E27FC236}">
              <a16:creationId xmlns:a16="http://schemas.microsoft.com/office/drawing/2014/main" id="{96AB88C1-83BD-41E5-939E-02047906D21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18" name="Text Box 456">
          <a:extLst>
            <a:ext uri="{FF2B5EF4-FFF2-40B4-BE49-F238E27FC236}">
              <a16:creationId xmlns:a16="http://schemas.microsoft.com/office/drawing/2014/main" id="{7EA0E00A-A115-4CAD-A5D1-315F47AA0F0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19" name="Text Box 457">
          <a:extLst>
            <a:ext uri="{FF2B5EF4-FFF2-40B4-BE49-F238E27FC236}">
              <a16:creationId xmlns:a16="http://schemas.microsoft.com/office/drawing/2014/main" id="{8384D944-C49C-4895-A0C1-DA1D5B5C29B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0" name="Text Box 458">
          <a:extLst>
            <a:ext uri="{FF2B5EF4-FFF2-40B4-BE49-F238E27FC236}">
              <a16:creationId xmlns:a16="http://schemas.microsoft.com/office/drawing/2014/main" id="{903EE832-0EDB-4EBE-9715-D6F268D0C9B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1" name="Text Box 459">
          <a:extLst>
            <a:ext uri="{FF2B5EF4-FFF2-40B4-BE49-F238E27FC236}">
              <a16:creationId xmlns:a16="http://schemas.microsoft.com/office/drawing/2014/main" id="{F89920CD-E4AE-4970-B28A-3543010F36B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2" name="Text Box 466">
          <a:extLst>
            <a:ext uri="{FF2B5EF4-FFF2-40B4-BE49-F238E27FC236}">
              <a16:creationId xmlns:a16="http://schemas.microsoft.com/office/drawing/2014/main" id="{44E20933-1786-4DD4-960C-0EC8E7F876E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3" name="Text Box 467">
          <a:extLst>
            <a:ext uri="{FF2B5EF4-FFF2-40B4-BE49-F238E27FC236}">
              <a16:creationId xmlns:a16="http://schemas.microsoft.com/office/drawing/2014/main" id="{5D20B04A-CC1D-464F-98B4-D65EEA15CBE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4" name="Text Box 468">
          <a:extLst>
            <a:ext uri="{FF2B5EF4-FFF2-40B4-BE49-F238E27FC236}">
              <a16:creationId xmlns:a16="http://schemas.microsoft.com/office/drawing/2014/main" id="{F479F17B-4330-4119-8C68-234B90878CF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5" name="Text Box 469">
          <a:extLst>
            <a:ext uri="{FF2B5EF4-FFF2-40B4-BE49-F238E27FC236}">
              <a16:creationId xmlns:a16="http://schemas.microsoft.com/office/drawing/2014/main" id="{8209F7D5-43A4-4255-B85B-164E90E2016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6" name="Text Box 470">
          <a:extLst>
            <a:ext uri="{FF2B5EF4-FFF2-40B4-BE49-F238E27FC236}">
              <a16:creationId xmlns:a16="http://schemas.microsoft.com/office/drawing/2014/main" id="{32BA46C4-C474-43EF-9D7A-FB620C6D5C5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7" name="Text Box 471">
          <a:extLst>
            <a:ext uri="{FF2B5EF4-FFF2-40B4-BE49-F238E27FC236}">
              <a16:creationId xmlns:a16="http://schemas.microsoft.com/office/drawing/2014/main" id="{11351345-BC44-4B08-B1C3-E7D102C3617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8" name="Text Box 472">
          <a:extLst>
            <a:ext uri="{FF2B5EF4-FFF2-40B4-BE49-F238E27FC236}">
              <a16:creationId xmlns:a16="http://schemas.microsoft.com/office/drawing/2014/main" id="{A61B556E-70D4-456D-B99C-58F16C86C37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29" name="Text Box 473">
          <a:extLst>
            <a:ext uri="{FF2B5EF4-FFF2-40B4-BE49-F238E27FC236}">
              <a16:creationId xmlns:a16="http://schemas.microsoft.com/office/drawing/2014/main" id="{E9C897AF-505F-444D-9498-DE45F3E9CB2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0" name="Text Box 476">
          <a:extLst>
            <a:ext uri="{FF2B5EF4-FFF2-40B4-BE49-F238E27FC236}">
              <a16:creationId xmlns:a16="http://schemas.microsoft.com/office/drawing/2014/main" id="{06E2649E-6BA3-45B4-BF2A-BE78619214C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1" name="Text Box 477">
          <a:extLst>
            <a:ext uri="{FF2B5EF4-FFF2-40B4-BE49-F238E27FC236}">
              <a16:creationId xmlns:a16="http://schemas.microsoft.com/office/drawing/2014/main" id="{7047763C-5162-4669-904C-B09613F52FA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2" name="Text Box 478">
          <a:extLst>
            <a:ext uri="{FF2B5EF4-FFF2-40B4-BE49-F238E27FC236}">
              <a16:creationId xmlns:a16="http://schemas.microsoft.com/office/drawing/2014/main" id="{401C7CBD-19E1-45F2-A8F3-81E01E5D252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3" name="Text Box 479">
          <a:extLst>
            <a:ext uri="{FF2B5EF4-FFF2-40B4-BE49-F238E27FC236}">
              <a16:creationId xmlns:a16="http://schemas.microsoft.com/office/drawing/2014/main" id="{E09B7BAA-7B8B-4B49-8E04-66750A6AE73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4" name="Text Box 482">
          <a:extLst>
            <a:ext uri="{FF2B5EF4-FFF2-40B4-BE49-F238E27FC236}">
              <a16:creationId xmlns:a16="http://schemas.microsoft.com/office/drawing/2014/main" id="{B154F49B-23DE-4447-B656-6F533A7769D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5" name="Text Box 483">
          <a:extLst>
            <a:ext uri="{FF2B5EF4-FFF2-40B4-BE49-F238E27FC236}">
              <a16:creationId xmlns:a16="http://schemas.microsoft.com/office/drawing/2014/main" id="{E71CACC1-C50E-4138-BC77-DDE6249777B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6" name="Text Box 484">
          <a:extLst>
            <a:ext uri="{FF2B5EF4-FFF2-40B4-BE49-F238E27FC236}">
              <a16:creationId xmlns:a16="http://schemas.microsoft.com/office/drawing/2014/main" id="{E84546EC-7304-481F-83BE-913B68E6883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7" name="Text Box 485">
          <a:extLst>
            <a:ext uri="{FF2B5EF4-FFF2-40B4-BE49-F238E27FC236}">
              <a16:creationId xmlns:a16="http://schemas.microsoft.com/office/drawing/2014/main" id="{5C0DDA7F-39D9-4697-9A6A-4D7E3DAB19D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8" name="Text Box 486">
          <a:extLst>
            <a:ext uri="{FF2B5EF4-FFF2-40B4-BE49-F238E27FC236}">
              <a16:creationId xmlns:a16="http://schemas.microsoft.com/office/drawing/2014/main" id="{586412FA-7881-4D95-8261-439D14BE24E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39" name="Text Box 487">
          <a:extLst>
            <a:ext uri="{FF2B5EF4-FFF2-40B4-BE49-F238E27FC236}">
              <a16:creationId xmlns:a16="http://schemas.microsoft.com/office/drawing/2014/main" id="{E23062E9-999B-47F2-A3A2-71DD84A1C00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0" name="Text Box 488">
          <a:extLst>
            <a:ext uri="{FF2B5EF4-FFF2-40B4-BE49-F238E27FC236}">
              <a16:creationId xmlns:a16="http://schemas.microsoft.com/office/drawing/2014/main" id="{01E5EBB0-F6F8-4584-AAA9-C5E8BBF85D4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1" name="Text Box 489">
          <a:extLst>
            <a:ext uri="{FF2B5EF4-FFF2-40B4-BE49-F238E27FC236}">
              <a16:creationId xmlns:a16="http://schemas.microsoft.com/office/drawing/2014/main" id="{E67CE91D-428E-4FFF-9168-C22A234C0C9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2" name="Text Box 514">
          <a:extLst>
            <a:ext uri="{FF2B5EF4-FFF2-40B4-BE49-F238E27FC236}">
              <a16:creationId xmlns:a16="http://schemas.microsoft.com/office/drawing/2014/main" id="{E87B2AC7-2F71-497E-BF34-31249004B20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3" name="Text Box 515">
          <a:extLst>
            <a:ext uri="{FF2B5EF4-FFF2-40B4-BE49-F238E27FC236}">
              <a16:creationId xmlns:a16="http://schemas.microsoft.com/office/drawing/2014/main" id="{AE095E46-57FF-476A-9B60-77A992CBC39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4" name="Text Box 516">
          <a:extLst>
            <a:ext uri="{FF2B5EF4-FFF2-40B4-BE49-F238E27FC236}">
              <a16:creationId xmlns:a16="http://schemas.microsoft.com/office/drawing/2014/main" id="{ADBBFD39-A53A-43B4-95B0-A61A5F0D7EC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5" name="Text Box 517">
          <a:extLst>
            <a:ext uri="{FF2B5EF4-FFF2-40B4-BE49-F238E27FC236}">
              <a16:creationId xmlns:a16="http://schemas.microsoft.com/office/drawing/2014/main" id="{B6181969-4D94-4C03-A126-7376137CF09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6" name="Text Box 450">
          <a:extLst>
            <a:ext uri="{FF2B5EF4-FFF2-40B4-BE49-F238E27FC236}">
              <a16:creationId xmlns:a16="http://schemas.microsoft.com/office/drawing/2014/main" id="{030351F9-E598-4A93-9D4A-9DD82FF75D4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7" name="Text Box 451">
          <a:extLst>
            <a:ext uri="{FF2B5EF4-FFF2-40B4-BE49-F238E27FC236}">
              <a16:creationId xmlns:a16="http://schemas.microsoft.com/office/drawing/2014/main" id="{C374F581-CC7C-4D65-8297-69B9BB45165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8" name="Text Box 454">
          <a:extLst>
            <a:ext uri="{FF2B5EF4-FFF2-40B4-BE49-F238E27FC236}">
              <a16:creationId xmlns:a16="http://schemas.microsoft.com/office/drawing/2014/main" id="{5CC54CAE-18B6-4EC5-A690-981EB6F4A33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49" name="Text Box 455">
          <a:extLst>
            <a:ext uri="{FF2B5EF4-FFF2-40B4-BE49-F238E27FC236}">
              <a16:creationId xmlns:a16="http://schemas.microsoft.com/office/drawing/2014/main" id="{8B306B72-65F5-409C-A65D-EBAEB117E51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0" name="Text Box 456">
          <a:extLst>
            <a:ext uri="{FF2B5EF4-FFF2-40B4-BE49-F238E27FC236}">
              <a16:creationId xmlns:a16="http://schemas.microsoft.com/office/drawing/2014/main" id="{EB708636-9D3E-4259-B104-C5A1009345D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1" name="Text Box 457">
          <a:extLst>
            <a:ext uri="{FF2B5EF4-FFF2-40B4-BE49-F238E27FC236}">
              <a16:creationId xmlns:a16="http://schemas.microsoft.com/office/drawing/2014/main" id="{6B6594C8-788F-49AD-8A6F-62FE8B8F648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2" name="Text Box 458">
          <a:extLst>
            <a:ext uri="{FF2B5EF4-FFF2-40B4-BE49-F238E27FC236}">
              <a16:creationId xmlns:a16="http://schemas.microsoft.com/office/drawing/2014/main" id="{3979C905-C584-4CE1-89CB-64E3AD57C35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3" name="Text Box 459">
          <a:extLst>
            <a:ext uri="{FF2B5EF4-FFF2-40B4-BE49-F238E27FC236}">
              <a16:creationId xmlns:a16="http://schemas.microsoft.com/office/drawing/2014/main" id="{BE99C154-276A-4F4C-99AC-9D859CB356D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4" name="Text Box 466">
          <a:extLst>
            <a:ext uri="{FF2B5EF4-FFF2-40B4-BE49-F238E27FC236}">
              <a16:creationId xmlns:a16="http://schemas.microsoft.com/office/drawing/2014/main" id="{064C71DE-6EBD-4D93-93D3-96CB4909241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5" name="Text Box 467">
          <a:extLst>
            <a:ext uri="{FF2B5EF4-FFF2-40B4-BE49-F238E27FC236}">
              <a16:creationId xmlns:a16="http://schemas.microsoft.com/office/drawing/2014/main" id="{C6C58268-FA06-4699-BDB0-8EE03F04D3A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6" name="Text Box 468">
          <a:extLst>
            <a:ext uri="{FF2B5EF4-FFF2-40B4-BE49-F238E27FC236}">
              <a16:creationId xmlns:a16="http://schemas.microsoft.com/office/drawing/2014/main" id="{AF0E5B25-0E16-44E8-A676-8C519D402E0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7" name="Text Box 469">
          <a:extLst>
            <a:ext uri="{FF2B5EF4-FFF2-40B4-BE49-F238E27FC236}">
              <a16:creationId xmlns:a16="http://schemas.microsoft.com/office/drawing/2014/main" id="{030BF54F-CDAA-4677-9685-960CBA574B1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8" name="Text Box 470">
          <a:extLst>
            <a:ext uri="{FF2B5EF4-FFF2-40B4-BE49-F238E27FC236}">
              <a16:creationId xmlns:a16="http://schemas.microsoft.com/office/drawing/2014/main" id="{8DED61F3-B343-47F6-ADC4-97DD584E9A8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59" name="Text Box 471">
          <a:extLst>
            <a:ext uri="{FF2B5EF4-FFF2-40B4-BE49-F238E27FC236}">
              <a16:creationId xmlns:a16="http://schemas.microsoft.com/office/drawing/2014/main" id="{3AABC107-0598-4198-9AC1-D817D5860DD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0" name="Text Box 472">
          <a:extLst>
            <a:ext uri="{FF2B5EF4-FFF2-40B4-BE49-F238E27FC236}">
              <a16:creationId xmlns:a16="http://schemas.microsoft.com/office/drawing/2014/main" id="{0841D83E-5B02-4C73-A9C6-54C874469D4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1" name="Text Box 473">
          <a:extLst>
            <a:ext uri="{FF2B5EF4-FFF2-40B4-BE49-F238E27FC236}">
              <a16:creationId xmlns:a16="http://schemas.microsoft.com/office/drawing/2014/main" id="{70A90FE5-8344-490B-9F14-17AF3912FDA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2" name="Text Box 476">
          <a:extLst>
            <a:ext uri="{FF2B5EF4-FFF2-40B4-BE49-F238E27FC236}">
              <a16:creationId xmlns:a16="http://schemas.microsoft.com/office/drawing/2014/main" id="{15585628-7939-44C2-B829-617B7A946E8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3" name="Text Box 477">
          <a:extLst>
            <a:ext uri="{FF2B5EF4-FFF2-40B4-BE49-F238E27FC236}">
              <a16:creationId xmlns:a16="http://schemas.microsoft.com/office/drawing/2014/main" id="{3DCF3D8F-3D1A-4ACA-AB31-7C9703A9790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4" name="Text Box 478">
          <a:extLst>
            <a:ext uri="{FF2B5EF4-FFF2-40B4-BE49-F238E27FC236}">
              <a16:creationId xmlns:a16="http://schemas.microsoft.com/office/drawing/2014/main" id="{2AA9E0ED-E7B0-40C9-8BB0-314FE0F0716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5" name="Text Box 479">
          <a:extLst>
            <a:ext uri="{FF2B5EF4-FFF2-40B4-BE49-F238E27FC236}">
              <a16:creationId xmlns:a16="http://schemas.microsoft.com/office/drawing/2014/main" id="{900BD113-57F3-4735-967D-8F2F70DD006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6" name="Text Box 482">
          <a:extLst>
            <a:ext uri="{FF2B5EF4-FFF2-40B4-BE49-F238E27FC236}">
              <a16:creationId xmlns:a16="http://schemas.microsoft.com/office/drawing/2014/main" id="{61C0B782-E418-4DF5-BF7C-454A76D1451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7" name="Text Box 483">
          <a:extLst>
            <a:ext uri="{FF2B5EF4-FFF2-40B4-BE49-F238E27FC236}">
              <a16:creationId xmlns:a16="http://schemas.microsoft.com/office/drawing/2014/main" id="{6F0C3F05-9C69-4E2C-A4E0-A1959D087D9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8" name="Text Box 484">
          <a:extLst>
            <a:ext uri="{FF2B5EF4-FFF2-40B4-BE49-F238E27FC236}">
              <a16:creationId xmlns:a16="http://schemas.microsoft.com/office/drawing/2014/main" id="{1E886622-93F6-4C68-B0AD-EFA85363202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69" name="Text Box 485">
          <a:extLst>
            <a:ext uri="{FF2B5EF4-FFF2-40B4-BE49-F238E27FC236}">
              <a16:creationId xmlns:a16="http://schemas.microsoft.com/office/drawing/2014/main" id="{0D0332A1-242A-43F5-86FD-28238BE7B76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0" name="Text Box 486">
          <a:extLst>
            <a:ext uri="{FF2B5EF4-FFF2-40B4-BE49-F238E27FC236}">
              <a16:creationId xmlns:a16="http://schemas.microsoft.com/office/drawing/2014/main" id="{BB7B2203-A0BF-4B8D-8892-4C5718EF1D3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1" name="Text Box 487">
          <a:extLst>
            <a:ext uri="{FF2B5EF4-FFF2-40B4-BE49-F238E27FC236}">
              <a16:creationId xmlns:a16="http://schemas.microsoft.com/office/drawing/2014/main" id="{F1C7A0E1-B7F3-4938-AF4F-84CB2862F96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2" name="Text Box 488">
          <a:extLst>
            <a:ext uri="{FF2B5EF4-FFF2-40B4-BE49-F238E27FC236}">
              <a16:creationId xmlns:a16="http://schemas.microsoft.com/office/drawing/2014/main" id="{CBB0C4D6-DFCB-4BEC-A746-61EBA7612F2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3" name="Text Box 489">
          <a:extLst>
            <a:ext uri="{FF2B5EF4-FFF2-40B4-BE49-F238E27FC236}">
              <a16:creationId xmlns:a16="http://schemas.microsoft.com/office/drawing/2014/main" id="{EEEC221E-3A94-4EC7-A3F6-B7F01D058F9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4" name="Text Box 514">
          <a:extLst>
            <a:ext uri="{FF2B5EF4-FFF2-40B4-BE49-F238E27FC236}">
              <a16:creationId xmlns:a16="http://schemas.microsoft.com/office/drawing/2014/main" id="{18688640-A6E6-4D8B-A532-CFB3C083178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5" name="Text Box 515">
          <a:extLst>
            <a:ext uri="{FF2B5EF4-FFF2-40B4-BE49-F238E27FC236}">
              <a16:creationId xmlns:a16="http://schemas.microsoft.com/office/drawing/2014/main" id="{EB05BA73-7AC0-4FE4-BFDD-CBEE4FAF356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6" name="Text Box 516">
          <a:extLst>
            <a:ext uri="{FF2B5EF4-FFF2-40B4-BE49-F238E27FC236}">
              <a16:creationId xmlns:a16="http://schemas.microsoft.com/office/drawing/2014/main" id="{04475697-B044-4F4D-A8B5-29057522556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7" name="Text Box 517">
          <a:extLst>
            <a:ext uri="{FF2B5EF4-FFF2-40B4-BE49-F238E27FC236}">
              <a16:creationId xmlns:a16="http://schemas.microsoft.com/office/drawing/2014/main" id="{18B06745-D267-4D7E-A2C3-B86F74F2FC7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8" name="Text Box 184">
          <a:extLst>
            <a:ext uri="{FF2B5EF4-FFF2-40B4-BE49-F238E27FC236}">
              <a16:creationId xmlns:a16="http://schemas.microsoft.com/office/drawing/2014/main" id="{CA4F4498-DC7C-41EE-BA87-35C6C6E82CD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79" name="Text Box 185">
          <a:extLst>
            <a:ext uri="{FF2B5EF4-FFF2-40B4-BE49-F238E27FC236}">
              <a16:creationId xmlns:a16="http://schemas.microsoft.com/office/drawing/2014/main" id="{9C2C507A-13DB-4160-BDE7-C40D0B46D50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0" name="Text Box 186">
          <a:extLst>
            <a:ext uri="{FF2B5EF4-FFF2-40B4-BE49-F238E27FC236}">
              <a16:creationId xmlns:a16="http://schemas.microsoft.com/office/drawing/2014/main" id="{1AED5901-E000-40C3-82F5-9DC4B6111F4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1" name="Text Box 187">
          <a:extLst>
            <a:ext uri="{FF2B5EF4-FFF2-40B4-BE49-F238E27FC236}">
              <a16:creationId xmlns:a16="http://schemas.microsoft.com/office/drawing/2014/main" id="{1337B90D-94DC-43A2-9FD6-CFAB991176A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2" name="Text Box 188">
          <a:extLst>
            <a:ext uri="{FF2B5EF4-FFF2-40B4-BE49-F238E27FC236}">
              <a16:creationId xmlns:a16="http://schemas.microsoft.com/office/drawing/2014/main" id="{6352762C-1379-466F-A22E-8D18D5CAA9D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3" name="Text Box 189">
          <a:extLst>
            <a:ext uri="{FF2B5EF4-FFF2-40B4-BE49-F238E27FC236}">
              <a16:creationId xmlns:a16="http://schemas.microsoft.com/office/drawing/2014/main" id="{6C2446CC-F441-4439-9EDF-3A59E17BC16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4" name="Text Box 190">
          <a:extLst>
            <a:ext uri="{FF2B5EF4-FFF2-40B4-BE49-F238E27FC236}">
              <a16:creationId xmlns:a16="http://schemas.microsoft.com/office/drawing/2014/main" id="{B1E04921-3C90-4A82-BF69-B4271D801C9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5" name="Text Box 191">
          <a:extLst>
            <a:ext uri="{FF2B5EF4-FFF2-40B4-BE49-F238E27FC236}">
              <a16:creationId xmlns:a16="http://schemas.microsoft.com/office/drawing/2014/main" id="{B1B32E4E-1079-4A2D-A78C-B434F3252E7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6" name="Text Box 192">
          <a:extLst>
            <a:ext uri="{FF2B5EF4-FFF2-40B4-BE49-F238E27FC236}">
              <a16:creationId xmlns:a16="http://schemas.microsoft.com/office/drawing/2014/main" id="{3718CE58-BDD1-4575-B6E4-1E7ED85F226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7" name="Text Box 193">
          <a:extLst>
            <a:ext uri="{FF2B5EF4-FFF2-40B4-BE49-F238E27FC236}">
              <a16:creationId xmlns:a16="http://schemas.microsoft.com/office/drawing/2014/main" id="{A6F02E17-E1D5-48E1-B93C-C6BD3B7E64B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8" name="Text Box 194">
          <a:extLst>
            <a:ext uri="{FF2B5EF4-FFF2-40B4-BE49-F238E27FC236}">
              <a16:creationId xmlns:a16="http://schemas.microsoft.com/office/drawing/2014/main" id="{97675B98-D5E4-4BFF-BE0E-D4EA98FECE4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89" name="Text Box 195">
          <a:extLst>
            <a:ext uri="{FF2B5EF4-FFF2-40B4-BE49-F238E27FC236}">
              <a16:creationId xmlns:a16="http://schemas.microsoft.com/office/drawing/2014/main" id="{803920C2-C5C4-46CD-B6DE-C3BC4006B61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0" name="Text Box 196">
          <a:extLst>
            <a:ext uri="{FF2B5EF4-FFF2-40B4-BE49-F238E27FC236}">
              <a16:creationId xmlns:a16="http://schemas.microsoft.com/office/drawing/2014/main" id="{3279DE04-6AAE-46E0-A610-727F12B4481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1" name="Text Box 197">
          <a:extLst>
            <a:ext uri="{FF2B5EF4-FFF2-40B4-BE49-F238E27FC236}">
              <a16:creationId xmlns:a16="http://schemas.microsoft.com/office/drawing/2014/main" id="{8D706DD8-C244-4718-BB98-5F116E7F7FB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2" name="Text Box 198">
          <a:extLst>
            <a:ext uri="{FF2B5EF4-FFF2-40B4-BE49-F238E27FC236}">
              <a16:creationId xmlns:a16="http://schemas.microsoft.com/office/drawing/2014/main" id="{44134D4D-8ED9-4FF8-BA50-16D7A7981C3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3" name="Text Box 199">
          <a:extLst>
            <a:ext uri="{FF2B5EF4-FFF2-40B4-BE49-F238E27FC236}">
              <a16:creationId xmlns:a16="http://schemas.microsoft.com/office/drawing/2014/main" id="{B024D0DD-551D-416D-B514-49F2A6F7034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4" name="Text Box 202">
          <a:extLst>
            <a:ext uri="{FF2B5EF4-FFF2-40B4-BE49-F238E27FC236}">
              <a16:creationId xmlns:a16="http://schemas.microsoft.com/office/drawing/2014/main" id="{449D1A40-63BA-40C2-8058-26DEF270079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5" name="Text Box 203">
          <a:extLst>
            <a:ext uri="{FF2B5EF4-FFF2-40B4-BE49-F238E27FC236}">
              <a16:creationId xmlns:a16="http://schemas.microsoft.com/office/drawing/2014/main" id="{68A1F0BB-9D95-4CA1-8272-3E40EC65D9A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6" name="Text Box 204">
          <a:extLst>
            <a:ext uri="{FF2B5EF4-FFF2-40B4-BE49-F238E27FC236}">
              <a16:creationId xmlns:a16="http://schemas.microsoft.com/office/drawing/2014/main" id="{40CF2456-5A21-429E-BE53-1EDE2927565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7" name="Text Box 205">
          <a:extLst>
            <a:ext uri="{FF2B5EF4-FFF2-40B4-BE49-F238E27FC236}">
              <a16:creationId xmlns:a16="http://schemas.microsoft.com/office/drawing/2014/main" id="{27D98CC6-4808-4FFA-806A-7F94AA1099F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8" name="Text Box 208">
          <a:extLst>
            <a:ext uri="{FF2B5EF4-FFF2-40B4-BE49-F238E27FC236}">
              <a16:creationId xmlns:a16="http://schemas.microsoft.com/office/drawing/2014/main" id="{1678D73C-C4E3-4B24-93B1-5DD295CE42C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599" name="Text Box 209">
          <a:extLst>
            <a:ext uri="{FF2B5EF4-FFF2-40B4-BE49-F238E27FC236}">
              <a16:creationId xmlns:a16="http://schemas.microsoft.com/office/drawing/2014/main" id="{7434201E-B5DF-4539-994B-4BFF55E8685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0" name="Text Box 210">
          <a:extLst>
            <a:ext uri="{FF2B5EF4-FFF2-40B4-BE49-F238E27FC236}">
              <a16:creationId xmlns:a16="http://schemas.microsoft.com/office/drawing/2014/main" id="{0104A28C-0B71-417A-B74A-855E0BE61E6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1" name="Text Box 211">
          <a:extLst>
            <a:ext uri="{FF2B5EF4-FFF2-40B4-BE49-F238E27FC236}">
              <a16:creationId xmlns:a16="http://schemas.microsoft.com/office/drawing/2014/main" id="{284FE12A-7A27-4C41-BAA7-7BB1EF1C171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2" name="Text Box 212">
          <a:extLst>
            <a:ext uri="{FF2B5EF4-FFF2-40B4-BE49-F238E27FC236}">
              <a16:creationId xmlns:a16="http://schemas.microsoft.com/office/drawing/2014/main" id="{052ED652-0238-4FE1-8131-756A7DCD749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3" name="Text Box 213">
          <a:extLst>
            <a:ext uri="{FF2B5EF4-FFF2-40B4-BE49-F238E27FC236}">
              <a16:creationId xmlns:a16="http://schemas.microsoft.com/office/drawing/2014/main" id="{F7E9B380-7C44-41E0-BB7A-5D21DDF24E5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4" name="Text Box 214">
          <a:extLst>
            <a:ext uri="{FF2B5EF4-FFF2-40B4-BE49-F238E27FC236}">
              <a16:creationId xmlns:a16="http://schemas.microsoft.com/office/drawing/2014/main" id="{4A625F65-C1ED-498C-BCC2-BC1BC13D045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5" name="Text Box 215">
          <a:extLst>
            <a:ext uri="{FF2B5EF4-FFF2-40B4-BE49-F238E27FC236}">
              <a16:creationId xmlns:a16="http://schemas.microsoft.com/office/drawing/2014/main" id="{D668B6BC-9B0A-4EEF-AAA9-829293A489C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6" name="Text Box 216">
          <a:extLst>
            <a:ext uri="{FF2B5EF4-FFF2-40B4-BE49-F238E27FC236}">
              <a16:creationId xmlns:a16="http://schemas.microsoft.com/office/drawing/2014/main" id="{571880F3-57B5-4D44-B151-27BB2D2B80F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7" name="Text Box 217">
          <a:extLst>
            <a:ext uri="{FF2B5EF4-FFF2-40B4-BE49-F238E27FC236}">
              <a16:creationId xmlns:a16="http://schemas.microsoft.com/office/drawing/2014/main" id="{0D3EBF9E-42B9-4DCE-99B2-039B3D7F53B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8" name="Text Box 218">
          <a:extLst>
            <a:ext uri="{FF2B5EF4-FFF2-40B4-BE49-F238E27FC236}">
              <a16:creationId xmlns:a16="http://schemas.microsoft.com/office/drawing/2014/main" id="{4B66A9BA-059A-42F5-8026-090B26E68FF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09" name="Text Box 219">
          <a:extLst>
            <a:ext uri="{FF2B5EF4-FFF2-40B4-BE49-F238E27FC236}">
              <a16:creationId xmlns:a16="http://schemas.microsoft.com/office/drawing/2014/main" id="{F26F84E0-E997-4B5E-9CB2-8DC528CAE82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0" name="Text Box 598">
          <a:extLst>
            <a:ext uri="{FF2B5EF4-FFF2-40B4-BE49-F238E27FC236}">
              <a16:creationId xmlns:a16="http://schemas.microsoft.com/office/drawing/2014/main" id="{BC2878A2-A54D-48D1-925D-C04D543775D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1" name="Text Box 599">
          <a:extLst>
            <a:ext uri="{FF2B5EF4-FFF2-40B4-BE49-F238E27FC236}">
              <a16:creationId xmlns:a16="http://schemas.microsoft.com/office/drawing/2014/main" id="{41DCFD80-F6D5-4CCA-9EBB-838EE1CB9C2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2" name="Text Box 600">
          <a:extLst>
            <a:ext uri="{FF2B5EF4-FFF2-40B4-BE49-F238E27FC236}">
              <a16:creationId xmlns:a16="http://schemas.microsoft.com/office/drawing/2014/main" id="{3FF86498-5C4C-4587-BCC0-DE666D77947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3" name="Text Box 601">
          <a:extLst>
            <a:ext uri="{FF2B5EF4-FFF2-40B4-BE49-F238E27FC236}">
              <a16:creationId xmlns:a16="http://schemas.microsoft.com/office/drawing/2014/main" id="{E7858496-BBA0-4355-B9A7-C3C4808A8DA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4" name="Text Box 602">
          <a:extLst>
            <a:ext uri="{FF2B5EF4-FFF2-40B4-BE49-F238E27FC236}">
              <a16:creationId xmlns:a16="http://schemas.microsoft.com/office/drawing/2014/main" id="{CE568E37-4C49-4B96-AB35-009C761F3B0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5" name="Text Box 603">
          <a:extLst>
            <a:ext uri="{FF2B5EF4-FFF2-40B4-BE49-F238E27FC236}">
              <a16:creationId xmlns:a16="http://schemas.microsoft.com/office/drawing/2014/main" id="{C7BC5008-8A6F-4292-9CB9-961885066FC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6" name="Text Box 604">
          <a:extLst>
            <a:ext uri="{FF2B5EF4-FFF2-40B4-BE49-F238E27FC236}">
              <a16:creationId xmlns:a16="http://schemas.microsoft.com/office/drawing/2014/main" id="{51FC09DF-F928-47A5-8554-321A94C4904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7" name="Text Box 605">
          <a:extLst>
            <a:ext uri="{FF2B5EF4-FFF2-40B4-BE49-F238E27FC236}">
              <a16:creationId xmlns:a16="http://schemas.microsoft.com/office/drawing/2014/main" id="{9049B5DB-39B6-4122-96DB-543987E720F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8" name="Text Box 606">
          <a:extLst>
            <a:ext uri="{FF2B5EF4-FFF2-40B4-BE49-F238E27FC236}">
              <a16:creationId xmlns:a16="http://schemas.microsoft.com/office/drawing/2014/main" id="{2A774594-1C71-4555-AA27-DBF390B5AC6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19" name="Text Box 607">
          <a:extLst>
            <a:ext uri="{FF2B5EF4-FFF2-40B4-BE49-F238E27FC236}">
              <a16:creationId xmlns:a16="http://schemas.microsoft.com/office/drawing/2014/main" id="{84FAE466-59BF-4002-8923-41560000F3B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0" name="Text Box 608">
          <a:extLst>
            <a:ext uri="{FF2B5EF4-FFF2-40B4-BE49-F238E27FC236}">
              <a16:creationId xmlns:a16="http://schemas.microsoft.com/office/drawing/2014/main" id="{713BC8D5-18CE-47A9-A65B-A3C1B038C0F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1" name="Text Box 609">
          <a:extLst>
            <a:ext uri="{FF2B5EF4-FFF2-40B4-BE49-F238E27FC236}">
              <a16:creationId xmlns:a16="http://schemas.microsoft.com/office/drawing/2014/main" id="{C5717AF4-3E1A-431B-BF04-DC00013E86D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2" name="Text Box 610">
          <a:extLst>
            <a:ext uri="{FF2B5EF4-FFF2-40B4-BE49-F238E27FC236}">
              <a16:creationId xmlns:a16="http://schemas.microsoft.com/office/drawing/2014/main" id="{F3C4084F-0B50-4941-9503-FD55BAE5AF4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3" name="Text Box 611">
          <a:extLst>
            <a:ext uri="{FF2B5EF4-FFF2-40B4-BE49-F238E27FC236}">
              <a16:creationId xmlns:a16="http://schemas.microsoft.com/office/drawing/2014/main" id="{859031D0-65B5-46B3-815C-4458B4FA62D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4" name="Text Box 612">
          <a:extLst>
            <a:ext uri="{FF2B5EF4-FFF2-40B4-BE49-F238E27FC236}">
              <a16:creationId xmlns:a16="http://schemas.microsoft.com/office/drawing/2014/main" id="{D0A93AE1-5A74-420D-BC38-0930D27F527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5" name="Text Box 613">
          <a:extLst>
            <a:ext uri="{FF2B5EF4-FFF2-40B4-BE49-F238E27FC236}">
              <a16:creationId xmlns:a16="http://schemas.microsoft.com/office/drawing/2014/main" id="{DF6CFA77-8811-4A09-A135-B59FB0F3210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6" name="Text Box 616">
          <a:extLst>
            <a:ext uri="{FF2B5EF4-FFF2-40B4-BE49-F238E27FC236}">
              <a16:creationId xmlns:a16="http://schemas.microsoft.com/office/drawing/2014/main" id="{09676774-D5D3-4E34-B347-67C5C7C5C42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7" name="Text Box 617">
          <a:extLst>
            <a:ext uri="{FF2B5EF4-FFF2-40B4-BE49-F238E27FC236}">
              <a16:creationId xmlns:a16="http://schemas.microsoft.com/office/drawing/2014/main" id="{8F1174CF-C99D-4E8E-BCA4-0F28BD558E9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8" name="Text Box 618">
          <a:extLst>
            <a:ext uri="{FF2B5EF4-FFF2-40B4-BE49-F238E27FC236}">
              <a16:creationId xmlns:a16="http://schemas.microsoft.com/office/drawing/2014/main" id="{D6A98C12-C1A2-4102-86D7-CDF3E5ED38C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29" name="Text Box 619">
          <a:extLst>
            <a:ext uri="{FF2B5EF4-FFF2-40B4-BE49-F238E27FC236}">
              <a16:creationId xmlns:a16="http://schemas.microsoft.com/office/drawing/2014/main" id="{4C97FA4B-C6C8-4A9C-A025-7CEDB4A6F89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0" name="Text Box 622">
          <a:extLst>
            <a:ext uri="{FF2B5EF4-FFF2-40B4-BE49-F238E27FC236}">
              <a16:creationId xmlns:a16="http://schemas.microsoft.com/office/drawing/2014/main" id="{C9C17F7E-D104-47DF-88A9-27981EBBF50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1" name="Text Box 623">
          <a:extLst>
            <a:ext uri="{FF2B5EF4-FFF2-40B4-BE49-F238E27FC236}">
              <a16:creationId xmlns:a16="http://schemas.microsoft.com/office/drawing/2014/main" id="{F2C7D4DD-1387-43ED-931C-2B2E96E8BCA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2" name="Text Box 624">
          <a:extLst>
            <a:ext uri="{FF2B5EF4-FFF2-40B4-BE49-F238E27FC236}">
              <a16:creationId xmlns:a16="http://schemas.microsoft.com/office/drawing/2014/main" id="{D08AA4D8-30F9-406C-B081-8A5E2CB2342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3" name="Text Box 625">
          <a:extLst>
            <a:ext uri="{FF2B5EF4-FFF2-40B4-BE49-F238E27FC236}">
              <a16:creationId xmlns:a16="http://schemas.microsoft.com/office/drawing/2014/main" id="{865612C4-6994-4015-BCB0-8399C14F4C0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4" name="Text Box 626">
          <a:extLst>
            <a:ext uri="{FF2B5EF4-FFF2-40B4-BE49-F238E27FC236}">
              <a16:creationId xmlns:a16="http://schemas.microsoft.com/office/drawing/2014/main" id="{181CB35F-0F92-4F86-AA5E-6E88765A51D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5" name="Text Box 627">
          <a:extLst>
            <a:ext uri="{FF2B5EF4-FFF2-40B4-BE49-F238E27FC236}">
              <a16:creationId xmlns:a16="http://schemas.microsoft.com/office/drawing/2014/main" id="{46976F68-E3B6-4B3C-B57B-DC4BE216152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6" name="Text Box 628">
          <a:extLst>
            <a:ext uri="{FF2B5EF4-FFF2-40B4-BE49-F238E27FC236}">
              <a16:creationId xmlns:a16="http://schemas.microsoft.com/office/drawing/2014/main" id="{50F75DC0-D840-46CD-9994-51B9475085D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7" name="Text Box 629">
          <a:extLst>
            <a:ext uri="{FF2B5EF4-FFF2-40B4-BE49-F238E27FC236}">
              <a16:creationId xmlns:a16="http://schemas.microsoft.com/office/drawing/2014/main" id="{87E995AE-60AE-4CDB-ABB2-F6768E4C257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8" name="Text Box 630">
          <a:extLst>
            <a:ext uri="{FF2B5EF4-FFF2-40B4-BE49-F238E27FC236}">
              <a16:creationId xmlns:a16="http://schemas.microsoft.com/office/drawing/2014/main" id="{1C357F4E-E231-4860-8EB0-56E3C311A52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39" name="Text Box 631">
          <a:extLst>
            <a:ext uri="{FF2B5EF4-FFF2-40B4-BE49-F238E27FC236}">
              <a16:creationId xmlns:a16="http://schemas.microsoft.com/office/drawing/2014/main" id="{D895AAF3-9021-422E-9002-D9EAC4F96F6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40" name="Text Box 632">
          <a:extLst>
            <a:ext uri="{FF2B5EF4-FFF2-40B4-BE49-F238E27FC236}">
              <a16:creationId xmlns:a16="http://schemas.microsoft.com/office/drawing/2014/main" id="{9F840C1F-5F4B-4E3A-A135-517A340F6AD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641" name="Text Box 633">
          <a:extLst>
            <a:ext uri="{FF2B5EF4-FFF2-40B4-BE49-F238E27FC236}">
              <a16:creationId xmlns:a16="http://schemas.microsoft.com/office/drawing/2014/main" id="{D671F99E-43AE-4C0E-9075-2AEB50C4CA8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42" name="Text Box 182">
          <a:extLst>
            <a:ext uri="{FF2B5EF4-FFF2-40B4-BE49-F238E27FC236}">
              <a16:creationId xmlns:a16="http://schemas.microsoft.com/office/drawing/2014/main" id="{0E750304-E55B-429A-97A2-B8779A7185D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43" name="Text Box 183">
          <a:extLst>
            <a:ext uri="{FF2B5EF4-FFF2-40B4-BE49-F238E27FC236}">
              <a16:creationId xmlns:a16="http://schemas.microsoft.com/office/drawing/2014/main" id="{8F0B0098-A7C0-4063-9DF0-6FA8257B70E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44" name="Text Box 326">
          <a:extLst>
            <a:ext uri="{FF2B5EF4-FFF2-40B4-BE49-F238E27FC236}">
              <a16:creationId xmlns:a16="http://schemas.microsoft.com/office/drawing/2014/main" id="{E275ABDE-513F-440D-9AED-F89E87A3068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45" name="Text Box 327">
          <a:extLst>
            <a:ext uri="{FF2B5EF4-FFF2-40B4-BE49-F238E27FC236}">
              <a16:creationId xmlns:a16="http://schemas.microsoft.com/office/drawing/2014/main" id="{FFC4A379-3262-4121-84B5-3C3D98CE41F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646" name="Text Box 869">
          <a:extLst>
            <a:ext uri="{FF2B5EF4-FFF2-40B4-BE49-F238E27FC236}">
              <a16:creationId xmlns:a16="http://schemas.microsoft.com/office/drawing/2014/main" id="{E660B9A3-134F-4A24-90F8-4E7418F7D85F}"/>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647" name="Text Box 870">
          <a:extLst>
            <a:ext uri="{FF2B5EF4-FFF2-40B4-BE49-F238E27FC236}">
              <a16:creationId xmlns:a16="http://schemas.microsoft.com/office/drawing/2014/main" id="{E5830EFA-80AD-4B4E-8EA0-00CA3093B540}"/>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648" name="Text Box 871">
          <a:extLst>
            <a:ext uri="{FF2B5EF4-FFF2-40B4-BE49-F238E27FC236}">
              <a16:creationId xmlns:a16="http://schemas.microsoft.com/office/drawing/2014/main" id="{DFB2DA60-ED2D-46F0-88B2-9AD61DE3C523}"/>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68</xdr:row>
      <xdr:rowOff>111919</xdr:rowOff>
    </xdr:to>
    <xdr:sp macro="" textlink="">
      <xdr:nvSpPr>
        <xdr:cNvPr id="649" name="Text Box 872">
          <a:extLst>
            <a:ext uri="{FF2B5EF4-FFF2-40B4-BE49-F238E27FC236}">
              <a16:creationId xmlns:a16="http://schemas.microsoft.com/office/drawing/2014/main" id="{44F5EC9C-2A2C-4E41-9152-74D967A927CA}"/>
            </a:ext>
          </a:extLst>
        </xdr:cNvPr>
        <xdr:cNvSpPr txBox="1">
          <a:spLocks noChangeArrowheads="1"/>
        </xdr:cNvSpPr>
      </xdr:nvSpPr>
      <xdr:spPr bwMode="auto">
        <a:xfrm>
          <a:off x="3733800" y="33947100"/>
          <a:ext cx="0" cy="36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0" name="Text Box 450">
          <a:extLst>
            <a:ext uri="{FF2B5EF4-FFF2-40B4-BE49-F238E27FC236}">
              <a16:creationId xmlns:a16="http://schemas.microsoft.com/office/drawing/2014/main" id="{0DCBC3ED-E66A-4CC9-85A7-0BA44BDF7AF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1" name="Text Box 451">
          <a:extLst>
            <a:ext uri="{FF2B5EF4-FFF2-40B4-BE49-F238E27FC236}">
              <a16:creationId xmlns:a16="http://schemas.microsoft.com/office/drawing/2014/main" id="{F13C1CD4-9424-4046-B13E-BE2A87542D9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2" name="Text Box 454">
          <a:extLst>
            <a:ext uri="{FF2B5EF4-FFF2-40B4-BE49-F238E27FC236}">
              <a16:creationId xmlns:a16="http://schemas.microsoft.com/office/drawing/2014/main" id="{58E5BF3B-F128-4B89-A715-1794580BF57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3" name="Text Box 455">
          <a:extLst>
            <a:ext uri="{FF2B5EF4-FFF2-40B4-BE49-F238E27FC236}">
              <a16:creationId xmlns:a16="http://schemas.microsoft.com/office/drawing/2014/main" id="{272C5B9D-F48E-41C4-B4B4-1AA824AB20F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4" name="Text Box 456">
          <a:extLst>
            <a:ext uri="{FF2B5EF4-FFF2-40B4-BE49-F238E27FC236}">
              <a16:creationId xmlns:a16="http://schemas.microsoft.com/office/drawing/2014/main" id="{C18A6D6F-55C1-4B30-AE96-C7C10000E5C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5" name="Text Box 457">
          <a:extLst>
            <a:ext uri="{FF2B5EF4-FFF2-40B4-BE49-F238E27FC236}">
              <a16:creationId xmlns:a16="http://schemas.microsoft.com/office/drawing/2014/main" id="{0344D4CC-0D03-4565-844A-6C1E1B79EDC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6" name="Text Box 458">
          <a:extLst>
            <a:ext uri="{FF2B5EF4-FFF2-40B4-BE49-F238E27FC236}">
              <a16:creationId xmlns:a16="http://schemas.microsoft.com/office/drawing/2014/main" id="{BB9D6331-EEC6-454C-BDE0-68B7B5D1F46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7" name="Text Box 459">
          <a:extLst>
            <a:ext uri="{FF2B5EF4-FFF2-40B4-BE49-F238E27FC236}">
              <a16:creationId xmlns:a16="http://schemas.microsoft.com/office/drawing/2014/main" id="{07A9270B-A3D0-4578-9A0B-07C8B33971C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8" name="Text Box 466">
          <a:extLst>
            <a:ext uri="{FF2B5EF4-FFF2-40B4-BE49-F238E27FC236}">
              <a16:creationId xmlns:a16="http://schemas.microsoft.com/office/drawing/2014/main" id="{788FE2C7-7AE9-40E9-BD5C-295A58AD538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59" name="Text Box 467">
          <a:extLst>
            <a:ext uri="{FF2B5EF4-FFF2-40B4-BE49-F238E27FC236}">
              <a16:creationId xmlns:a16="http://schemas.microsoft.com/office/drawing/2014/main" id="{69796BBF-41F2-421A-8626-1240CF3BFFE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0" name="Text Box 468">
          <a:extLst>
            <a:ext uri="{FF2B5EF4-FFF2-40B4-BE49-F238E27FC236}">
              <a16:creationId xmlns:a16="http://schemas.microsoft.com/office/drawing/2014/main" id="{E20D850F-B214-4D8B-BF06-851827A7688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1" name="Text Box 469">
          <a:extLst>
            <a:ext uri="{FF2B5EF4-FFF2-40B4-BE49-F238E27FC236}">
              <a16:creationId xmlns:a16="http://schemas.microsoft.com/office/drawing/2014/main" id="{435B76A8-CD0B-4389-90E4-046505C120E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2" name="Text Box 470">
          <a:extLst>
            <a:ext uri="{FF2B5EF4-FFF2-40B4-BE49-F238E27FC236}">
              <a16:creationId xmlns:a16="http://schemas.microsoft.com/office/drawing/2014/main" id="{005B2A9F-A963-4575-A586-1042AB6AC4F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3" name="Text Box 471">
          <a:extLst>
            <a:ext uri="{FF2B5EF4-FFF2-40B4-BE49-F238E27FC236}">
              <a16:creationId xmlns:a16="http://schemas.microsoft.com/office/drawing/2014/main" id="{59E2110A-E8A8-4E06-888E-C44CDFD2628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4" name="Text Box 472">
          <a:extLst>
            <a:ext uri="{FF2B5EF4-FFF2-40B4-BE49-F238E27FC236}">
              <a16:creationId xmlns:a16="http://schemas.microsoft.com/office/drawing/2014/main" id="{8AD3DAF0-0889-4E5D-BACB-8BB6E8B04D8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5" name="Text Box 473">
          <a:extLst>
            <a:ext uri="{FF2B5EF4-FFF2-40B4-BE49-F238E27FC236}">
              <a16:creationId xmlns:a16="http://schemas.microsoft.com/office/drawing/2014/main" id="{4AC9033D-F1AC-471A-AD42-0000A45CDCC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6" name="Text Box 476">
          <a:extLst>
            <a:ext uri="{FF2B5EF4-FFF2-40B4-BE49-F238E27FC236}">
              <a16:creationId xmlns:a16="http://schemas.microsoft.com/office/drawing/2014/main" id="{2A8904CB-B7CD-469D-AD38-4E76089A9C2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7" name="Text Box 477">
          <a:extLst>
            <a:ext uri="{FF2B5EF4-FFF2-40B4-BE49-F238E27FC236}">
              <a16:creationId xmlns:a16="http://schemas.microsoft.com/office/drawing/2014/main" id="{89CE7124-3B82-4F5D-B585-A50434F67D1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8" name="Text Box 478">
          <a:extLst>
            <a:ext uri="{FF2B5EF4-FFF2-40B4-BE49-F238E27FC236}">
              <a16:creationId xmlns:a16="http://schemas.microsoft.com/office/drawing/2014/main" id="{8D41877F-C822-4BD3-B799-C48ED7FFF70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69" name="Text Box 479">
          <a:extLst>
            <a:ext uri="{FF2B5EF4-FFF2-40B4-BE49-F238E27FC236}">
              <a16:creationId xmlns:a16="http://schemas.microsoft.com/office/drawing/2014/main" id="{15B1D450-DB1E-4991-9BCC-F9BB88E1949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0" name="Text Box 482">
          <a:extLst>
            <a:ext uri="{FF2B5EF4-FFF2-40B4-BE49-F238E27FC236}">
              <a16:creationId xmlns:a16="http://schemas.microsoft.com/office/drawing/2014/main" id="{0713A5D0-D81F-40CB-847D-42C5F410377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1" name="Text Box 483">
          <a:extLst>
            <a:ext uri="{FF2B5EF4-FFF2-40B4-BE49-F238E27FC236}">
              <a16:creationId xmlns:a16="http://schemas.microsoft.com/office/drawing/2014/main" id="{BBB5B477-6F65-440D-BF37-EEEAD49C367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2" name="Text Box 484">
          <a:extLst>
            <a:ext uri="{FF2B5EF4-FFF2-40B4-BE49-F238E27FC236}">
              <a16:creationId xmlns:a16="http://schemas.microsoft.com/office/drawing/2014/main" id="{9D461FD0-9C46-4BC0-B7C2-DAC52F368A2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3" name="Text Box 485">
          <a:extLst>
            <a:ext uri="{FF2B5EF4-FFF2-40B4-BE49-F238E27FC236}">
              <a16:creationId xmlns:a16="http://schemas.microsoft.com/office/drawing/2014/main" id="{92B38F8E-6EAF-4C85-8343-58EAADF78E9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4" name="Text Box 486">
          <a:extLst>
            <a:ext uri="{FF2B5EF4-FFF2-40B4-BE49-F238E27FC236}">
              <a16:creationId xmlns:a16="http://schemas.microsoft.com/office/drawing/2014/main" id="{D52DA125-FCE4-4A51-8E84-6EEDE575A45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5" name="Text Box 487">
          <a:extLst>
            <a:ext uri="{FF2B5EF4-FFF2-40B4-BE49-F238E27FC236}">
              <a16:creationId xmlns:a16="http://schemas.microsoft.com/office/drawing/2014/main" id="{8A823BA3-142E-45D7-B3A2-92901E4DC2A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6" name="Text Box 488">
          <a:extLst>
            <a:ext uri="{FF2B5EF4-FFF2-40B4-BE49-F238E27FC236}">
              <a16:creationId xmlns:a16="http://schemas.microsoft.com/office/drawing/2014/main" id="{DC407562-35A9-485B-8CB5-7A23445E0CA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7" name="Text Box 489">
          <a:extLst>
            <a:ext uri="{FF2B5EF4-FFF2-40B4-BE49-F238E27FC236}">
              <a16:creationId xmlns:a16="http://schemas.microsoft.com/office/drawing/2014/main" id="{F38667CE-41EF-4C91-AB96-C71E8040631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8" name="Text Box 514">
          <a:extLst>
            <a:ext uri="{FF2B5EF4-FFF2-40B4-BE49-F238E27FC236}">
              <a16:creationId xmlns:a16="http://schemas.microsoft.com/office/drawing/2014/main" id="{2CAF803D-736D-4491-B446-EC53686F829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79" name="Text Box 515">
          <a:extLst>
            <a:ext uri="{FF2B5EF4-FFF2-40B4-BE49-F238E27FC236}">
              <a16:creationId xmlns:a16="http://schemas.microsoft.com/office/drawing/2014/main" id="{60B6B291-DD2D-45E3-AB8E-C3B70E55083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0" name="Text Box 516">
          <a:extLst>
            <a:ext uri="{FF2B5EF4-FFF2-40B4-BE49-F238E27FC236}">
              <a16:creationId xmlns:a16="http://schemas.microsoft.com/office/drawing/2014/main" id="{11BC5ABC-161A-4857-8748-9AB31001B4A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1" name="Text Box 517">
          <a:extLst>
            <a:ext uri="{FF2B5EF4-FFF2-40B4-BE49-F238E27FC236}">
              <a16:creationId xmlns:a16="http://schemas.microsoft.com/office/drawing/2014/main" id="{B7C513FE-702C-4880-8D5A-479561BE8F5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2" name="Text Box 450">
          <a:extLst>
            <a:ext uri="{FF2B5EF4-FFF2-40B4-BE49-F238E27FC236}">
              <a16:creationId xmlns:a16="http://schemas.microsoft.com/office/drawing/2014/main" id="{30AC4795-FB28-46DE-8695-5A56BDE493A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3" name="Text Box 451">
          <a:extLst>
            <a:ext uri="{FF2B5EF4-FFF2-40B4-BE49-F238E27FC236}">
              <a16:creationId xmlns:a16="http://schemas.microsoft.com/office/drawing/2014/main" id="{CD32BD25-583D-4C67-B518-AD17CE84888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4" name="Text Box 454">
          <a:extLst>
            <a:ext uri="{FF2B5EF4-FFF2-40B4-BE49-F238E27FC236}">
              <a16:creationId xmlns:a16="http://schemas.microsoft.com/office/drawing/2014/main" id="{D8B6FF15-220E-40CB-A92A-7B794F5262D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5" name="Text Box 455">
          <a:extLst>
            <a:ext uri="{FF2B5EF4-FFF2-40B4-BE49-F238E27FC236}">
              <a16:creationId xmlns:a16="http://schemas.microsoft.com/office/drawing/2014/main" id="{1BED0E08-8018-4391-8A88-7395DCD1811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6" name="Text Box 456">
          <a:extLst>
            <a:ext uri="{FF2B5EF4-FFF2-40B4-BE49-F238E27FC236}">
              <a16:creationId xmlns:a16="http://schemas.microsoft.com/office/drawing/2014/main" id="{73B139F6-0B49-4ACA-87C9-76494A371BA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7" name="Text Box 457">
          <a:extLst>
            <a:ext uri="{FF2B5EF4-FFF2-40B4-BE49-F238E27FC236}">
              <a16:creationId xmlns:a16="http://schemas.microsoft.com/office/drawing/2014/main" id="{21D8FD4C-7F66-43F5-9CEF-B4E2F79642A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8" name="Text Box 458">
          <a:extLst>
            <a:ext uri="{FF2B5EF4-FFF2-40B4-BE49-F238E27FC236}">
              <a16:creationId xmlns:a16="http://schemas.microsoft.com/office/drawing/2014/main" id="{E4D40E60-142E-47BE-99BD-8064BBD7D9E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89" name="Text Box 459">
          <a:extLst>
            <a:ext uri="{FF2B5EF4-FFF2-40B4-BE49-F238E27FC236}">
              <a16:creationId xmlns:a16="http://schemas.microsoft.com/office/drawing/2014/main" id="{ED01A0B5-8660-4C23-9676-0402E76D0F2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0" name="Text Box 466">
          <a:extLst>
            <a:ext uri="{FF2B5EF4-FFF2-40B4-BE49-F238E27FC236}">
              <a16:creationId xmlns:a16="http://schemas.microsoft.com/office/drawing/2014/main" id="{0B8E7F9E-C2AE-4DD4-A871-1954F51D0B4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1" name="Text Box 467">
          <a:extLst>
            <a:ext uri="{FF2B5EF4-FFF2-40B4-BE49-F238E27FC236}">
              <a16:creationId xmlns:a16="http://schemas.microsoft.com/office/drawing/2014/main" id="{4FEF0CFC-5BD3-4C61-9D2F-E24DD8491A9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2" name="Text Box 468">
          <a:extLst>
            <a:ext uri="{FF2B5EF4-FFF2-40B4-BE49-F238E27FC236}">
              <a16:creationId xmlns:a16="http://schemas.microsoft.com/office/drawing/2014/main" id="{613878C5-0466-44AE-9606-BD22959D953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3" name="Text Box 469">
          <a:extLst>
            <a:ext uri="{FF2B5EF4-FFF2-40B4-BE49-F238E27FC236}">
              <a16:creationId xmlns:a16="http://schemas.microsoft.com/office/drawing/2014/main" id="{F62ABC55-DA49-448D-9F8F-6F4A49F1AFC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4" name="Text Box 470">
          <a:extLst>
            <a:ext uri="{FF2B5EF4-FFF2-40B4-BE49-F238E27FC236}">
              <a16:creationId xmlns:a16="http://schemas.microsoft.com/office/drawing/2014/main" id="{56731F62-C1F3-4864-8704-FBB2202FC67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5" name="Text Box 471">
          <a:extLst>
            <a:ext uri="{FF2B5EF4-FFF2-40B4-BE49-F238E27FC236}">
              <a16:creationId xmlns:a16="http://schemas.microsoft.com/office/drawing/2014/main" id="{23B201C5-C665-452C-843A-700F437C5AF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6" name="Text Box 472">
          <a:extLst>
            <a:ext uri="{FF2B5EF4-FFF2-40B4-BE49-F238E27FC236}">
              <a16:creationId xmlns:a16="http://schemas.microsoft.com/office/drawing/2014/main" id="{BE878D6F-E430-4073-9380-ECBA18C75F7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7" name="Text Box 473">
          <a:extLst>
            <a:ext uri="{FF2B5EF4-FFF2-40B4-BE49-F238E27FC236}">
              <a16:creationId xmlns:a16="http://schemas.microsoft.com/office/drawing/2014/main" id="{E2A25A2D-3BC6-4484-9E31-1C174E6CD50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8" name="Text Box 476">
          <a:extLst>
            <a:ext uri="{FF2B5EF4-FFF2-40B4-BE49-F238E27FC236}">
              <a16:creationId xmlns:a16="http://schemas.microsoft.com/office/drawing/2014/main" id="{AA93FF31-DD5B-432E-8CA5-764CDB8F14A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699" name="Text Box 477">
          <a:extLst>
            <a:ext uri="{FF2B5EF4-FFF2-40B4-BE49-F238E27FC236}">
              <a16:creationId xmlns:a16="http://schemas.microsoft.com/office/drawing/2014/main" id="{02968BF4-C3EA-4D90-9704-54FD4115250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0" name="Text Box 478">
          <a:extLst>
            <a:ext uri="{FF2B5EF4-FFF2-40B4-BE49-F238E27FC236}">
              <a16:creationId xmlns:a16="http://schemas.microsoft.com/office/drawing/2014/main" id="{AF5D7756-C000-4F86-A0B4-B6E1ED567BF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1" name="Text Box 479">
          <a:extLst>
            <a:ext uri="{FF2B5EF4-FFF2-40B4-BE49-F238E27FC236}">
              <a16:creationId xmlns:a16="http://schemas.microsoft.com/office/drawing/2014/main" id="{6D70CD76-E3DD-4E5C-ACBB-DECCEC91510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2" name="Text Box 482">
          <a:extLst>
            <a:ext uri="{FF2B5EF4-FFF2-40B4-BE49-F238E27FC236}">
              <a16:creationId xmlns:a16="http://schemas.microsoft.com/office/drawing/2014/main" id="{64732971-FF9E-49A3-9D80-FBC56776A52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3" name="Text Box 483">
          <a:extLst>
            <a:ext uri="{FF2B5EF4-FFF2-40B4-BE49-F238E27FC236}">
              <a16:creationId xmlns:a16="http://schemas.microsoft.com/office/drawing/2014/main" id="{8523467F-2E36-4C86-9D86-A90E470CF46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4" name="Text Box 484">
          <a:extLst>
            <a:ext uri="{FF2B5EF4-FFF2-40B4-BE49-F238E27FC236}">
              <a16:creationId xmlns:a16="http://schemas.microsoft.com/office/drawing/2014/main" id="{DFAF337F-B7D5-4688-BD71-AE6BA6D4C27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5" name="Text Box 485">
          <a:extLst>
            <a:ext uri="{FF2B5EF4-FFF2-40B4-BE49-F238E27FC236}">
              <a16:creationId xmlns:a16="http://schemas.microsoft.com/office/drawing/2014/main" id="{60C9F840-7988-49AC-B1D8-33BD6EA1C36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6" name="Text Box 486">
          <a:extLst>
            <a:ext uri="{FF2B5EF4-FFF2-40B4-BE49-F238E27FC236}">
              <a16:creationId xmlns:a16="http://schemas.microsoft.com/office/drawing/2014/main" id="{E2B53EC9-BC3F-4987-A42E-A89A5584670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7" name="Text Box 487">
          <a:extLst>
            <a:ext uri="{FF2B5EF4-FFF2-40B4-BE49-F238E27FC236}">
              <a16:creationId xmlns:a16="http://schemas.microsoft.com/office/drawing/2014/main" id="{EA65CD96-B3FD-440A-AE57-A98E2506A1A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8" name="Text Box 488">
          <a:extLst>
            <a:ext uri="{FF2B5EF4-FFF2-40B4-BE49-F238E27FC236}">
              <a16:creationId xmlns:a16="http://schemas.microsoft.com/office/drawing/2014/main" id="{6B5AB851-DC84-4221-B788-8255F749A45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09" name="Text Box 489">
          <a:extLst>
            <a:ext uri="{FF2B5EF4-FFF2-40B4-BE49-F238E27FC236}">
              <a16:creationId xmlns:a16="http://schemas.microsoft.com/office/drawing/2014/main" id="{A7E2AB88-FDE2-4CF0-B1FE-0CFBB036B19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0" name="Text Box 514">
          <a:extLst>
            <a:ext uri="{FF2B5EF4-FFF2-40B4-BE49-F238E27FC236}">
              <a16:creationId xmlns:a16="http://schemas.microsoft.com/office/drawing/2014/main" id="{BC29F58F-87F4-4055-9833-E8E64093203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1" name="Text Box 515">
          <a:extLst>
            <a:ext uri="{FF2B5EF4-FFF2-40B4-BE49-F238E27FC236}">
              <a16:creationId xmlns:a16="http://schemas.microsoft.com/office/drawing/2014/main" id="{E794E068-48C9-408F-BBFE-D1C5CA5A8E6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2" name="Text Box 516">
          <a:extLst>
            <a:ext uri="{FF2B5EF4-FFF2-40B4-BE49-F238E27FC236}">
              <a16:creationId xmlns:a16="http://schemas.microsoft.com/office/drawing/2014/main" id="{4F96AD46-66A9-4446-BDB2-C5522CB4F54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3" name="Text Box 517">
          <a:extLst>
            <a:ext uri="{FF2B5EF4-FFF2-40B4-BE49-F238E27FC236}">
              <a16:creationId xmlns:a16="http://schemas.microsoft.com/office/drawing/2014/main" id="{A1CF69E1-055A-4C57-B292-94E4178565E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4" name="Text Box 184">
          <a:extLst>
            <a:ext uri="{FF2B5EF4-FFF2-40B4-BE49-F238E27FC236}">
              <a16:creationId xmlns:a16="http://schemas.microsoft.com/office/drawing/2014/main" id="{92B5D17B-E2F1-457A-86DF-728E0D9E684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5" name="Text Box 185">
          <a:extLst>
            <a:ext uri="{FF2B5EF4-FFF2-40B4-BE49-F238E27FC236}">
              <a16:creationId xmlns:a16="http://schemas.microsoft.com/office/drawing/2014/main" id="{96A9AFF2-F7CA-432C-8FD9-5FA47AA8902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6" name="Text Box 186">
          <a:extLst>
            <a:ext uri="{FF2B5EF4-FFF2-40B4-BE49-F238E27FC236}">
              <a16:creationId xmlns:a16="http://schemas.microsoft.com/office/drawing/2014/main" id="{FE40FF44-3413-407A-B04B-786F87AC8C8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7" name="Text Box 187">
          <a:extLst>
            <a:ext uri="{FF2B5EF4-FFF2-40B4-BE49-F238E27FC236}">
              <a16:creationId xmlns:a16="http://schemas.microsoft.com/office/drawing/2014/main" id="{D2CE519D-E630-48AA-BD6C-ADCCDBC3030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8" name="Text Box 188">
          <a:extLst>
            <a:ext uri="{FF2B5EF4-FFF2-40B4-BE49-F238E27FC236}">
              <a16:creationId xmlns:a16="http://schemas.microsoft.com/office/drawing/2014/main" id="{5F99AC21-1F0A-458B-8E3B-BF18462A162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19" name="Text Box 189">
          <a:extLst>
            <a:ext uri="{FF2B5EF4-FFF2-40B4-BE49-F238E27FC236}">
              <a16:creationId xmlns:a16="http://schemas.microsoft.com/office/drawing/2014/main" id="{A90DC328-0B1F-4FBE-B1CD-C4239809168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0" name="Text Box 190">
          <a:extLst>
            <a:ext uri="{FF2B5EF4-FFF2-40B4-BE49-F238E27FC236}">
              <a16:creationId xmlns:a16="http://schemas.microsoft.com/office/drawing/2014/main" id="{D2347D49-0765-4E41-9DFA-D932A5BCDA8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1" name="Text Box 191">
          <a:extLst>
            <a:ext uri="{FF2B5EF4-FFF2-40B4-BE49-F238E27FC236}">
              <a16:creationId xmlns:a16="http://schemas.microsoft.com/office/drawing/2014/main" id="{991D926B-3F30-4EB9-8C41-38A1317D560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2" name="Text Box 192">
          <a:extLst>
            <a:ext uri="{FF2B5EF4-FFF2-40B4-BE49-F238E27FC236}">
              <a16:creationId xmlns:a16="http://schemas.microsoft.com/office/drawing/2014/main" id="{08D17299-884A-42B5-BA2A-853F3995E11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3" name="Text Box 193">
          <a:extLst>
            <a:ext uri="{FF2B5EF4-FFF2-40B4-BE49-F238E27FC236}">
              <a16:creationId xmlns:a16="http://schemas.microsoft.com/office/drawing/2014/main" id="{F5C76485-5D76-4EE8-9B04-2B8BFE8995B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4" name="Text Box 194">
          <a:extLst>
            <a:ext uri="{FF2B5EF4-FFF2-40B4-BE49-F238E27FC236}">
              <a16:creationId xmlns:a16="http://schemas.microsoft.com/office/drawing/2014/main" id="{D4AE0AC6-F125-468C-BBC3-9CCAE4B825D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5" name="Text Box 195">
          <a:extLst>
            <a:ext uri="{FF2B5EF4-FFF2-40B4-BE49-F238E27FC236}">
              <a16:creationId xmlns:a16="http://schemas.microsoft.com/office/drawing/2014/main" id="{D51B5C34-8FC8-455B-80E8-546285C4BE1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6" name="Text Box 196">
          <a:extLst>
            <a:ext uri="{FF2B5EF4-FFF2-40B4-BE49-F238E27FC236}">
              <a16:creationId xmlns:a16="http://schemas.microsoft.com/office/drawing/2014/main" id="{68883116-3BEC-4D9E-BB19-06EC570578D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7" name="Text Box 197">
          <a:extLst>
            <a:ext uri="{FF2B5EF4-FFF2-40B4-BE49-F238E27FC236}">
              <a16:creationId xmlns:a16="http://schemas.microsoft.com/office/drawing/2014/main" id="{CB1615BB-245E-4806-B029-AED9CFEC84A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8" name="Text Box 198">
          <a:extLst>
            <a:ext uri="{FF2B5EF4-FFF2-40B4-BE49-F238E27FC236}">
              <a16:creationId xmlns:a16="http://schemas.microsoft.com/office/drawing/2014/main" id="{D3772B64-7707-433F-81F0-E261A9968E8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29" name="Text Box 199">
          <a:extLst>
            <a:ext uri="{FF2B5EF4-FFF2-40B4-BE49-F238E27FC236}">
              <a16:creationId xmlns:a16="http://schemas.microsoft.com/office/drawing/2014/main" id="{64202E6F-4EC4-418D-B4B7-32A6953A146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0" name="Text Box 202">
          <a:extLst>
            <a:ext uri="{FF2B5EF4-FFF2-40B4-BE49-F238E27FC236}">
              <a16:creationId xmlns:a16="http://schemas.microsoft.com/office/drawing/2014/main" id="{2E82CD0C-6800-43B3-8B66-3CD4A47CD95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1" name="Text Box 203">
          <a:extLst>
            <a:ext uri="{FF2B5EF4-FFF2-40B4-BE49-F238E27FC236}">
              <a16:creationId xmlns:a16="http://schemas.microsoft.com/office/drawing/2014/main" id="{DC534004-D091-4C81-807B-57583AC423A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2" name="Text Box 204">
          <a:extLst>
            <a:ext uri="{FF2B5EF4-FFF2-40B4-BE49-F238E27FC236}">
              <a16:creationId xmlns:a16="http://schemas.microsoft.com/office/drawing/2014/main" id="{56F96BF1-3742-4603-9758-27A163B6388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3" name="Text Box 205">
          <a:extLst>
            <a:ext uri="{FF2B5EF4-FFF2-40B4-BE49-F238E27FC236}">
              <a16:creationId xmlns:a16="http://schemas.microsoft.com/office/drawing/2014/main" id="{42C58E7A-1B91-4EF1-8710-D811440B49B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4" name="Text Box 208">
          <a:extLst>
            <a:ext uri="{FF2B5EF4-FFF2-40B4-BE49-F238E27FC236}">
              <a16:creationId xmlns:a16="http://schemas.microsoft.com/office/drawing/2014/main" id="{6D6C24AA-698C-4B99-BE66-50876C0F7A3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5" name="Text Box 209">
          <a:extLst>
            <a:ext uri="{FF2B5EF4-FFF2-40B4-BE49-F238E27FC236}">
              <a16:creationId xmlns:a16="http://schemas.microsoft.com/office/drawing/2014/main" id="{493FD64C-BC35-4D85-952C-70164083524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6" name="Text Box 210">
          <a:extLst>
            <a:ext uri="{FF2B5EF4-FFF2-40B4-BE49-F238E27FC236}">
              <a16:creationId xmlns:a16="http://schemas.microsoft.com/office/drawing/2014/main" id="{861B1F1E-DD7C-474D-B80E-49DB0F6E8ED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7" name="Text Box 211">
          <a:extLst>
            <a:ext uri="{FF2B5EF4-FFF2-40B4-BE49-F238E27FC236}">
              <a16:creationId xmlns:a16="http://schemas.microsoft.com/office/drawing/2014/main" id="{15B1EFA2-6109-4A1F-A3D6-564B7228114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8" name="Text Box 212">
          <a:extLst>
            <a:ext uri="{FF2B5EF4-FFF2-40B4-BE49-F238E27FC236}">
              <a16:creationId xmlns:a16="http://schemas.microsoft.com/office/drawing/2014/main" id="{0E2FD374-1B87-4616-A3DA-615F3A4898F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39" name="Text Box 213">
          <a:extLst>
            <a:ext uri="{FF2B5EF4-FFF2-40B4-BE49-F238E27FC236}">
              <a16:creationId xmlns:a16="http://schemas.microsoft.com/office/drawing/2014/main" id="{CF6D9C0D-41BB-4E9F-A799-DA4600E53B2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0" name="Text Box 214">
          <a:extLst>
            <a:ext uri="{FF2B5EF4-FFF2-40B4-BE49-F238E27FC236}">
              <a16:creationId xmlns:a16="http://schemas.microsoft.com/office/drawing/2014/main" id="{5FDE824C-84AB-443A-81C7-64A4A85846B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1" name="Text Box 215">
          <a:extLst>
            <a:ext uri="{FF2B5EF4-FFF2-40B4-BE49-F238E27FC236}">
              <a16:creationId xmlns:a16="http://schemas.microsoft.com/office/drawing/2014/main" id="{4B3077E0-E071-4407-AEB8-F4C27AC7B23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2" name="Text Box 216">
          <a:extLst>
            <a:ext uri="{FF2B5EF4-FFF2-40B4-BE49-F238E27FC236}">
              <a16:creationId xmlns:a16="http://schemas.microsoft.com/office/drawing/2014/main" id="{B7C4980B-E3D3-4153-9249-2007863222F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3" name="Text Box 217">
          <a:extLst>
            <a:ext uri="{FF2B5EF4-FFF2-40B4-BE49-F238E27FC236}">
              <a16:creationId xmlns:a16="http://schemas.microsoft.com/office/drawing/2014/main" id="{9AEE14DF-1DBF-4D59-90A3-B083DE5D171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4" name="Text Box 218">
          <a:extLst>
            <a:ext uri="{FF2B5EF4-FFF2-40B4-BE49-F238E27FC236}">
              <a16:creationId xmlns:a16="http://schemas.microsoft.com/office/drawing/2014/main" id="{7446EA9D-2BCC-4ED4-894B-47110480F6E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5" name="Text Box 219">
          <a:extLst>
            <a:ext uri="{FF2B5EF4-FFF2-40B4-BE49-F238E27FC236}">
              <a16:creationId xmlns:a16="http://schemas.microsoft.com/office/drawing/2014/main" id="{21CB3B3D-1176-480A-A9CC-48CED06AB76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6" name="Text Box 598">
          <a:extLst>
            <a:ext uri="{FF2B5EF4-FFF2-40B4-BE49-F238E27FC236}">
              <a16:creationId xmlns:a16="http://schemas.microsoft.com/office/drawing/2014/main" id="{A27F8DB7-65C8-41AE-A630-229EFCB6C7F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7" name="Text Box 599">
          <a:extLst>
            <a:ext uri="{FF2B5EF4-FFF2-40B4-BE49-F238E27FC236}">
              <a16:creationId xmlns:a16="http://schemas.microsoft.com/office/drawing/2014/main" id="{2B01B09E-FF11-426F-A3F5-4746253E60A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8" name="Text Box 600">
          <a:extLst>
            <a:ext uri="{FF2B5EF4-FFF2-40B4-BE49-F238E27FC236}">
              <a16:creationId xmlns:a16="http://schemas.microsoft.com/office/drawing/2014/main" id="{032C43D9-ED42-4C23-85D7-909D73EEF52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49" name="Text Box 601">
          <a:extLst>
            <a:ext uri="{FF2B5EF4-FFF2-40B4-BE49-F238E27FC236}">
              <a16:creationId xmlns:a16="http://schemas.microsoft.com/office/drawing/2014/main" id="{EA50D343-E29C-4FB4-81A5-3122D4C3BCA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0" name="Text Box 602">
          <a:extLst>
            <a:ext uri="{FF2B5EF4-FFF2-40B4-BE49-F238E27FC236}">
              <a16:creationId xmlns:a16="http://schemas.microsoft.com/office/drawing/2014/main" id="{E38D574C-AF15-4CC6-B519-9D248E68EFB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1" name="Text Box 603">
          <a:extLst>
            <a:ext uri="{FF2B5EF4-FFF2-40B4-BE49-F238E27FC236}">
              <a16:creationId xmlns:a16="http://schemas.microsoft.com/office/drawing/2014/main" id="{64616E5D-9505-461E-96DD-0EBD8CAFF37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2" name="Text Box 604">
          <a:extLst>
            <a:ext uri="{FF2B5EF4-FFF2-40B4-BE49-F238E27FC236}">
              <a16:creationId xmlns:a16="http://schemas.microsoft.com/office/drawing/2014/main" id="{612BD04A-B26F-410D-AF91-0AE588FA0A7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3" name="Text Box 605">
          <a:extLst>
            <a:ext uri="{FF2B5EF4-FFF2-40B4-BE49-F238E27FC236}">
              <a16:creationId xmlns:a16="http://schemas.microsoft.com/office/drawing/2014/main" id="{DABD815A-621B-4FDB-B56F-BD68BB4DEBE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4" name="Text Box 606">
          <a:extLst>
            <a:ext uri="{FF2B5EF4-FFF2-40B4-BE49-F238E27FC236}">
              <a16:creationId xmlns:a16="http://schemas.microsoft.com/office/drawing/2014/main" id="{E76EB436-D844-47A7-B3B6-3C45E7BC60F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5" name="Text Box 607">
          <a:extLst>
            <a:ext uri="{FF2B5EF4-FFF2-40B4-BE49-F238E27FC236}">
              <a16:creationId xmlns:a16="http://schemas.microsoft.com/office/drawing/2014/main" id="{A08539DE-35C9-4FD7-B284-2EF6D3C6C9B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6" name="Text Box 608">
          <a:extLst>
            <a:ext uri="{FF2B5EF4-FFF2-40B4-BE49-F238E27FC236}">
              <a16:creationId xmlns:a16="http://schemas.microsoft.com/office/drawing/2014/main" id="{B5C5F6D1-AC10-40A1-B74C-0CA3BD2ECCC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7" name="Text Box 609">
          <a:extLst>
            <a:ext uri="{FF2B5EF4-FFF2-40B4-BE49-F238E27FC236}">
              <a16:creationId xmlns:a16="http://schemas.microsoft.com/office/drawing/2014/main" id="{9EEF98AD-9CB5-4493-9E9A-FF8869A0D81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8" name="Text Box 610">
          <a:extLst>
            <a:ext uri="{FF2B5EF4-FFF2-40B4-BE49-F238E27FC236}">
              <a16:creationId xmlns:a16="http://schemas.microsoft.com/office/drawing/2014/main" id="{0EE77805-3515-4243-AB5E-494643BFEA6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59" name="Text Box 611">
          <a:extLst>
            <a:ext uri="{FF2B5EF4-FFF2-40B4-BE49-F238E27FC236}">
              <a16:creationId xmlns:a16="http://schemas.microsoft.com/office/drawing/2014/main" id="{BD108D05-EB0D-4367-8B25-4ECB85C7B2C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0" name="Text Box 612">
          <a:extLst>
            <a:ext uri="{FF2B5EF4-FFF2-40B4-BE49-F238E27FC236}">
              <a16:creationId xmlns:a16="http://schemas.microsoft.com/office/drawing/2014/main" id="{8399822E-6206-4412-8C57-F058CAB850C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1" name="Text Box 613">
          <a:extLst>
            <a:ext uri="{FF2B5EF4-FFF2-40B4-BE49-F238E27FC236}">
              <a16:creationId xmlns:a16="http://schemas.microsoft.com/office/drawing/2014/main" id="{C5EA8008-F969-40C2-A587-65D97859B5D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2" name="Text Box 616">
          <a:extLst>
            <a:ext uri="{FF2B5EF4-FFF2-40B4-BE49-F238E27FC236}">
              <a16:creationId xmlns:a16="http://schemas.microsoft.com/office/drawing/2014/main" id="{22A21A82-AD17-43CE-AA06-E3BBFD1EB7E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3" name="Text Box 617">
          <a:extLst>
            <a:ext uri="{FF2B5EF4-FFF2-40B4-BE49-F238E27FC236}">
              <a16:creationId xmlns:a16="http://schemas.microsoft.com/office/drawing/2014/main" id="{6AED6C2B-DEFD-4EFD-8E91-BE25CB4D5A0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4" name="Text Box 618">
          <a:extLst>
            <a:ext uri="{FF2B5EF4-FFF2-40B4-BE49-F238E27FC236}">
              <a16:creationId xmlns:a16="http://schemas.microsoft.com/office/drawing/2014/main" id="{1C2B2886-6159-438E-BEA4-40235EBECB1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5" name="Text Box 619">
          <a:extLst>
            <a:ext uri="{FF2B5EF4-FFF2-40B4-BE49-F238E27FC236}">
              <a16:creationId xmlns:a16="http://schemas.microsoft.com/office/drawing/2014/main" id="{85CFA6B5-8ABF-4545-B505-2A57740509D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6" name="Text Box 622">
          <a:extLst>
            <a:ext uri="{FF2B5EF4-FFF2-40B4-BE49-F238E27FC236}">
              <a16:creationId xmlns:a16="http://schemas.microsoft.com/office/drawing/2014/main" id="{AAEF8C30-8449-46E2-842C-82B4FE0A164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7" name="Text Box 623">
          <a:extLst>
            <a:ext uri="{FF2B5EF4-FFF2-40B4-BE49-F238E27FC236}">
              <a16:creationId xmlns:a16="http://schemas.microsoft.com/office/drawing/2014/main" id="{CBE89A31-2635-492B-ACDB-19DA1BE57FB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8" name="Text Box 624">
          <a:extLst>
            <a:ext uri="{FF2B5EF4-FFF2-40B4-BE49-F238E27FC236}">
              <a16:creationId xmlns:a16="http://schemas.microsoft.com/office/drawing/2014/main" id="{C01840AA-C999-46E0-9F42-30CB45F0F01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69" name="Text Box 625">
          <a:extLst>
            <a:ext uri="{FF2B5EF4-FFF2-40B4-BE49-F238E27FC236}">
              <a16:creationId xmlns:a16="http://schemas.microsoft.com/office/drawing/2014/main" id="{A15AA966-7789-49E2-A78B-01ED0106531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0" name="Text Box 626">
          <a:extLst>
            <a:ext uri="{FF2B5EF4-FFF2-40B4-BE49-F238E27FC236}">
              <a16:creationId xmlns:a16="http://schemas.microsoft.com/office/drawing/2014/main" id="{62D7B0AD-0B7E-4626-BBE7-725B092ED42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1" name="Text Box 627">
          <a:extLst>
            <a:ext uri="{FF2B5EF4-FFF2-40B4-BE49-F238E27FC236}">
              <a16:creationId xmlns:a16="http://schemas.microsoft.com/office/drawing/2014/main" id="{C0CF2C77-21A6-4940-8FC6-47AEE194764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2" name="Text Box 628">
          <a:extLst>
            <a:ext uri="{FF2B5EF4-FFF2-40B4-BE49-F238E27FC236}">
              <a16:creationId xmlns:a16="http://schemas.microsoft.com/office/drawing/2014/main" id="{6C26BA18-055C-4EDA-AA56-A2EE215505D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3" name="Text Box 629">
          <a:extLst>
            <a:ext uri="{FF2B5EF4-FFF2-40B4-BE49-F238E27FC236}">
              <a16:creationId xmlns:a16="http://schemas.microsoft.com/office/drawing/2014/main" id="{2CA61C26-1AF5-44BC-A3CA-2BB8DAE917D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4" name="Text Box 630">
          <a:extLst>
            <a:ext uri="{FF2B5EF4-FFF2-40B4-BE49-F238E27FC236}">
              <a16:creationId xmlns:a16="http://schemas.microsoft.com/office/drawing/2014/main" id="{FA3F63F0-7905-4887-B725-353CFD98198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5" name="Text Box 631">
          <a:extLst>
            <a:ext uri="{FF2B5EF4-FFF2-40B4-BE49-F238E27FC236}">
              <a16:creationId xmlns:a16="http://schemas.microsoft.com/office/drawing/2014/main" id="{B1EFBCFB-02DD-4626-98B1-8729113697A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6" name="Text Box 632">
          <a:extLst>
            <a:ext uri="{FF2B5EF4-FFF2-40B4-BE49-F238E27FC236}">
              <a16:creationId xmlns:a16="http://schemas.microsoft.com/office/drawing/2014/main" id="{AA044A72-59D8-4C00-92D3-9024D2F9953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7" name="Text Box 633">
          <a:extLst>
            <a:ext uri="{FF2B5EF4-FFF2-40B4-BE49-F238E27FC236}">
              <a16:creationId xmlns:a16="http://schemas.microsoft.com/office/drawing/2014/main" id="{5660A74C-6548-45E1-A7D5-856685533A6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8" name="Text Box 182">
          <a:extLst>
            <a:ext uri="{FF2B5EF4-FFF2-40B4-BE49-F238E27FC236}">
              <a16:creationId xmlns:a16="http://schemas.microsoft.com/office/drawing/2014/main" id="{84951905-A960-4657-8D96-331BFE18F46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79" name="Text Box 183">
          <a:extLst>
            <a:ext uri="{FF2B5EF4-FFF2-40B4-BE49-F238E27FC236}">
              <a16:creationId xmlns:a16="http://schemas.microsoft.com/office/drawing/2014/main" id="{1A4782CF-471D-4867-909A-048DE6890FE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0" name="Text Box 326">
          <a:extLst>
            <a:ext uri="{FF2B5EF4-FFF2-40B4-BE49-F238E27FC236}">
              <a16:creationId xmlns:a16="http://schemas.microsoft.com/office/drawing/2014/main" id="{B41840D2-7F45-4CE0-87FE-FD8F5EF604C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1" name="Text Box 327">
          <a:extLst>
            <a:ext uri="{FF2B5EF4-FFF2-40B4-BE49-F238E27FC236}">
              <a16:creationId xmlns:a16="http://schemas.microsoft.com/office/drawing/2014/main" id="{C1D5E11F-A52A-4E21-84E3-9CEEBAD1C0A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2" name="Text Box 450">
          <a:extLst>
            <a:ext uri="{FF2B5EF4-FFF2-40B4-BE49-F238E27FC236}">
              <a16:creationId xmlns:a16="http://schemas.microsoft.com/office/drawing/2014/main" id="{535C00B1-C0A6-4586-8D49-D6841440023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3" name="Text Box 451">
          <a:extLst>
            <a:ext uri="{FF2B5EF4-FFF2-40B4-BE49-F238E27FC236}">
              <a16:creationId xmlns:a16="http://schemas.microsoft.com/office/drawing/2014/main" id="{2F6A296F-14D7-406D-AF7D-7DD801DBD31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4" name="Text Box 454">
          <a:extLst>
            <a:ext uri="{FF2B5EF4-FFF2-40B4-BE49-F238E27FC236}">
              <a16:creationId xmlns:a16="http://schemas.microsoft.com/office/drawing/2014/main" id="{8186B8E8-D976-4C37-AC64-2944EBC1F83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5" name="Text Box 455">
          <a:extLst>
            <a:ext uri="{FF2B5EF4-FFF2-40B4-BE49-F238E27FC236}">
              <a16:creationId xmlns:a16="http://schemas.microsoft.com/office/drawing/2014/main" id="{D9A45189-F52A-4F9E-8BC5-F1C10B9615B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6" name="Text Box 456">
          <a:extLst>
            <a:ext uri="{FF2B5EF4-FFF2-40B4-BE49-F238E27FC236}">
              <a16:creationId xmlns:a16="http://schemas.microsoft.com/office/drawing/2014/main" id="{208D2C2E-89E5-431C-9D6A-A2700467294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7" name="Text Box 457">
          <a:extLst>
            <a:ext uri="{FF2B5EF4-FFF2-40B4-BE49-F238E27FC236}">
              <a16:creationId xmlns:a16="http://schemas.microsoft.com/office/drawing/2014/main" id="{3A6F3493-DB24-4BAE-881C-42AAD050537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8" name="Text Box 458">
          <a:extLst>
            <a:ext uri="{FF2B5EF4-FFF2-40B4-BE49-F238E27FC236}">
              <a16:creationId xmlns:a16="http://schemas.microsoft.com/office/drawing/2014/main" id="{E9509939-8627-456C-B2BE-E4C5511D5AF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89" name="Text Box 459">
          <a:extLst>
            <a:ext uri="{FF2B5EF4-FFF2-40B4-BE49-F238E27FC236}">
              <a16:creationId xmlns:a16="http://schemas.microsoft.com/office/drawing/2014/main" id="{E95E65B2-F3C8-4B88-9048-A838915CF2C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0" name="Text Box 466">
          <a:extLst>
            <a:ext uri="{FF2B5EF4-FFF2-40B4-BE49-F238E27FC236}">
              <a16:creationId xmlns:a16="http://schemas.microsoft.com/office/drawing/2014/main" id="{AD23E950-CD53-4B6E-9E24-771D610AA65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1" name="Text Box 467">
          <a:extLst>
            <a:ext uri="{FF2B5EF4-FFF2-40B4-BE49-F238E27FC236}">
              <a16:creationId xmlns:a16="http://schemas.microsoft.com/office/drawing/2014/main" id="{AD3D2CCD-C917-4D35-8566-CDDE1A8B2CB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2" name="Text Box 468">
          <a:extLst>
            <a:ext uri="{FF2B5EF4-FFF2-40B4-BE49-F238E27FC236}">
              <a16:creationId xmlns:a16="http://schemas.microsoft.com/office/drawing/2014/main" id="{E366A530-5CD1-46D6-9F0B-5310C52E5F2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3" name="Text Box 469">
          <a:extLst>
            <a:ext uri="{FF2B5EF4-FFF2-40B4-BE49-F238E27FC236}">
              <a16:creationId xmlns:a16="http://schemas.microsoft.com/office/drawing/2014/main" id="{45191E23-27C0-40A1-8A69-2E879477746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4" name="Text Box 470">
          <a:extLst>
            <a:ext uri="{FF2B5EF4-FFF2-40B4-BE49-F238E27FC236}">
              <a16:creationId xmlns:a16="http://schemas.microsoft.com/office/drawing/2014/main" id="{A8ABC6DD-2443-408A-85ED-8D65CFB4B5C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5" name="Text Box 471">
          <a:extLst>
            <a:ext uri="{FF2B5EF4-FFF2-40B4-BE49-F238E27FC236}">
              <a16:creationId xmlns:a16="http://schemas.microsoft.com/office/drawing/2014/main" id="{AEFC99BA-5180-4F3B-A795-81FA9C90E5F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6" name="Text Box 472">
          <a:extLst>
            <a:ext uri="{FF2B5EF4-FFF2-40B4-BE49-F238E27FC236}">
              <a16:creationId xmlns:a16="http://schemas.microsoft.com/office/drawing/2014/main" id="{A08BE0B3-F216-4611-8A14-510CEA83857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7" name="Text Box 473">
          <a:extLst>
            <a:ext uri="{FF2B5EF4-FFF2-40B4-BE49-F238E27FC236}">
              <a16:creationId xmlns:a16="http://schemas.microsoft.com/office/drawing/2014/main" id="{1ACC1A6C-AFF7-423F-8EFF-6CD14F6D412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8" name="Text Box 476">
          <a:extLst>
            <a:ext uri="{FF2B5EF4-FFF2-40B4-BE49-F238E27FC236}">
              <a16:creationId xmlns:a16="http://schemas.microsoft.com/office/drawing/2014/main" id="{C7790D7D-5889-49F4-8B59-26E4673F73C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799" name="Text Box 477">
          <a:extLst>
            <a:ext uri="{FF2B5EF4-FFF2-40B4-BE49-F238E27FC236}">
              <a16:creationId xmlns:a16="http://schemas.microsoft.com/office/drawing/2014/main" id="{05F0EEE2-0815-4707-BEFB-E64FDD249B2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0" name="Text Box 478">
          <a:extLst>
            <a:ext uri="{FF2B5EF4-FFF2-40B4-BE49-F238E27FC236}">
              <a16:creationId xmlns:a16="http://schemas.microsoft.com/office/drawing/2014/main" id="{A943C8B3-AADD-4741-896B-89EEE17CBDE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1" name="Text Box 479">
          <a:extLst>
            <a:ext uri="{FF2B5EF4-FFF2-40B4-BE49-F238E27FC236}">
              <a16:creationId xmlns:a16="http://schemas.microsoft.com/office/drawing/2014/main" id="{1F144DCE-BBDE-46D9-8530-5EDA760B022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2" name="Text Box 482">
          <a:extLst>
            <a:ext uri="{FF2B5EF4-FFF2-40B4-BE49-F238E27FC236}">
              <a16:creationId xmlns:a16="http://schemas.microsoft.com/office/drawing/2014/main" id="{1BE08120-C059-4EFA-94CC-3A326BB4CA5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3" name="Text Box 483">
          <a:extLst>
            <a:ext uri="{FF2B5EF4-FFF2-40B4-BE49-F238E27FC236}">
              <a16:creationId xmlns:a16="http://schemas.microsoft.com/office/drawing/2014/main" id="{24E7EE9C-6011-4C37-8697-362853F2823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4" name="Text Box 484">
          <a:extLst>
            <a:ext uri="{FF2B5EF4-FFF2-40B4-BE49-F238E27FC236}">
              <a16:creationId xmlns:a16="http://schemas.microsoft.com/office/drawing/2014/main" id="{495B218B-E189-43CA-95CE-8100F084011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5" name="Text Box 485">
          <a:extLst>
            <a:ext uri="{FF2B5EF4-FFF2-40B4-BE49-F238E27FC236}">
              <a16:creationId xmlns:a16="http://schemas.microsoft.com/office/drawing/2014/main" id="{697FC801-0AEC-40F8-9C86-E1B399DD7CB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6" name="Text Box 486">
          <a:extLst>
            <a:ext uri="{FF2B5EF4-FFF2-40B4-BE49-F238E27FC236}">
              <a16:creationId xmlns:a16="http://schemas.microsoft.com/office/drawing/2014/main" id="{A6591ADE-6200-4929-A01E-A6DCD7D809C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7" name="Text Box 487">
          <a:extLst>
            <a:ext uri="{FF2B5EF4-FFF2-40B4-BE49-F238E27FC236}">
              <a16:creationId xmlns:a16="http://schemas.microsoft.com/office/drawing/2014/main" id="{813E0715-5928-4CBD-93EB-D72DAF87BA2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8" name="Text Box 488">
          <a:extLst>
            <a:ext uri="{FF2B5EF4-FFF2-40B4-BE49-F238E27FC236}">
              <a16:creationId xmlns:a16="http://schemas.microsoft.com/office/drawing/2014/main" id="{49963E15-603D-4B9B-9031-EE512A5165A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09" name="Text Box 489">
          <a:extLst>
            <a:ext uri="{FF2B5EF4-FFF2-40B4-BE49-F238E27FC236}">
              <a16:creationId xmlns:a16="http://schemas.microsoft.com/office/drawing/2014/main" id="{9827E212-1B87-4767-890E-7091B0F1409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0" name="Text Box 514">
          <a:extLst>
            <a:ext uri="{FF2B5EF4-FFF2-40B4-BE49-F238E27FC236}">
              <a16:creationId xmlns:a16="http://schemas.microsoft.com/office/drawing/2014/main" id="{66931F66-E04C-49E8-B716-EB4EDE43C6C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1" name="Text Box 515">
          <a:extLst>
            <a:ext uri="{FF2B5EF4-FFF2-40B4-BE49-F238E27FC236}">
              <a16:creationId xmlns:a16="http://schemas.microsoft.com/office/drawing/2014/main" id="{C26B04C3-552F-4D9C-95D6-54D76BD4B6D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2" name="Text Box 516">
          <a:extLst>
            <a:ext uri="{FF2B5EF4-FFF2-40B4-BE49-F238E27FC236}">
              <a16:creationId xmlns:a16="http://schemas.microsoft.com/office/drawing/2014/main" id="{68166845-1DFB-4F00-AAB3-218A0320011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3" name="Text Box 517">
          <a:extLst>
            <a:ext uri="{FF2B5EF4-FFF2-40B4-BE49-F238E27FC236}">
              <a16:creationId xmlns:a16="http://schemas.microsoft.com/office/drawing/2014/main" id="{8E7BA56B-9A03-48F4-BFAE-4EB5A5F059A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4" name="Text Box 450">
          <a:extLst>
            <a:ext uri="{FF2B5EF4-FFF2-40B4-BE49-F238E27FC236}">
              <a16:creationId xmlns:a16="http://schemas.microsoft.com/office/drawing/2014/main" id="{82437ECB-4500-4135-8FA6-71D334D6D74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5" name="Text Box 451">
          <a:extLst>
            <a:ext uri="{FF2B5EF4-FFF2-40B4-BE49-F238E27FC236}">
              <a16:creationId xmlns:a16="http://schemas.microsoft.com/office/drawing/2014/main" id="{11B14891-3EDE-4D23-BBEB-FFC7E762C7C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6" name="Text Box 454">
          <a:extLst>
            <a:ext uri="{FF2B5EF4-FFF2-40B4-BE49-F238E27FC236}">
              <a16:creationId xmlns:a16="http://schemas.microsoft.com/office/drawing/2014/main" id="{27AB9E66-2943-4397-96C9-42D4F64A773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7" name="Text Box 455">
          <a:extLst>
            <a:ext uri="{FF2B5EF4-FFF2-40B4-BE49-F238E27FC236}">
              <a16:creationId xmlns:a16="http://schemas.microsoft.com/office/drawing/2014/main" id="{B1E178DC-7F99-4D48-BDF3-BDCFF51963B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8" name="Text Box 456">
          <a:extLst>
            <a:ext uri="{FF2B5EF4-FFF2-40B4-BE49-F238E27FC236}">
              <a16:creationId xmlns:a16="http://schemas.microsoft.com/office/drawing/2014/main" id="{D912E9DA-A19B-481D-8A63-521D2CF21C8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19" name="Text Box 457">
          <a:extLst>
            <a:ext uri="{FF2B5EF4-FFF2-40B4-BE49-F238E27FC236}">
              <a16:creationId xmlns:a16="http://schemas.microsoft.com/office/drawing/2014/main" id="{701D6E27-AEAE-420A-9183-2B751694F60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0" name="Text Box 458">
          <a:extLst>
            <a:ext uri="{FF2B5EF4-FFF2-40B4-BE49-F238E27FC236}">
              <a16:creationId xmlns:a16="http://schemas.microsoft.com/office/drawing/2014/main" id="{D99C0857-F3B9-4748-A979-4EC474649FF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1" name="Text Box 459">
          <a:extLst>
            <a:ext uri="{FF2B5EF4-FFF2-40B4-BE49-F238E27FC236}">
              <a16:creationId xmlns:a16="http://schemas.microsoft.com/office/drawing/2014/main" id="{BF2C6A1F-800B-4557-925A-CD283FFD50E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2" name="Text Box 466">
          <a:extLst>
            <a:ext uri="{FF2B5EF4-FFF2-40B4-BE49-F238E27FC236}">
              <a16:creationId xmlns:a16="http://schemas.microsoft.com/office/drawing/2014/main" id="{46500640-BC0E-4D81-BE94-7541231054B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3" name="Text Box 467">
          <a:extLst>
            <a:ext uri="{FF2B5EF4-FFF2-40B4-BE49-F238E27FC236}">
              <a16:creationId xmlns:a16="http://schemas.microsoft.com/office/drawing/2014/main" id="{A67E9646-8F69-48E5-9D27-80C63A628C1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4" name="Text Box 468">
          <a:extLst>
            <a:ext uri="{FF2B5EF4-FFF2-40B4-BE49-F238E27FC236}">
              <a16:creationId xmlns:a16="http://schemas.microsoft.com/office/drawing/2014/main" id="{8FC6E8DA-4B5D-4856-9281-A4745742FED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5" name="Text Box 469">
          <a:extLst>
            <a:ext uri="{FF2B5EF4-FFF2-40B4-BE49-F238E27FC236}">
              <a16:creationId xmlns:a16="http://schemas.microsoft.com/office/drawing/2014/main" id="{9AD8AE1D-4948-4819-A444-EE39926B14A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6" name="Text Box 470">
          <a:extLst>
            <a:ext uri="{FF2B5EF4-FFF2-40B4-BE49-F238E27FC236}">
              <a16:creationId xmlns:a16="http://schemas.microsoft.com/office/drawing/2014/main" id="{E7030D5C-B094-4C24-9811-6C076A36C54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7" name="Text Box 471">
          <a:extLst>
            <a:ext uri="{FF2B5EF4-FFF2-40B4-BE49-F238E27FC236}">
              <a16:creationId xmlns:a16="http://schemas.microsoft.com/office/drawing/2014/main" id="{A8685FE0-1AA3-46C2-B7B6-F199F627A25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8" name="Text Box 472">
          <a:extLst>
            <a:ext uri="{FF2B5EF4-FFF2-40B4-BE49-F238E27FC236}">
              <a16:creationId xmlns:a16="http://schemas.microsoft.com/office/drawing/2014/main" id="{E812EEB7-381D-4FD5-B71B-F9B8E37FF98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29" name="Text Box 473">
          <a:extLst>
            <a:ext uri="{FF2B5EF4-FFF2-40B4-BE49-F238E27FC236}">
              <a16:creationId xmlns:a16="http://schemas.microsoft.com/office/drawing/2014/main" id="{01251E1A-6FDF-44A0-9532-5ADBD53A163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0" name="Text Box 476">
          <a:extLst>
            <a:ext uri="{FF2B5EF4-FFF2-40B4-BE49-F238E27FC236}">
              <a16:creationId xmlns:a16="http://schemas.microsoft.com/office/drawing/2014/main" id="{26F4B659-70EF-415C-97A1-3B15306BE90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1" name="Text Box 477">
          <a:extLst>
            <a:ext uri="{FF2B5EF4-FFF2-40B4-BE49-F238E27FC236}">
              <a16:creationId xmlns:a16="http://schemas.microsoft.com/office/drawing/2014/main" id="{02B93860-16C1-4352-8330-896BDB5B46E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2" name="Text Box 478">
          <a:extLst>
            <a:ext uri="{FF2B5EF4-FFF2-40B4-BE49-F238E27FC236}">
              <a16:creationId xmlns:a16="http://schemas.microsoft.com/office/drawing/2014/main" id="{39C1AE8F-A952-4D9B-853B-034CF3B6BAF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3" name="Text Box 479">
          <a:extLst>
            <a:ext uri="{FF2B5EF4-FFF2-40B4-BE49-F238E27FC236}">
              <a16:creationId xmlns:a16="http://schemas.microsoft.com/office/drawing/2014/main" id="{30DDD57A-D4BF-4395-B5D9-BD11576A2FE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4" name="Text Box 482">
          <a:extLst>
            <a:ext uri="{FF2B5EF4-FFF2-40B4-BE49-F238E27FC236}">
              <a16:creationId xmlns:a16="http://schemas.microsoft.com/office/drawing/2014/main" id="{9A9FBB44-37C1-4DA1-BD06-A18D99FB4A2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5" name="Text Box 483">
          <a:extLst>
            <a:ext uri="{FF2B5EF4-FFF2-40B4-BE49-F238E27FC236}">
              <a16:creationId xmlns:a16="http://schemas.microsoft.com/office/drawing/2014/main" id="{B8F34A8F-00CD-4A46-843F-032A7C41E9D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6" name="Text Box 484">
          <a:extLst>
            <a:ext uri="{FF2B5EF4-FFF2-40B4-BE49-F238E27FC236}">
              <a16:creationId xmlns:a16="http://schemas.microsoft.com/office/drawing/2014/main" id="{0F936AE8-2E72-48EE-8EA1-23BEB4D3CFF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7" name="Text Box 485">
          <a:extLst>
            <a:ext uri="{FF2B5EF4-FFF2-40B4-BE49-F238E27FC236}">
              <a16:creationId xmlns:a16="http://schemas.microsoft.com/office/drawing/2014/main" id="{E041937C-0F47-4004-800F-1C8BCA1B872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8" name="Text Box 486">
          <a:extLst>
            <a:ext uri="{FF2B5EF4-FFF2-40B4-BE49-F238E27FC236}">
              <a16:creationId xmlns:a16="http://schemas.microsoft.com/office/drawing/2014/main" id="{C79CCC77-23B2-419B-9026-4363368504D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39" name="Text Box 487">
          <a:extLst>
            <a:ext uri="{FF2B5EF4-FFF2-40B4-BE49-F238E27FC236}">
              <a16:creationId xmlns:a16="http://schemas.microsoft.com/office/drawing/2014/main" id="{62AE171A-4EB8-4EF0-80F0-4A29F55C68D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0" name="Text Box 488">
          <a:extLst>
            <a:ext uri="{FF2B5EF4-FFF2-40B4-BE49-F238E27FC236}">
              <a16:creationId xmlns:a16="http://schemas.microsoft.com/office/drawing/2014/main" id="{7395FA0C-BA8C-43C2-8AE5-3199B24C391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1" name="Text Box 489">
          <a:extLst>
            <a:ext uri="{FF2B5EF4-FFF2-40B4-BE49-F238E27FC236}">
              <a16:creationId xmlns:a16="http://schemas.microsoft.com/office/drawing/2014/main" id="{FF978D03-7207-4AAA-B0F1-401F3958331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2" name="Text Box 514">
          <a:extLst>
            <a:ext uri="{FF2B5EF4-FFF2-40B4-BE49-F238E27FC236}">
              <a16:creationId xmlns:a16="http://schemas.microsoft.com/office/drawing/2014/main" id="{0989F5F7-630A-43A5-BF09-B926D10319F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3" name="Text Box 515">
          <a:extLst>
            <a:ext uri="{FF2B5EF4-FFF2-40B4-BE49-F238E27FC236}">
              <a16:creationId xmlns:a16="http://schemas.microsoft.com/office/drawing/2014/main" id="{22BD25EF-FBD4-474F-9107-8134A60F989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4" name="Text Box 516">
          <a:extLst>
            <a:ext uri="{FF2B5EF4-FFF2-40B4-BE49-F238E27FC236}">
              <a16:creationId xmlns:a16="http://schemas.microsoft.com/office/drawing/2014/main" id="{70B6EB06-BACB-4D21-AA2B-D19A1DAE53B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5" name="Text Box 517">
          <a:extLst>
            <a:ext uri="{FF2B5EF4-FFF2-40B4-BE49-F238E27FC236}">
              <a16:creationId xmlns:a16="http://schemas.microsoft.com/office/drawing/2014/main" id="{E98419CD-342B-4116-8DAF-3A991BB0075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6" name="Text Box 184">
          <a:extLst>
            <a:ext uri="{FF2B5EF4-FFF2-40B4-BE49-F238E27FC236}">
              <a16:creationId xmlns:a16="http://schemas.microsoft.com/office/drawing/2014/main" id="{444A4A4E-3041-4271-957A-0FD88BFDFE1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7" name="Text Box 185">
          <a:extLst>
            <a:ext uri="{FF2B5EF4-FFF2-40B4-BE49-F238E27FC236}">
              <a16:creationId xmlns:a16="http://schemas.microsoft.com/office/drawing/2014/main" id="{E5EE0D91-7590-4513-B169-7D0ED94B183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8" name="Text Box 186">
          <a:extLst>
            <a:ext uri="{FF2B5EF4-FFF2-40B4-BE49-F238E27FC236}">
              <a16:creationId xmlns:a16="http://schemas.microsoft.com/office/drawing/2014/main" id="{201A9C68-8097-481C-B09F-61BCC19C9E7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49" name="Text Box 187">
          <a:extLst>
            <a:ext uri="{FF2B5EF4-FFF2-40B4-BE49-F238E27FC236}">
              <a16:creationId xmlns:a16="http://schemas.microsoft.com/office/drawing/2014/main" id="{0EC4D3F5-1B36-4D31-860D-AC82F274449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0" name="Text Box 188">
          <a:extLst>
            <a:ext uri="{FF2B5EF4-FFF2-40B4-BE49-F238E27FC236}">
              <a16:creationId xmlns:a16="http://schemas.microsoft.com/office/drawing/2014/main" id="{378144A9-F94A-4980-8EA4-099373E99EF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1" name="Text Box 189">
          <a:extLst>
            <a:ext uri="{FF2B5EF4-FFF2-40B4-BE49-F238E27FC236}">
              <a16:creationId xmlns:a16="http://schemas.microsoft.com/office/drawing/2014/main" id="{2ACCBCE3-C98A-49D9-BF4F-906CF4D8ADD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2" name="Text Box 190">
          <a:extLst>
            <a:ext uri="{FF2B5EF4-FFF2-40B4-BE49-F238E27FC236}">
              <a16:creationId xmlns:a16="http://schemas.microsoft.com/office/drawing/2014/main" id="{5FDFF663-0540-44B6-ADD5-4F9D801B656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3" name="Text Box 191">
          <a:extLst>
            <a:ext uri="{FF2B5EF4-FFF2-40B4-BE49-F238E27FC236}">
              <a16:creationId xmlns:a16="http://schemas.microsoft.com/office/drawing/2014/main" id="{F28B2A4B-EAD3-42DD-AC6C-CE7169099A6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4" name="Text Box 192">
          <a:extLst>
            <a:ext uri="{FF2B5EF4-FFF2-40B4-BE49-F238E27FC236}">
              <a16:creationId xmlns:a16="http://schemas.microsoft.com/office/drawing/2014/main" id="{3F82684F-2A57-4351-81F9-3DA5C015075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5" name="Text Box 193">
          <a:extLst>
            <a:ext uri="{FF2B5EF4-FFF2-40B4-BE49-F238E27FC236}">
              <a16:creationId xmlns:a16="http://schemas.microsoft.com/office/drawing/2014/main" id="{35992D1E-AB24-4DC7-9D57-03670E05F49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6" name="Text Box 194">
          <a:extLst>
            <a:ext uri="{FF2B5EF4-FFF2-40B4-BE49-F238E27FC236}">
              <a16:creationId xmlns:a16="http://schemas.microsoft.com/office/drawing/2014/main" id="{A5DB9A53-377C-4EC4-BC3E-3004866FAC8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7" name="Text Box 195">
          <a:extLst>
            <a:ext uri="{FF2B5EF4-FFF2-40B4-BE49-F238E27FC236}">
              <a16:creationId xmlns:a16="http://schemas.microsoft.com/office/drawing/2014/main" id="{A1D854E4-3698-4C3A-892C-584151FD1F7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8" name="Text Box 196">
          <a:extLst>
            <a:ext uri="{FF2B5EF4-FFF2-40B4-BE49-F238E27FC236}">
              <a16:creationId xmlns:a16="http://schemas.microsoft.com/office/drawing/2014/main" id="{87AD728F-745D-43FD-9CF2-BC06ABD4DD7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59" name="Text Box 197">
          <a:extLst>
            <a:ext uri="{FF2B5EF4-FFF2-40B4-BE49-F238E27FC236}">
              <a16:creationId xmlns:a16="http://schemas.microsoft.com/office/drawing/2014/main" id="{47185203-9555-4025-B3A4-3703F0F3F19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0" name="Text Box 198">
          <a:extLst>
            <a:ext uri="{FF2B5EF4-FFF2-40B4-BE49-F238E27FC236}">
              <a16:creationId xmlns:a16="http://schemas.microsoft.com/office/drawing/2014/main" id="{BCCC3630-920B-4578-AA1D-761F0EE2BE4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1" name="Text Box 199">
          <a:extLst>
            <a:ext uri="{FF2B5EF4-FFF2-40B4-BE49-F238E27FC236}">
              <a16:creationId xmlns:a16="http://schemas.microsoft.com/office/drawing/2014/main" id="{ACE6F474-9023-42F7-8C62-D0CAC513840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2" name="Text Box 202">
          <a:extLst>
            <a:ext uri="{FF2B5EF4-FFF2-40B4-BE49-F238E27FC236}">
              <a16:creationId xmlns:a16="http://schemas.microsoft.com/office/drawing/2014/main" id="{80BA4E20-13E1-4456-9C5A-63124969461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3" name="Text Box 203">
          <a:extLst>
            <a:ext uri="{FF2B5EF4-FFF2-40B4-BE49-F238E27FC236}">
              <a16:creationId xmlns:a16="http://schemas.microsoft.com/office/drawing/2014/main" id="{7FC65818-02F3-4886-BB0C-C6B3166F652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4" name="Text Box 204">
          <a:extLst>
            <a:ext uri="{FF2B5EF4-FFF2-40B4-BE49-F238E27FC236}">
              <a16:creationId xmlns:a16="http://schemas.microsoft.com/office/drawing/2014/main" id="{7A6E62CA-40B2-482C-A9C4-FD821CAC2F8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5" name="Text Box 205">
          <a:extLst>
            <a:ext uri="{FF2B5EF4-FFF2-40B4-BE49-F238E27FC236}">
              <a16:creationId xmlns:a16="http://schemas.microsoft.com/office/drawing/2014/main" id="{8C95EDD1-97A6-4E24-B668-50D3DE9792D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6" name="Text Box 208">
          <a:extLst>
            <a:ext uri="{FF2B5EF4-FFF2-40B4-BE49-F238E27FC236}">
              <a16:creationId xmlns:a16="http://schemas.microsoft.com/office/drawing/2014/main" id="{B17C8E14-41CC-433A-88FB-080789D0281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7" name="Text Box 209">
          <a:extLst>
            <a:ext uri="{FF2B5EF4-FFF2-40B4-BE49-F238E27FC236}">
              <a16:creationId xmlns:a16="http://schemas.microsoft.com/office/drawing/2014/main" id="{64F81F8C-7AB6-4422-B94D-0D0503205AA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8" name="Text Box 210">
          <a:extLst>
            <a:ext uri="{FF2B5EF4-FFF2-40B4-BE49-F238E27FC236}">
              <a16:creationId xmlns:a16="http://schemas.microsoft.com/office/drawing/2014/main" id="{1B9DB1F7-01AE-4990-8080-F69CA63F559B}"/>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69" name="Text Box 211">
          <a:extLst>
            <a:ext uri="{FF2B5EF4-FFF2-40B4-BE49-F238E27FC236}">
              <a16:creationId xmlns:a16="http://schemas.microsoft.com/office/drawing/2014/main" id="{329597BE-6CEB-4814-A419-C88824F6134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0" name="Text Box 212">
          <a:extLst>
            <a:ext uri="{FF2B5EF4-FFF2-40B4-BE49-F238E27FC236}">
              <a16:creationId xmlns:a16="http://schemas.microsoft.com/office/drawing/2014/main" id="{8B2FC626-D29D-4FE5-BD99-F589316EABD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1" name="Text Box 213">
          <a:extLst>
            <a:ext uri="{FF2B5EF4-FFF2-40B4-BE49-F238E27FC236}">
              <a16:creationId xmlns:a16="http://schemas.microsoft.com/office/drawing/2014/main" id="{E14D1594-4BE2-4686-92FD-17F7BE3E367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2" name="Text Box 214">
          <a:extLst>
            <a:ext uri="{FF2B5EF4-FFF2-40B4-BE49-F238E27FC236}">
              <a16:creationId xmlns:a16="http://schemas.microsoft.com/office/drawing/2014/main" id="{EF791122-ECE6-4171-BC67-D4A6DE4635D9}"/>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3" name="Text Box 215">
          <a:extLst>
            <a:ext uri="{FF2B5EF4-FFF2-40B4-BE49-F238E27FC236}">
              <a16:creationId xmlns:a16="http://schemas.microsoft.com/office/drawing/2014/main" id="{0753E674-7BCF-466E-885E-CD1629246AA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4" name="Text Box 216">
          <a:extLst>
            <a:ext uri="{FF2B5EF4-FFF2-40B4-BE49-F238E27FC236}">
              <a16:creationId xmlns:a16="http://schemas.microsoft.com/office/drawing/2014/main" id="{B9351B0A-C68E-412A-B004-1F3AEFCBD9F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5" name="Text Box 217">
          <a:extLst>
            <a:ext uri="{FF2B5EF4-FFF2-40B4-BE49-F238E27FC236}">
              <a16:creationId xmlns:a16="http://schemas.microsoft.com/office/drawing/2014/main" id="{01962BE5-9556-46C3-AAC8-FF044D75DE9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6" name="Text Box 218">
          <a:extLst>
            <a:ext uri="{FF2B5EF4-FFF2-40B4-BE49-F238E27FC236}">
              <a16:creationId xmlns:a16="http://schemas.microsoft.com/office/drawing/2014/main" id="{A54C5CAD-C1F1-4F9D-BD01-C9708F52DD4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7" name="Text Box 219">
          <a:extLst>
            <a:ext uri="{FF2B5EF4-FFF2-40B4-BE49-F238E27FC236}">
              <a16:creationId xmlns:a16="http://schemas.microsoft.com/office/drawing/2014/main" id="{90664AC7-CCC2-41A1-9FE4-880727FC11B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8" name="Text Box 598">
          <a:extLst>
            <a:ext uri="{FF2B5EF4-FFF2-40B4-BE49-F238E27FC236}">
              <a16:creationId xmlns:a16="http://schemas.microsoft.com/office/drawing/2014/main" id="{754C9AE3-BBFF-4E94-A2C5-73EFA98C6B0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79" name="Text Box 599">
          <a:extLst>
            <a:ext uri="{FF2B5EF4-FFF2-40B4-BE49-F238E27FC236}">
              <a16:creationId xmlns:a16="http://schemas.microsoft.com/office/drawing/2014/main" id="{974DFF11-6603-4FFD-8397-5BCE2DA1976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0" name="Text Box 600">
          <a:extLst>
            <a:ext uri="{FF2B5EF4-FFF2-40B4-BE49-F238E27FC236}">
              <a16:creationId xmlns:a16="http://schemas.microsoft.com/office/drawing/2014/main" id="{0468281D-4F3C-42CF-A916-C857AE77CAC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1" name="Text Box 601">
          <a:extLst>
            <a:ext uri="{FF2B5EF4-FFF2-40B4-BE49-F238E27FC236}">
              <a16:creationId xmlns:a16="http://schemas.microsoft.com/office/drawing/2014/main" id="{54E98806-BF60-49E6-BB9D-3DB0385DCC3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2" name="Text Box 602">
          <a:extLst>
            <a:ext uri="{FF2B5EF4-FFF2-40B4-BE49-F238E27FC236}">
              <a16:creationId xmlns:a16="http://schemas.microsoft.com/office/drawing/2014/main" id="{87E9595D-12F8-494C-92C2-5E4593A2290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3" name="Text Box 603">
          <a:extLst>
            <a:ext uri="{FF2B5EF4-FFF2-40B4-BE49-F238E27FC236}">
              <a16:creationId xmlns:a16="http://schemas.microsoft.com/office/drawing/2014/main" id="{6D6FC2DC-E737-49A9-A3D7-954705249267}"/>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4" name="Text Box 604">
          <a:extLst>
            <a:ext uri="{FF2B5EF4-FFF2-40B4-BE49-F238E27FC236}">
              <a16:creationId xmlns:a16="http://schemas.microsoft.com/office/drawing/2014/main" id="{1E34B73A-2AB9-44AF-90C4-DD14E864C26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5" name="Text Box 605">
          <a:extLst>
            <a:ext uri="{FF2B5EF4-FFF2-40B4-BE49-F238E27FC236}">
              <a16:creationId xmlns:a16="http://schemas.microsoft.com/office/drawing/2014/main" id="{57A91475-5A9F-464E-BF4D-A14462D55B2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6" name="Text Box 606">
          <a:extLst>
            <a:ext uri="{FF2B5EF4-FFF2-40B4-BE49-F238E27FC236}">
              <a16:creationId xmlns:a16="http://schemas.microsoft.com/office/drawing/2014/main" id="{47626A06-7E48-4DBF-A46C-16DE2CF4F9E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7" name="Text Box 607">
          <a:extLst>
            <a:ext uri="{FF2B5EF4-FFF2-40B4-BE49-F238E27FC236}">
              <a16:creationId xmlns:a16="http://schemas.microsoft.com/office/drawing/2014/main" id="{0151DED5-22F5-41D3-A936-80A7FAEE324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8" name="Text Box 608">
          <a:extLst>
            <a:ext uri="{FF2B5EF4-FFF2-40B4-BE49-F238E27FC236}">
              <a16:creationId xmlns:a16="http://schemas.microsoft.com/office/drawing/2014/main" id="{26D72980-A81A-4E7E-9806-34D584454A6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89" name="Text Box 609">
          <a:extLst>
            <a:ext uri="{FF2B5EF4-FFF2-40B4-BE49-F238E27FC236}">
              <a16:creationId xmlns:a16="http://schemas.microsoft.com/office/drawing/2014/main" id="{81DE3CB5-7CB7-4FDA-8A2E-C5288487BC3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0" name="Text Box 610">
          <a:extLst>
            <a:ext uri="{FF2B5EF4-FFF2-40B4-BE49-F238E27FC236}">
              <a16:creationId xmlns:a16="http://schemas.microsoft.com/office/drawing/2014/main" id="{37B61014-01BD-4886-8A05-9EA36362953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1" name="Text Box 611">
          <a:extLst>
            <a:ext uri="{FF2B5EF4-FFF2-40B4-BE49-F238E27FC236}">
              <a16:creationId xmlns:a16="http://schemas.microsoft.com/office/drawing/2014/main" id="{0D375FA8-0281-417E-A5E9-00F1FED646F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2" name="Text Box 612">
          <a:extLst>
            <a:ext uri="{FF2B5EF4-FFF2-40B4-BE49-F238E27FC236}">
              <a16:creationId xmlns:a16="http://schemas.microsoft.com/office/drawing/2014/main" id="{EA05C308-10BC-45E9-BF7F-501080F2FF1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3" name="Text Box 613">
          <a:extLst>
            <a:ext uri="{FF2B5EF4-FFF2-40B4-BE49-F238E27FC236}">
              <a16:creationId xmlns:a16="http://schemas.microsoft.com/office/drawing/2014/main" id="{AB1F83D4-66C1-4BCA-8C2B-08F242158F6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4" name="Text Box 616">
          <a:extLst>
            <a:ext uri="{FF2B5EF4-FFF2-40B4-BE49-F238E27FC236}">
              <a16:creationId xmlns:a16="http://schemas.microsoft.com/office/drawing/2014/main" id="{82C102C6-4696-4921-B323-990C10A9D9C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5" name="Text Box 617">
          <a:extLst>
            <a:ext uri="{FF2B5EF4-FFF2-40B4-BE49-F238E27FC236}">
              <a16:creationId xmlns:a16="http://schemas.microsoft.com/office/drawing/2014/main" id="{D5CC6FE5-2EF2-42B6-8329-5CDEB0501601}"/>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6" name="Text Box 618">
          <a:extLst>
            <a:ext uri="{FF2B5EF4-FFF2-40B4-BE49-F238E27FC236}">
              <a16:creationId xmlns:a16="http://schemas.microsoft.com/office/drawing/2014/main" id="{32876931-6385-46E4-9A4F-165C2380C74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7" name="Text Box 619">
          <a:extLst>
            <a:ext uri="{FF2B5EF4-FFF2-40B4-BE49-F238E27FC236}">
              <a16:creationId xmlns:a16="http://schemas.microsoft.com/office/drawing/2014/main" id="{CAFA1446-D7C6-4F4E-AC31-180F305575B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8" name="Text Box 622">
          <a:extLst>
            <a:ext uri="{FF2B5EF4-FFF2-40B4-BE49-F238E27FC236}">
              <a16:creationId xmlns:a16="http://schemas.microsoft.com/office/drawing/2014/main" id="{8458FF33-CE8D-4772-B58B-E6321F58F92C}"/>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899" name="Text Box 623">
          <a:extLst>
            <a:ext uri="{FF2B5EF4-FFF2-40B4-BE49-F238E27FC236}">
              <a16:creationId xmlns:a16="http://schemas.microsoft.com/office/drawing/2014/main" id="{67B038D8-5EA6-46A9-A3D5-836EBD15C66A}"/>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0" name="Text Box 624">
          <a:extLst>
            <a:ext uri="{FF2B5EF4-FFF2-40B4-BE49-F238E27FC236}">
              <a16:creationId xmlns:a16="http://schemas.microsoft.com/office/drawing/2014/main" id="{88DDEE4E-08CE-4569-A0C5-28BA6195A565}"/>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1" name="Text Box 625">
          <a:extLst>
            <a:ext uri="{FF2B5EF4-FFF2-40B4-BE49-F238E27FC236}">
              <a16:creationId xmlns:a16="http://schemas.microsoft.com/office/drawing/2014/main" id="{EFD4779C-5FD0-4A2D-8B45-DDAA6C2F46AD}"/>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2" name="Text Box 626">
          <a:extLst>
            <a:ext uri="{FF2B5EF4-FFF2-40B4-BE49-F238E27FC236}">
              <a16:creationId xmlns:a16="http://schemas.microsoft.com/office/drawing/2014/main" id="{3F7DE877-E3B9-4145-871D-ED2078713D52}"/>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3" name="Text Box 627">
          <a:extLst>
            <a:ext uri="{FF2B5EF4-FFF2-40B4-BE49-F238E27FC236}">
              <a16:creationId xmlns:a16="http://schemas.microsoft.com/office/drawing/2014/main" id="{A584C179-CE1B-4F34-86BD-F256EBFFF1E4}"/>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4" name="Text Box 628">
          <a:extLst>
            <a:ext uri="{FF2B5EF4-FFF2-40B4-BE49-F238E27FC236}">
              <a16:creationId xmlns:a16="http://schemas.microsoft.com/office/drawing/2014/main" id="{02714391-3570-4BE8-A0B5-7078996C4C1F}"/>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5" name="Text Box 629">
          <a:extLst>
            <a:ext uri="{FF2B5EF4-FFF2-40B4-BE49-F238E27FC236}">
              <a16:creationId xmlns:a16="http://schemas.microsoft.com/office/drawing/2014/main" id="{AD060741-7B59-41E1-97E9-AB4859C8D753}"/>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6" name="Text Box 630">
          <a:extLst>
            <a:ext uri="{FF2B5EF4-FFF2-40B4-BE49-F238E27FC236}">
              <a16:creationId xmlns:a16="http://schemas.microsoft.com/office/drawing/2014/main" id="{8AE90592-FB0F-45E3-98C1-B3A19204B4E6}"/>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7" name="Text Box 631">
          <a:extLst>
            <a:ext uri="{FF2B5EF4-FFF2-40B4-BE49-F238E27FC236}">
              <a16:creationId xmlns:a16="http://schemas.microsoft.com/office/drawing/2014/main" id="{90B5DDDC-1313-4DF9-83DC-8BD9897230E0}"/>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8" name="Text Box 632">
          <a:extLst>
            <a:ext uri="{FF2B5EF4-FFF2-40B4-BE49-F238E27FC236}">
              <a16:creationId xmlns:a16="http://schemas.microsoft.com/office/drawing/2014/main" id="{873B9C1C-066D-46ED-985B-D742ABC1229E}"/>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67</xdr:row>
      <xdr:rowOff>0</xdr:rowOff>
    </xdr:from>
    <xdr:to>
      <xdr:col>1</xdr:col>
      <xdr:colOff>3190875</xdr:colOff>
      <xdr:row>78</xdr:row>
      <xdr:rowOff>133350</xdr:rowOff>
    </xdr:to>
    <xdr:sp macro="" textlink="">
      <xdr:nvSpPr>
        <xdr:cNvPr id="909" name="Text Box 633">
          <a:extLst>
            <a:ext uri="{FF2B5EF4-FFF2-40B4-BE49-F238E27FC236}">
              <a16:creationId xmlns:a16="http://schemas.microsoft.com/office/drawing/2014/main" id="{3D857AE8-1E90-4BFA-AD46-F2D5E1D805E8}"/>
            </a:ext>
          </a:extLst>
        </xdr:cNvPr>
        <xdr:cNvSpPr txBox="1">
          <a:spLocks noChangeArrowheads="1"/>
        </xdr:cNvSpPr>
      </xdr:nvSpPr>
      <xdr:spPr bwMode="auto">
        <a:xfrm>
          <a:off x="3733800"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10" name="Text Box 182">
          <a:extLst>
            <a:ext uri="{FF2B5EF4-FFF2-40B4-BE49-F238E27FC236}">
              <a16:creationId xmlns:a16="http://schemas.microsoft.com/office/drawing/2014/main" id="{87B8AB01-1765-483B-B911-FA198FF85BD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11" name="Text Box 183">
          <a:extLst>
            <a:ext uri="{FF2B5EF4-FFF2-40B4-BE49-F238E27FC236}">
              <a16:creationId xmlns:a16="http://schemas.microsoft.com/office/drawing/2014/main" id="{479054F5-3BF9-4B9A-AF83-28CE11D404A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12" name="Text Box 326">
          <a:extLst>
            <a:ext uri="{FF2B5EF4-FFF2-40B4-BE49-F238E27FC236}">
              <a16:creationId xmlns:a16="http://schemas.microsoft.com/office/drawing/2014/main" id="{FEDA0A5D-9E29-472F-AD65-56F1276C9A9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13" name="Text Box 327">
          <a:extLst>
            <a:ext uri="{FF2B5EF4-FFF2-40B4-BE49-F238E27FC236}">
              <a16:creationId xmlns:a16="http://schemas.microsoft.com/office/drawing/2014/main" id="{3A6273D4-B93A-4776-B069-5A1D1512CCF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914" name="Text Box 869">
          <a:extLst>
            <a:ext uri="{FF2B5EF4-FFF2-40B4-BE49-F238E27FC236}">
              <a16:creationId xmlns:a16="http://schemas.microsoft.com/office/drawing/2014/main" id="{33C0FD63-EAEB-47DB-974B-0BCB80FAC817}"/>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915" name="Text Box 870">
          <a:extLst>
            <a:ext uri="{FF2B5EF4-FFF2-40B4-BE49-F238E27FC236}">
              <a16:creationId xmlns:a16="http://schemas.microsoft.com/office/drawing/2014/main" id="{CE59AE9A-DECD-41C6-9550-90C2E97A618F}"/>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916" name="Text Box 871">
          <a:extLst>
            <a:ext uri="{FF2B5EF4-FFF2-40B4-BE49-F238E27FC236}">
              <a16:creationId xmlns:a16="http://schemas.microsoft.com/office/drawing/2014/main" id="{D0FA596C-3104-45AB-8AF2-5D590F902329}"/>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68</xdr:row>
      <xdr:rowOff>121444</xdr:rowOff>
    </xdr:to>
    <xdr:sp macro="" textlink="">
      <xdr:nvSpPr>
        <xdr:cNvPr id="917" name="Text Box 872">
          <a:extLst>
            <a:ext uri="{FF2B5EF4-FFF2-40B4-BE49-F238E27FC236}">
              <a16:creationId xmlns:a16="http://schemas.microsoft.com/office/drawing/2014/main" id="{0238A9F2-5DDF-466E-AFB6-67D65BDBFE95}"/>
            </a:ext>
          </a:extLst>
        </xdr:cNvPr>
        <xdr:cNvSpPr txBox="1">
          <a:spLocks noChangeArrowheads="1"/>
        </xdr:cNvSpPr>
      </xdr:nvSpPr>
      <xdr:spPr bwMode="auto">
        <a:xfrm>
          <a:off x="3743325" y="33947100"/>
          <a:ext cx="0"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18" name="Text Box 450">
          <a:extLst>
            <a:ext uri="{FF2B5EF4-FFF2-40B4-BE49-F238E27FC236}">
              <a16:creationId xmlns:a16="http://schemas.microsoft.com/office/drawing/2014/main" id="{14D10048-3BBF-4200-813B-14EAD270705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19" name="Text Box 451">
          <a:extLst>
            <a:ext uri="{FF2B5EF4-FFF2-40B4-BE49-F238E27FC236}">
              <a16:creationId xmlns:a16="http://schemas.microsoft.com/office/drawing/2014/main" id="{AD76E832-A4BC-4971-BA55-F6CA1FE0163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0" name="Text Box 454">
          <a:extLst>
            <a:ext uri="{FF2B5EF4-FFF2-40B4-BE49-F238E27FC236}">
              <a16:creationId xmlns:a16="http://schemas.microsoft.com/office/drawing/2014/main" id="{AC291AFA-E6AD-492C-A025-24D02390309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1" name="Text Box 455">
          <a:extLst>
            <a:ext uri="{FF2B5EF4-FFF2-40B4-BE49-F238E27FC236}">
              <a16:creationId xmlns:a16="http://schemas.microsoft.com/office/drawing/2014/main" id="{0ECDE87D-9331-432F-8826-B9DC8D684F7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2" name="Text Box 456">
          <a:extLst>
            <a:ext uri="{FF2B5EF4-FFF2-40B4-BE49-F238E27FC236}">
              <a16:creationId xmlns:a16="http://schemas.microsoft.com/office/drawing/2014/main" id="{A1DEF0CB-C910-4D2C-BFF2-F58A4BE0832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3" name="Text Box 457">
          <a:extLst>
            <a:ext uri="{FF2B5EF4-FFF2-40B4-BE49-F238E27FC236}">
              <a16:creationId xmlns:a16="http://schemas.microsoft.com/office/drawing/2014/main" id="{7BC31F7E-5EEC-4FEF-9B9B-914C9CC8FE5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4" name="Text Box 458">
          <a:extLst>
            <a:ext uri="{FF2B5EF4-FFF2-40B4-BE49-F238E27FC236}">
              <a16:creationId xmlns:a16="http://schemas.microsoft.com/office/drawing/2014/main" id="{08056F60-E33E-4D37-952F-AEBE545DD25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5" name="Text Box 459">
          <a:extLst>
            <a:ext uri="{FF2B5EF4-FFF2-40B4-BE49-F238E27FC236}">
              <a16:creationId xmlns:a16="http://schemas.microsoft.com/office/drawing/2014/main" id="{0CB72BB5-FBCE-4AC9-92DF-4D6EFD4E9EA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6" name="Text Box 466">
          <a:extLst>
            <a:ext uri="{FF2B5EF4-FFF2-40B4-BE49-F238E27FC236}">
              <a16:creationId xmlns:a16="http://schemas.microsoft.com/office/drawing/2014/main" id="{E8B8A637-FC72-48DE-82B4-3CA3B0E4EDF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7" name="Text Box 467">
          <a:extLst>
            <a:ext uri="{FF2B5EF4-FFF2-40B4-BE49-F238E27FC236}">
              <a16:creationId xmlns:a16="http://schemas.microsoft.com/office/drawing/2014/main" id="{7FD8D436-4629-4EF1-BAF4-8A4AB1B1FB4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8" name="Text Box 468">
          <a:extLst>
            <a:ext uri="{FF2B5EF4-FFF2-40B4-BE49-F238E27FC236}">
              <a16:creationId xmlns:a16="http://schemas.microsoft.com/office/drawing/2014/main" id="{2D45B6D6-78E2-4317-847C-D85E8684537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29" name="Text Box 469">
          <a:extLst>
            <a:ext uri="{FF2B5EF4-FFF2-40B4-BE49-F238E27FC236}">
              <a16:creationId xmlns:a16="http://schemas.microsoft.com/office/drawing/2014/main" id="{8C136395-806D-4FF5-8E9D-12C233621E6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0" name="Text Box 470">
          <a:extLst>
            <a:ext uri="{FF2B5EF4-FFF2-40B4-BE49-F238E27FC236}">
              <a16:creationId xmlns:a16="http://schemas.microsoft.com/office/drawing/2014/main" id="{C9DDC068-CB9E-4B63-A18E-61CD3FB6FE5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1" name="Text Box 471">
          <a:extLst>
            <a:ext uri="{FF2B5EF4-FFF2-40B4-BE49-F238E27FC236}">
              <a16:creationId xmlns:a16="http://schemas.microsoft.com/office/drawing/2014/main" id="{D0702B27-6A45-4A6B-854C-911B40F3643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2" name="Text Box 472">
          <a:extLst>
            <a:ext uri="{FF2B5EF4-FFF2-40B4-BE49-F238E27FC236}">
              <a16:creationId xmlns:a16="http://schemas.microsoft.com/office/drawing/2014/main" id="{3A01F9DE-ADEE-4515-9802-E77A45B36B8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3" name="Text Box 473">
          <a:extLst>
            <a:ext uri="{FF2B5EF4-FFF2-40B4-BE49-F238E27FC236}">
              <a16:creationId xmlns:a16="http://schemas.microsoft.com/office/drawing/2014/main" id="{739DCB54-EF49-4840-B5A4-6D61B9D2DCD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4" name="Text Box 476">
          <a:extLst>
            <a:ext uri="{FF2B5EF4-FFF2-40B4-BE49-F238E27FC236}">
              <a16:creationId xmlns:a16="http://schemas.microsoft.com/office/drawing/2014/main" id="{A07891EC-9EF6-4561-AFA1-564BCBCA426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5" name="Text Box 477">
          <a:extLst>
            <a:ext uri="{FF2B5EF4-FFF2-40B4-BE49-F238E27FC236}">
              <a16:creationId xmlns:a16="http://schemas.microsoft.com/office/drawing/2014/main" id="{BB2BFE92-4AD6-4C2A-BFF8-BA42E245E27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6" name="Text Box 478">
          <a:extLst>
            <a:ext uri="{FF2B5EF4-FFF2-40B4-BE49-F238E27FC236}">
              <a16:creationId xmlns:a16="http://schemas.microsoft.com/office/drawing/2014/main" id="{D9F42937-D32F-4E74-9B84-5D444F461C2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7" name="Text Box 479">
          <a:extLst>
            <a:ext uri="{FF2B5EF4-FFF2-40B4-BE49-F238E27FC236}">
              <a16:creationId xmlns:a16="http://schemas.microsoft.com/office/drawing/2014/main" id="{ADBDF79C-D34B-4314-8AB0-3F59A326489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8" name="Text Box 482">
          <a:extLst>
            <a:ext uri="{FF2B5EF4-FFF2-40B4-BE49-F238E27FC236}">
              <a16:creationId xmlns:a16="http://schemas.microsoft.com/office/drawing/2014/main" id="{DAB16C08-72FA-452C-B90F-6B7CF6AB7D9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39" name="Text Box 483">
          <a:extLst>
            <a:ext uri="{FF2B5EF4-FFF2-40B4-BE49-F238E27FC236}">
              <a16:creationId xmlns:a16="http://schemas.microsoft.com/office/drawing/2014/main" id="{61A088E5-44A0-405D-9643-7D30267C371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0" name="Text Box 484">
          <a:extLst>
            <a:ext uri="{FF2B5EF4-FFF2-40B4-BE49-F238E27FC236}">
              <a16:creationId xmlns:a16="http://schemas.microsoft.com/office/drawing/2014/main" id="{F267766B-0F5A-428D-94CB-8672F5681BA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1" name="Text Box 485">
          <a:extLst>
            <a:ext uri="{FF2B5EF4-FFF2-40B4-BE49-F238E27FC236}">
              <a16:creationId xmlns:a16="http://schemas.microsoft.com/office/drawing/2014/main" id="{AF540DA6-80AC-472F-B77F-C0FB01A02CB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2" name="Text Box 486">
          <a:extLst>
            <a:ext uri="{FF2B5EF4-FFF2-40B4-BE49-F238E27FC236}">
              <a16:creationId xmlns:a16="http://schemas.microsoft.com/office/drawing/2014/main" id="{2CCDDAFD-9716-40BA-AE7F-CCFA6A8B3D9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3" name="Text Box 487">
          <a:extLst>
            <a:ext uri="{FF2B5EF4-FFF2-40B4-BE49-F238E27FC236}">
              <a16:creationId xmlns:a16="http://schemas.microsoft.com/office/drawing/2014/main" id="{02C3FAED-0C93-4AD5-A3B6-E7330D30FD9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4" name="Text Box 488">
          <a:extLst>
            <a:ext uri="{FF2B5EF4-FFF2-40B4-BE49-F238E27FC236}">
              <a16:creationId xmlns:a16="http://schemas.microsoft.com/office/drawing/2014/main" id="{F07ABE46-3FAD-48C8-8032-09539B20404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5" name="Text Box 489">
          <a:extLst>
            <a:ext uri="{FF2B5EF4-FFF2-40B4-BE49-F238E27FC236}">
              <a16:creationId xmlns:a16="http://schemas.microsoft.com/office/drawing/2014/main" id="{99C46246-8D1C-4007-B7D6-3FBE1C06AA6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6" name="Text Box 514">
          <a:extLst>
            <a:ext uri="{FF2B5EF4-FFF2-40B4-BE49-F238E27FC236}">
              <a16:creationId xmlns:a16="http://schemas.microsoft.com/office/drawing/2014/main" id="{8C675148-F713-4A65-AE11-C68F2A95BA8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7" name="Text Box 515">
          <a:extLst>
            <a:ext uri="{FF2B5EF4-FFF2-40B4-BE49-F238E27FC236}">
              <a16:creationId xmlns:a16="http://schemas.microsoft.com/office/drawing/2014/main" id="{4146DB2A-6A4C-46F4-A6F2-0D7850E73EA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8" name="Text Box 516">
          <a:extLst>
            <a:ext uri="{FF2B5EF4-FFF2-40B4-BE49-F238E27FC236}">
              <a16:creationId xmlns:a16="http://schemas.microsoft.com/office/drawing/2014/main" id="{978E993C-3603-449E-A8B1-105DD7206B5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49" name="Text Box 517">
          <a:extLst>
            <a:ext uri="{FF2B5EF4-FFF2-40B4-BE49-F238E27FC236}">
              <a16:creationId xmlns:a16="http://schemas.microsoft.com/office/drawing/2014/main" id="{05F5A4E9-7717-4463-9E4A-4198495D736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0" name="Text Box 450">
          <a:extLst>
            <a:ext uri="{FF2B5EF4-FFF2-40B4-BE49-F238E27FC236}">
              <a16:creationId xmlns:a16="http://schemas.microsoft.com/office/drawing/2014/main" id="{59430704-350D-4E1B-95A8-850C4F6DCBD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1" name="Text Box 451">
          <a:extLst>
            <a:ext uri="{FF2B5EF4-FFF2-40B4-BE49-F238E27FC236}">
              <a16:creationId xmlns:a16="http://schemas.microsoft.com/office/drawing/2014/main" id="{D0DAF12D-EFA7-49D4-ACE0-9DD563EA380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2" name="Text Box 454">
          <a:extLst>
            <a:ext uri="{FF2B5EF4-FFF2-40B4-BE49-F238E27FC236}">
              <a16:creationId xmlns:a16="http://schemas.microsoft.com/office/drawing/2014/main" id="{7BAF4B6B-F9BC-4D93-A5D3-FB923D0D04B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3" name="Text Box 455">
          <a:extLst>
            <a:ext uri="{FF2B5EF4-FFF2-40B4-BE49-F238E27FC236}">
              <a16:creationId xmlns:a16="http://schemas.microsoft.com/office/drawing/2014/main" id="{7B08D731-11B1-4F5B-BE09-4F9007E50DB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4" name="Text Box 456">
          <a:extLst>
            <a:ext uri="{FF2B5EF4-FFF2-40B4-BE49-F238E27FC236}">
              <a16:creationId xmlns:a16="http://schemas.microsoft.com/office/drawing/2014/main" id="{7C5E35C6-2716-4D8B-AE12-D11CC4CCFE5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5" name="Text Box 457">
          <a:extLst>
            <a:ext uri="{FF2B5EF4-FFF2-40B4-BE49-F238E27FC236}">
              <a16:creationId xmlns:a16="http://schemas.microsoft.com/office/drawing/2014/main" id="{430EE2FA-899A-463B-A57C-4D6B598D49C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6" name="Text Box 458">
          <a:extLst>
            <a:ext uri="{FF2B5EF4-FFF2-40B4-BE49-F238E27FC236}">
              <a16:creationId xmlns:a16="http://schemas.microsoft.com/office/drawing/2014/main" id="{E729912F-CFD4-49BA-BE2C-020A4D47CDA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7" name="Text Box 459">
          <a:extLst>
            <a:ext uri="{FF2B5EF4-FFF2-40B4-BE49-F238E27FC236}">
              <a16:creationId xmlns:a16="http://schemas.microsoft.com/office/drawing/2014/main" id="{513EE073-64A8-4F4C-A4FA-5832E828024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8" name="Text Box 466">
          <a:extLst>
            <a:ext uri="{FF2B5EF4-FFF2-40B4-BE49-F238E27FC236}">
              <a16:creationId xmlns:a16="http://schemas.microsoft.com/office/drawing/2014/main" id="{46311162-E9B1-470D-B07F-E4080ED0982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59" name="Text Box 467">
          <a:extLst>
            <a:ext uri="{FF2B5EF4-FFF2-40B4-BE49-F238E27FC236}">
              <a16:creationId xmlns:a16="http://schemas.microsoft.com/office/drawing/2014/main" id="{5B5A86FE-A8CC-4189-A8D0-1617FB24398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0" name="Text Box 468">
          <a:extLst>
            <a:ext uri="{FF2B5EF4-FFF2-40B4-BE49-F238E27FC236}">
              <a16:creationId xmlns:a16="http://schemas.microsoft.com/office/drawing/2014/main" id="{BA1CD04D-28FE-429B-B58D-A358073A390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1" name="Text Box 469">
          <a:extLst>
            <a:ext uri="{FF2B5EF4-FFF2-40B4-BE49-F238E27FC236}">
              <a16:creationId xmlns:a16="http://schemas.microsoft.com/office/drawing/2014/main" id="{267C6185-D417-418B-8464-2C368F362BC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2" name="Text Box 470">
          <a:extLst>
            <a:ext uri="{FF2B5EF4-FFF2-40B4-BE49-F238E27FC236}">
              <a16:creationId xmlns:a16="http://schemas.microsoft.com/office/drawing/2014/main" id="{63E9703A-D9D8-46F1-941C-1C487F29C1E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3" name="Text Box 471">
          <a:extLst>
            <a:ext uri="{FF2B5EF4-FFF2-40B4-BE49-F238E27FC236}">
              <a16:creationId xmlns:a16="http://schemas.microsoft.com/office/drawing/2014/main" id="{6CF01DB9-E5ED-40B2-A7F1-0262EFEE2E0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4" name="Text Box 472">
          <a:extLst>
            <a:ext uri="{FF2B5EF4-FFF2-40B4-BE49-F238E27FC236}">
              <a16:creationId xmlns:a16="http://schemas.microsoft.com/office/drawing/2014/main" id="{03DA6701-1EBC-4C98-B56C-1492298B557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5" name="Text Box 473">
          <a:extLst>
            <a:ext uri="{FF2B5EF4-FFF2-40B4-BE49-F238E27FC236}">
              <a16:creationId xmlns:a16="http://schemas.microsoft.com/office/drawing/2014/main" id="{26AF550E-55C5-45EC-8FB9-0DBF03B46DC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6" name="Text Box 476">
          <a:extLst>
            <a:ext uri="{FF2B5EF4-FFF2-40B4-BE49-F238E27FC236}">
              <a16:creationId xmlns:a16="http://schemas.microsoft.com/office/drawing/2014/main" id="{8A6C6E1E-617D-43D8-89B3-F98AFAE933F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7" name="Text Box 477">
          <a:extLst>
            <a:ext uri="{FF2B5EF4-FFF2-40B4-BE49-F238E27FC236}">
              <a16:creationId xmlns:a16="http://schemas.microsoft.com/office/drawing/2014/main" id="{41F60764-E132-47FC-954D-8A85D629171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8" name="Text Box 478">
          <a:extLst>
            <a:ext uri="{FF2B5EF4-FFF2-40B4-BE49-F238E27FC236}">
              <a16:creationId xmlns:a16="http://schemas.microsoft.com/office/drawing/2014/main" id="{AC405A42-DC32-4473-A98C-8D9C036755A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69" name="Text Box 479">
          <a:extLst>
            <a:ext uri="{FF2B5EF4-FFF2-40B4-BE49-F238E27FC236}">
              <a16:creationId xmlns:a16="http://schemas.microsoft.com/office/drawing/2014/main" id="{F71061B7-8DDC-4F82-A8EC-06D9965A80D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0" name="Text Box 482">
          <a:extLst>
            <a:ext uri="{FF2B5EF4-FFF2-40B4-BE49-F238E27FC236}">
              <a16:creationId xmlns:a16="http://schemas.microsoft.com/office/drawing/2014/main" id="{99D03ABC-6D35-493E-9292-45D4CE220CC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1" name="Text Box 483">
          <a:extLst>
            <a:ext uri="{FF2B5EF4-FFF2-40B4-BE49-F238E27FC236}">
              <a16:creationId xmlns:a16="http://schemas.microsoft.com/office/drawing/2014/main" id="{2E939E62-B2FE-44E0-B458-89965A22342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2" name="Text Box 484">
          <a:extLst>
            <a:ext uri="{FF2B5EF4-FFF2-40B4-BE49-F238E27FC236}">
              <a16:creationId xmlns:a16="http://schemas.microsoft.com/office/drawing/2014/main" id="{3C374784-AEE4-4E07-BD33-E2EE79811DF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3" name="Text Box 485">
          <a:extLst>
            <a:ext uri="{FF2B5EF4-FFF2-40B4-BE49-F238E27FC236}">
              <a16:creationId xmlns:a16="http://schemas.microsoft.com/office/drawing/2014/main" id="{28A45954-1744-4309-9318-F20284644A3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4" name="Text Box 486">
          <a:extLst>
            <a:ext uri="{FF2B5EF4-FFF2-40B4-BE49-F238E27FC236}">
              <a16:creationId xmlns:a16="http://schemas.microsoft.com/office/drawing/2014/main" id="{A76E397F-79A7-4ACC-BF53-3C71DF3B6B4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5" name="Text Box 487">
          <a:extLst>
            <a:ext uri="{FF2B5EF4-FFF2-40B4-BE49-F238E27FC236}">
              <a16:creationId xmlns:a16="http://schemas.microsoft.com/office/drawing/2014/main" id="{8145785F-FB13-49CC-B547-8E775B4CC8A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6" name="Text Box 488">
          <a:extLst>
            <a:ext uri="{FF2B5EF4-FFF2-40B4-BE49-F238E27FC236}">
              <a16:creationId xmlns:a16="http://schemas.microsoft.com/office/drawing/2014/main" id="{6D980099-CF52-4F44-86BC-8F5BE5022E9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7" name="Text Box 489">
          <a:extLst>
            <a:ext uri="{FF2B5EF4-FFF2-40B4-BE49-F238E27FC236}">
              <a16:creationId xmlns:a16="http://schemas.microsoft.com/office/drawing/2014/main" id="{E94F73E9-A551-463B-B957-CB8C109FE65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8" name="Text Box 514">
          <a:extLst>
            <a:ext uri="{FF2B5EF4-FFF2-40B4-BE49-F238E27FC236}">
              <a16:creationId xmlns:a16="http://schemas.microsoft.com/office/drawing/2014/main" id="{08A29528-BB57-4B4E-8AB6-63029E16838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79" name="Text Box 515">
          <a:extLst>
            <a:ext uri="{FF2B5EF4-FFF2-40B4-BE49-F238E27FC236}">
              <a16:creationId xmlns:a16="http://schemas.microsoft.com/office/drawing/2014/main" id="{A3FAFD76-E0D3-4F00-8649-C95C6A25D7A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0" name="Text Box 516">
          <a:extLst>
            <a:ext uri="{FF2B5EF4-FFF2-40B4-BE49-F238E27FC236}">
              <a16:creationId xmlns:a16="http://schemas.microsoft.com/office/drawing/2014/main" id="{5355424A-E657-49C6-AF81-CEC33303FA7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1" name="Text Box 517">
          <a:extLst>
            <a:ext uri="{FF2B5EF4-FFF2-40B4-BE49-F238E27FC236}">
              <a16:creationId xmlns:a16="http://schemas.microsoft.com/office/drawing/2014/main" id="{E9ECB1B7-AD25-499B-92C4-E8353D58576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2" name="Text Box 184">
          <a:extLst>
            <a:ext uri="{FF2B5EF4-FFF2-40B4-BE49-F238E27FC236}">
              <a16:creationId xmlns:a16="http://schemas.microsoft.com/office/drawing/2014/main" id="{A6EBCA88-3797-42CE-9BFB-FFE68E20CC5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3" name="Text Box 185">
          <a:extLst>
            <a:ext uri="{FF2B5EF4-FFF2-40B4-BE49-F238E27FC236}">
              <a16:creationId xmlns:a16="http://schemas.microsoft.com/office/drawing/2014/main" id="{38373F4C-367F-4DB6-A152-48F7E7F6C91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4" name="Text Box 186">
          <a:extLst>
            <a:ext uri="{FF2B5EF4-FFF2-40B4-BE49-F238E27FC236}">
              <a16:creationId xmlns:a16="http://schemas.microsoft.com/office/drawing/2014/main" id="{DF379CB4-10E2-432B-B06B-2BB01215658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5" name="Text Box 187">
          <a:extLst>
            <a:ext uri="{FF2B5EF4-FFF2-40B4-BE49-F238E27FC236}">
              <a16:creationId xmlns:a16="http://schemas.microsoft.com/office/drawing/2014/main" id="{3B20C168-5F27-4077-B803-6521F242426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6" name="Text Box 188">
          <a:extLst>
            <a:ext uri="{FF2B5EF4-FFF2-40B4-BE49-F238E27FC236}">
              <a16:creationId xmlns:a16="http://schemas.microsoft.com/office/drawing/2014/main" id="{2A038449-EA7D-4CBA-9B4C-9E4B574F94C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7" name="Text Box 189">
          <a:extLst>
            <a:ext uri="{FF2B5EF4-FFF2-40B4-BE49-F238E27FC236}">
              <a16:creationId xmlns:a16="http://schemas.microsoft.com/office/drawing/2014/main" id="{F6B7B57E-D9DE-4BA8-B94D-F6FEE953DFB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8" name="Text Box 190">
          <a:extLst>
            <a:ext uri="{FF2B5EF4-FFF2-40B4-BE49-F238E27FC236}">
              <a16:creationId xmlns:a16="http://schemas.microsoft.com/office/drawing/2014/main" id="{C77FC912-4BC9-42E9-A0E6-C619F5A19CC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89" name="Text Box 191">
          <a:extLst>
            <a:ext uri="{FF2B5EF4-FFF2-40B4-BE49-F238E27FC236}">
              <a16:creationId xmlns:a16="http://schemas.microsoft.com/office/drawing/2014/main" id="{970008B9-F31D-4CDD-B062-02EF4426CE0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0" name="Text Box 192">
          <a:extLst>
            <a:ext uri="{FF2B5EF4-FFF2-40B4-BE49-F238E27FC236}">
              <a16:creationId xmlns:a16="http://schemas.microsoft.com/office/drawing/2014/main" id="{D4DEBE9C-2CDB-486A-A955-8138D43404A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1" name="Text Box 193">
          <a:extLst>
            <a:ext uri="{FF2B5EF4-FFF2-40B4-BE49-F238E27FC236}">
              <a16:creationId xmlns:a16="http://schemas.microsoft.com/office/drawing/2014/main" id="{08E36FA0-1660-44E7-BA93-DEFF37B71E9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2" name="Text Box 194">
          <a:extLst>
            <a:ext uri="{FF2B5EF4-FFF2-40B4-BE49-F238E27FC236}">
              <a16:creationId xmlns:a16="http://schemas.microsoft.com/office/drawing/2014/main" id="{F0F1463D-19EC-4489-AC25-D8274C5C002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3" name="Text Box 195">
          <a:extLst>
            <a:ext uri="{FF2B5EF4-FFF2-40B4-BE49-F238E27FC236}">
              <a16:creationId xmlns:a16="http://schemas.microsoft.com/office/drawing/2014/main" id="{DE19D72F-2C65-485B-A6CE-AD171B029AF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4" name="Text Box 196">
          <a:extLst>
            <a:ext uri="{FF2B5EF4-FFF2-40B4-BE49-F238E27FC236}">
              <a16:creationId xmlns:a16="http://schemas.microsoft.com/office/drawing/2014/main" id="{409E9032-490F-4EEF-897C-033101D8964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5" name="Text Box 197">
          <a:extLst>
            <a:ext uri="{FF2B5EF4-FFF2-40B4-BE49-F238E27FC236}">
              <a16:creationId xmlns:a16="http://schemas.microsoft.com/office/drawing/2014/main" id="{A28367B3-FA68-4DF0-AE45-4FACFFF2E56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6" name="Text Box 198">
          <a:extLst>
            <a:ext uri="{FF2B5EF4-FFF2-40B4-BE49-F238E27FC236}">
              <a16:creationId xmlns:a16="http://schemas.microsoft.com/office/drawing/2014/main" id="{2D8A1767-8C8B-40E0-B840-223AFC4F897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7" name="Text Box 199">
          <a:extLst>
            <a:ext uri="{FF2B5EF4-FFF2-40B4-BE49-F238E27FC236}">
              <a16:creationId xmlns:a16="http://schemas.microsoft.com/office/drawing/2014/main" id="{51FDB277-50CC-4C8E-AD7F-7F12A8B38BA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8" name="Text Box 202">
          <a:extLst>
            <a:ext uri="{FF2B5EF4-FFF2-40B4-BE49-F238E27FC236}">
              <a16:creationId xmlns:a16="http://schemas.microsoft.com/office/drawing/2014/main" id="{8D43BEC6-3D00-4EF2-8FA7-8FC04F65CC6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999" name="Text Box 203">
          <a:extLst>
            <a:ext uri="{FF2B5EF4-FFF2-40B4-BE49-F238E27FC236}">
              <a16:creationId xmlns:a16="http://schemas.microsoft.com/office/drawing/2014/main" id="{26F372F7-6CEB-4CBA-BC3A-84B9BC1CDF60}"/>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0" name="Text Box 204">
          <a:extLst>
            <a:ext uri="{FF2B5EF4-FFF2-40B4-BE49-F238E27FC236}">
              <a16:creationId xmlns:a16="http://schemas.microsoft.com/office/drawing/2014/main" id="{1ED9B9AE-3C38-4E69-924A-F421A145140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1" name="Text Box 205">
          <a:extLst>
            <a:ext uri="{FF2B5EF4-FFF2-40B4-BE49-F238E27FC236}">
              <a16:creationId xmlns:a16="http://schemas.microsoft.com/office/drawing/2014/main" id="{941E0B8D-1EE4-4352-893A-D5504D605DA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2" name="Text Box 208">
          <a:extLst>
            <a:ext uri="{FF2B5EF4-FFF2-40B4-BE49-F238E27FC236}">
              <a16:creationId xmlns:a16="http://schemas.microsoft.com/office/drawing/2014/main" id="{BC8A0070-B3CC-4247-94D3-F9055F84836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3" name="Text Box 209">
          <a:extLst>
            <a:ext uri="{FF2B5EF4-FFF2-40B4-BE49-F238E27FC236}">
              <a16:creationId xmlns:a16="http://schemas.microsoft.com/office/drawing/2014/main" id="{12411054-5F0A-4B7B-AF52-EEEB665465C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4" name="Text Box 210">
          <a:extLst>
            <a:ext uri="{FF2B5EF4-FFF2-40B4-BE49-F238E27FC236}">
              <a16:creationId xmlns:a16="http://schemas.microsoft.com/office/drawing/2014/main" id="{6BB50FEE-BCCC-4012-9000-981161124C4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5" name="Text Box 211">
          <a:extLst>
            <a:ext uri="{FF2B5EF4-FFF2-40B4-BE49-F238E27FC236}">
              <a16:creationId xmlns:a16="http://schemas.microsoft.com/office/drawing/2014/main" id="{E5CD48B9-CBF3-49EB-A738-76307A05E26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6" name="Text Box 212">
          <a:extLst>
            <a:ext uri="{FF2B5EF4-FFF2-40B4-BE49-F238E27FC236}">
              <a16:creationId xmlns:a16="http://schemas.microsoft.com/office/drawing/2014/main" id="{D7C5149E-E067-4FD4-A548-C1C6B29798E8}"/>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7" name="Text Box 213">
          <a:extLst>
            <a:ext uri="{FF2B5EF4-FFF2-40B4-BE49-F238E27FC236}">
              <a16:creationId xmlns:a16="http://schemas.microsoft.com/office/drawing/2014/main" id="{CD877D4A-561D-40B6-8C52-4620F06364D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8" name="Text Box 214">
          <a:extLst>
            <a:ext uri="{FF2B5EF4-FFF2-40B4-BE49-F238E27FC236}">
              <a16:creationId xmlns:a16="http://schemas.microsoft.com/office/drawing/2014/main" id="{61269F4F-DBCF-4F6D-AEEC-8338226257A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09" name="Text Box 215">
          <a:extLst>
            <a:ext uri="{FF2B5EF4-FFF2-40B4-BE49-F238E27FC236}">
              <a16:creationId xmlns:a16="http://schemas.microsoft.com/office/drawing/2014/main" id="{58859618-2D94-44EC-A214-D87C85041D9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0" name="Text Box 216">
          <a:extLst>
            <a:ext uri="{FF2B5EF4-FFF2-40B4-BE49-F238E27FC236}">
              <a16:creationId xmlns:a16="http://schemas.microsoft.com/office/drawing/2014/main" id="{C09B5D4E-76CA-48F8-8366-8CB95BC3E8B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1" name="Text Box 217">
          <a:extLst>
            <a:ext uri="{FF2B5EF4-FFF2-40B4-BE49-F238E27FC236}">
              <a16:creationId xmlns:a16="http://schemas.microsoft.com/office/drawing/2014/main" id="{5840C390-8D21-4BB8-8AFF-F37C464C5C4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2" name="Text Box 218">
          <a:extLst>
            <a:ext uri="{FF2B5EF4-FFF2-40B4-BE49-F238E27FC236}">
              <a16:creationId xmlns:a16="http://schemas.microsoft.com/office/drawing/2014/main" id="{C9DD3D83-BD70-4F79-8ED5-F0CAC984B3C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3" name="Text Box 219">
          <a:extLst>
            <a:ext uri="{FF2B5EF4-FFF2-40B4-BE49-F238E27FC236}">
              <a16:creationId xmlns:a16="http://schemas.microsoft.com/office/drawing/2014/main" id="{3CB5A1CC-C7E0-4446-99C8-034DFEB3711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4" name="Text Box 598">
          <a:extLst>
            <a:ext uri="{FF2B5EF4-FFF2-40B4-BE49-F238E27FC236}">
              <a16:creationId xmlns:a16="http://schemas.microsoft.com/office/drawing/2014/main" id="{998A79A5-2DAB-4AE7-AF0E-1D4BA0AECC3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5" name="Text Box 599">
          <a:extLst>
            <a:ext uri="{FF2B5EF4-FFF2-40B4-BE49-F238E27FC236}">
              <a16:creationId xmlns:a16="http://schemas.microsoft.com/office/drawing/2014/main" id="{0EEF1D99-235C-485B-9F8B-AF07A27DA42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6" name="Text Box 600">
          <a:extLst>
            <a:ext uri="{FF2B5EF4-FFF2-40B4-BE49-F238E27FC236}">
              <a16:creationId xmlns:a16="http://schemas.microsoft.com/office/drawing/2014/main" id="{2B7F9A91-4666-4233-B873-07645FE89C4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7" name="Text Box 601">
          <a:extLst>
            <a:ext uri="{FF2B5EF4-FFF2-40B4-BE49-F238E27FC236}">
              <a16:creationId xmlns:a16="http://schemas.microsoft.com/office/drawing/2014/main" id="{26454135-5A34-4738-BA8B-7630710CE34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8" name="Text Box 602">
          <a:extLst>
            <a:ext uri="{FF2B5EF4-FFF2-40B4-BE49-F238E27FC236}">
              <a16:creationId xmlns:a16="http://schemas.microsoft.com/office/drawing/2014/main" id="{AE5E6DD2-844F-4E1B-AE76-D6CC84665F5F}"/>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19" name="Text Box 603">
          <a:extLst>
            <a:ext uri="{FF2B5EF4-FFF2-40B4-BE49-F238E27FC236}">
              <a16:creationId xmlns:a16="http://schemas.microsoft.com/office/drawing/2014/main" id="{BA60F534-81FB-42AD-929E-F0E338614E5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0" name="Text Box 604">
          <a:extLst>
            <a:ext uri="{FF2B5EF4-FFF2-40B4-BE49-F238E27FC236}">
              <a16:creationId xmlns:a16="http://schemas.microsoft.com/office/drawing/2014/main" id="{5329042F-1792-4198-AE7F-7876BACD277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1" name="Text Box 605">
          <a:extLst>
            <a:ext uri="{FF2B5EF4-FFF2-40B4-BE49-F238E27FC236}">
              <a16:creationId xmlns:a16="http://schemas.microsoft.com/office/drawing/2014/main" id="{A8DC3AEF-CB7E-4C25-8678-4E29CEF403C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2" name="Text Box 606">
          <a:extLst>
            <a:ext uri="{FF2B5EF4-FFF2-40B4-BE49-F238E27FC236}">
              <a16:creationId xmlns:a16="http://schemas.microsoft.com/office/drawing/2014/main" id="{0B315E83-1B78-4ED9-A050-50A274AFABB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3" name="Text Box 607">
          <a:extLst>
            <a:ext uri="{FF2B5EF4-FFF2-40B4-BE49-F238E27FC236}">
              <a16:creationId xmlns:a16="http://schemas.microsoft.com/office/drawing/2014/main" id="{0703C245-F42A-482A-908C-0CBC17C2EF1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4" name="Text Box 608">
          <a:extLst>
            <a:ext uri="{FF2B5EF4-FFF2-40B4-BE49-F238E27FC236}">
              <a16:creationId xmlns:a16="http://schemas.microsoft.com/office/drawing/2014/main" id="{9B89642C-5841-4F7B-9FB0-0C20D40CED8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5" name="Text Box 609">
          <a:extLst>
            <a:ext uri="{FF2B5EF4-FFF2-40B4-BE49-F238E27FC236}">
              <a16:creationId xmlns:a16="http://schemas.microsoft.com/office/drawing/2014/main" id="{45713501-E2D6-4158-B4A7-FB3455AA5417}"/>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6" name="Text Box 610">
          <a:extLst>
            <a:ext uri="{FF2B5EF4-FFF2-40B4-BE49-F238E27FC236}">
              <a16:creationId xmlns:a16="http://schemas.microsoft.com/office/drawing/2014/main" id="{3FE603B6-B76A-464D-9E02-25D4F34532E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7" name="Text Box 611">
          <a:extLst>
            <a:ext uri="{FF2B5EF4-FFF2-40B4-BE49-F238E27FC236}">
              <a16:creationId xmlns:a16="http://schemas.microsoft.com/office/drawing/2014/main" id="{B981A0D0-65C7-43FE-8670-589B67EFA50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8" name="Text Box 612">
          <a:extLst>
            <a:ext uri="{FF2B5EF4-FFF2-40B4-BE49-F238E27FC236}">
              <a16:creationId xmlns:a16="http://schemas.microsoft.com/office/drawing/2014/main" id="{C9C45B1B-3D65-4D62-8C63-FF07169B4C9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29" name="Text Box 613">
          <a:extLst>
            <a:ext uri="{FF2B5EF4-FFF2-40B4-BE49-F238E27FC236}">
              <a16:creationId xmlns:a16="http://schemas.microsoft.com/office/drawing/2014/main" id="{84AE34C3-B938-46E6-BA42-082632012D7E}"/>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0" name="Text Box 616">
          <a:extLst>
            <a:ext uri="{FF2B5EF4-FFF2-40B4-BE49-F238E27FC236}">
              <a16:creationId xmlns:a16="http://schemas.microsoft.com/office/drawing/2014/main" id="{572A3196-8C27-4C1E-AA65-0698AA1317D2}"/>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1" name="Text Box 617">
          <a:extLst>
            <a:ext uri="{FF2B5EF4-FFF2-40B4-BE49-F238E27FC236}">
              <a16:creationId xmlns:a16="http://schemas.microsoft.com/office/drawing/2014/main" id="{5B278138-24A0-4788-8ADC-940F9D86FA09}"/>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2" name="Text Box 618">
          <a:extLst>
            <a:ext uri="{FF2B5EF4-FFF2-40B4-BE49-F238E27FC236}">
              <a16:creationId xmlns:a16="http://schemas.microsoft.com/office/drawing/2014/main" id="{2D9F0A71-4149-42FB-828B-7C6C5561FED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3" name="Text Box 619">
          <a:extLst>
            <a:ext uri="{FF2B5EF4-FFF2-40B4-BE49-F238E27FC236}">
              <a16:creationId xmlns:a16="http://schemas.microsoft.com/office/drawing/2014/main" id="{8B71EA97-5A50-4124-9088-5D3B8D15DE56}"/>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4" name="Text Box 622">
          <a:extLst>
            <a:ext uri="{FF2B5EF4-FFF2-40B4-BE49-F238E27FC236}">
              <a16:creationId xmlns:a16="http://schemas.microsoft.com/office/drawing/2014/main" id="{46B93A93-D9C9-4225-93B5-9CCD9985609C}"/>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5" name="Text Box 623">
          <a:extLst>
            <a:ext uri="{FF2B5EF4-FFF2-40B4-BE49-F238E27FC236}">
              <a16:creationId xmlns:a16="http://schemas.microsoft.com/office/drawing/2014/main" id="{F1CBDB2B-EAB7-4A8E-A830-FA10D6F715F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6" name="Text Box 624">
          <a:extLst>
            <a:ext uri="{FF2B5EF4-FFF2-40B4-BE49-F238E27FC236}">
              <a16:creationId xmlns:a16="http://schemas.microsoft.com/office/drawing/2014/main" id="{8B148DD2-AEB1-4CC4-B0AD-349518A5F213}"/>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7" name="Text Box 625">
          <a:extLst>
            <a:ext uri="{FF2B5EF4-FFF2-40B4-BE49-F238E27FC236}">
              <a16:creationId xmlns:a16="http://schemas.microsoft.com/office/drawing/2014/main" id="{B5DC6585-13ED-4604-A7F0-DDE4D51BB984}"/>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8" name="Text Box 626">
          <a:extLst>
            <a:ext uri="{FF2B5EF4-FFF2-40B4-BE49-F238E27FC236}">
              <a16:creationId xmlns:a16="http://schemas.microsoft.com/office/drawing/2014/main" id="{C52D5810-6FC2-407B-A524-EF9C55BDC5AD}"/>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39" name="Text Box 627">
          <a:extLst>
            <a:ext uri="{FF2B5EF4-FFF2-40B4-BE49-F238E27FC236}">
              <a16:creationId xmlns:a16="http://schemas.microsoft.com/office/drawing/2014/main" id="{2754B691-F9BC-44CB-B89A-F1234E5CBC9A}"/>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40" name="Text Box 628">
          <a:extLst>
            <a:ext uri="{FF2B5EF4-FFF2-40B4-BE49-F238E27FC236}">
              <a16:creationId xmlns:a16="http://schemas.microsoft.com/office/drawing/2014/main" id="{0FE372EE-9075-48D2-BC95-3114F743EDB5}"/>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41" name="Text Box 629">
          <a:extLst>
            <a:ext uri="{FF2B5EF4-FFF2-40B4-BE49-F238E27FC236}">
              <a16:creationId xmlns:a16="http://schemas.microsoft.com/office/drawing/2014/main" id="{52FC969E-0CAE-4216-B743-892A38ECD3AB}"/>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67</xdr:row>
      <xdr:rowOff>0</xdr:rowOff>
    </xdr:from>
    <xdr:to>
      <xdr:col>1</xdr:col>
      <xdr:colOff>3200400</xdr:colOff>
      <xdr:row>78</xdr:row>
      <xdr:rowOff>133350</xdr:rowOff>
    </xdr:to>
    <xdr:sp macro="" textlink="">
      <xdr:nvSpPr>
        <xdr:cNvPr id="1042" name="Text Box 630">
          <a:extLst>
            <a:ext uri="{FF2B5EF4-FFF2-40B4-BE49-F238E27FC236}">
              <a16:creationId xmlns:a16="http://schemas.microsoft.com/office/drawing/2014/main" id="{6670BD33-6DBB-4EEA-9F9B-A711283ECB81}"/>
            </a:ext>
          </a:extLst>
        </xdr:cNvPr>
        <xdr:cNvSpPr txBox="1">
          <a:spLocks noChangeArrowheads="1"/>
        </xdr:cNvSpPr>
      </xdr:nvSpPr>
      <xdr:spPr bwMode="auto">
        <a:xfrm>
          <a:off x="3743325"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1057276</xdr:colOff>
      <xdr:row>67</xdr:row>
      <xdr:rowOff>0</xdr:rowOff>
    </xdr:from>
    <xdr:to>
      <xdr:col>15</xdr:col>
      <xdr:colOff>1057276</xdr:colOff>
      <xdr:row>78</xdr:row>
      <xdr:rowOff>133350</xdr:rowOff>
    </xdr:to>
    <xdr:sp macro="" textlink="">
      <xdr:nvSpPr>
        <xdr:cNvPr id="1043" name="Text Box 633">
          <a:extLst>
            <a:ext uri="{FF2B5EF4-FFF2-40B4-BE49-F238E27FC236}">
              <a16:creationId xmlns:a16="http://schemas.microsoft.com/office/drawing/2014/main" id="{77646D25-07B7-41EB-A166-FAF68470E352}"/>
            </a:ext>
          </a:extLst>
        </xdr:cNvPr>
        <xdr:cNvSpPr txBox="1">
          <a:spLocks noChangeArrowheads="1"/>
        </xdr:cNvSpPr>
      </xdr:nvSpPr>
      <xdr:spPr bwMode="auto">
        <a:xfrm>
          <a:off x="13639801" y="33947100"/>
          <a:ext cx="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3190875</xdr:colOff>
      <xdr:row>3</xdr:row>
      <xdr:rowOff>0</xdr:rowOff>
    </xdr:from>
    <xdr:to>
      <xdr:col>1</xdr:col>
      <xdr:colOff>3190875</xdr:colOff>
      <xdr:row>3</xdr:row>
      <xdr:rowOff>221191</xdr:rowOff>
    </xdr:to>
    <xdr:sp macro="" textlink="">
      <xdr:nvSpPr>
        <xdr:cNvPr id="2" name="Text Box 96">
          <a:extLst>
            <a:ext uri="{FF2B5EF4-FFF2-40B4-BE49-F238E27FC236}">
              <a16:creationId xmlns:a16="http://schemas.microsoft.com/office/drawing/2014/main" id="{79940352-6A43-4F6C-9343-93AC22889C96}"/>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3" name="Text Box 97">
          <a:extLst>
            <a:ext uri="{FF2B5EF4-FFF2-40B4-BE49-F238E27FC236}">
              <a16:creationId xmlns:a16="http://schemas.microsoft.com/office/drawing/2014/main" id="{2F54D024-4043-493D-BCE6-49D251D0DC41}"/>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4" name="Text Box 98">
          <a:extLst>
            <a:ext uri="{FF2B5EF4-FFF2-40B4-BE49-F238E27FC236}">
              <a16:creationId xmlns:a16="http://schemas.microsoft.com/office/drawing/2014/main" id="{BEDB2ED6-BDE2-490D-93B3-A974D9C809C5}"/>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5" name="Text Box 99">
          <a:extLst>
            <a:ext uri="{FF2B5EF4-FFF2-40B4-BE49-F238E27FC236}">
              <a16:creationId xmlns:a16="http://schemas.microsoft.com/office/drawing/2014/main" id="{48ED2700-DBC0-4174-8B5A-FCE987480429}"/>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6" name="Text Box 96">
          <a:extLst>
            <a:ext uri="{FF2B5EF4-FFF2-40B4-BE49-F238E27FC236}">
              <a16:creationId xmlns:a16="http://schemas.microsoft.com/office/drawing/2014/main" id="{F8A1EA3C-1623-4C10-B716-2B3140071F58}"/>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7" name="Text Box 97">
          <a:extLst>
            <a:ext uri="{FF2B5EF4-FFF2-40B4-BE49-F238E27FC236}">
              <a16:creationId xmlns:a16="http://schemas.microsoft.com/office/drawing/2014/main" id="{BBE29F5A-A2E8-4BD3-864D-7F3222B19D48}"/>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8" name="Text Box 98">
          <a:extLst>
            <a:ext uri="{FF2B5EF4-FFF2-40B4-BE49-F238E27FC236}">
              <a16:creationId xmlns:a16="http://schemas.microsoft.com/office/drawing/2014/main" id="{4458C71A-27D8-4A3C-8AFD-8450F3EBA100}"/>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 name="Text Box 99">
          <a:extLst>
            <a:ext uri="{FF2B5EF4-FFF2-40B4-BE49-F238E27FC236}">
              <a16:creationId xmlns:a16="http://schemas.microsoft.com/office/drawing/2014/main" id="{AD8ECCDD-5715-4038-BB01-DF9AF2AA03BE}"/>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0" name="Text Box 96">
          <a:extLst>
            <a:ext uri="{FF2B5EF4-FFF2-40B4-BE49-F238E27FC236}">
              <a16:creationId xmlns:a16="http://schemas.microsoft.com/office/drawing/2014/main" id="{CC192DD3-555E-49DB-9333-6B88F945F000}"/>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1" name="Text Box 97">
          <a:extLst>
            <a:ext uri="{FF2B5EF4-FFF2-40B4-BE49-F238E27FC236}">
              <a16:creationId xmlns:a16="http://schemas.microsoft.com/office/drawing/2014/main" id="{37746408-1E5D-47E5-8173-63088D18FE2E}"/>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2" name="Text Box 98">
          <a:extLst>
            <a:ext uri="{FF2B5EF4-FFF2-40B4-BE49-F238E27FC236}">
              <a16:creationId xmlns:a16="http://schemas.microsoft.com/office/drawing/2014/main" id="{99E23507-DF5F-49E8-9D37-9DD7D4830CA5}"/>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3" name="Text Box 99">
          <a:extLst>
            <a:ext uri="{FF2B5EF4-FFF2-40B4-BE49-F238E27FC236}">
              <a16:creationId xmlns:a16="http://schemas.microsoft.com/office/drawing/2014/main" id="{5DE6C71F-8329-4418-B790-9EF48FB47DFC}"/>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4" name="Text Box 96">
          <a:extLst>
            <a:ext uri="{FF2B5EF4-FFF2-40B4-BE49-F238E27FC236}">
              <a16:creationId xmlns:a16="http://schemas.microsoft.com/office/drawing/2014/main" id="{4AB439FE-4374-49EF-A4CA-2663BBBCE2FA}"/>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5" name="Text Box 97">
          <a:extLst>
            <a:ext uri="{FF2B5EF4-FFF2-40B4-BE49-F238E27FC236}">
              <a16:creationId xmlns:a16="http://schemas.microsoft.com/office/drawing/2014/main" id="{9DC02290-8D2D-40C5-BF3C-5AABE67FE1B8}"/>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6" name="Text Box 98">
          <a:extLst>
            <a:ext uri="{FF2B5EF4-FFF2-40B4-BE49-F238E27FC236}">
              <a16:creationId xmlns:a16="http://schemas.microsoft.com/office/drawing/2014/main" id="{EE761C4C-2155-4679-8BAF-62016C6C0D2F}"/>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4</xdr:row>
      <xdr:rowOff>375971</xdr:rowOff>
    </xdr:to>
    <xdr:sp macro="" textlink="">
      <xdr:nvSpPr>
        <xdr:cNvPr id="17" name="Text Box 99">
          <a:extLst>
            <a:ext uri="{FF2B5EF4-FFF2-40B4-BE49-F238E27FC236}">
              <a16:creationId xmlns:a16="http://schemas.microsoft.com/office/drawing/2014/main" id="{202EB837-323A-41C9-B6A9-F79EF8BDB99B}"/>
            </a:ext>
          </a:extLst>
        </xdr:cNvPr>
        <xdr:cNvSpPr txBox="1">
          <a:spLocks noChangeArrowheads="1"/>
        </xdr:cNvSpPr>
      </xdr:nvSpPr>
      <xdr:spPr bwMode="auto">
        <a:xfrm>
          <a:off x="3733800" y="1200150"/>
          <a:ext cx="0" cy="623621"/>
        </a:xfrm>
        <a:prstGeom prst="rect">
          <a:avLst/>
        </a:prstGeom>
        <a:noFill/>
        <a:ln w="9525">
          <a:noFill/>
          <a:miter lim="800000"/>
          <a:headEnd/>
          <a:tailEnd/>
        </a:ln>
      </xdr:spPr>
    </xdr:sp>
    <xdr:clientData/>
  </xdr:twoCellAnchor>
  <xdr:oneCellAnchor>
    <xdr:from>
      <xdr:col>1</xdr:col>
      <xdr:colOff>3340100</xdr:colOff>
      <xdr:row>3</xdr:row>
      <xdr:rowOff>0</xdr:rowOff>
    </xdr:from>
    <xdr:ext cx="0" cy="158750"/>
    <xdr:sp macro="" textlink="">
      <xdr:nvSpPr>
        <xdr:cNvPr id="18" name="Text Box 1">
          <a:extLst>
            <a:ext uri="{FF2B5EF4-FFF2-40B4-BE49-F238E27FC236}">
              <a16:creationId xmlns:a16="http://schemas.microsoft.com/office/drawing/2014/main" id="{61E5850B-AAF4-41C0-8096-F50845716EF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19" name="Text Box 2">
          <a:extLst>
            <a:ext uri="{FF2B5EF4-FFF2-40B4-BE49-F238E27FC236}">
              <a16:creationId xmlns:a16="http://schemas.microsoft.com/office/drawing/2014/main" id="{C5FEE556-71FA-448A-A96E-F8EB0D5D353C}"/>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0" name="Text Box 3">
          <a:extLst>
            <a:ext uri="{FF2B5EF4-FFF2-40B4-BE49-F238E27FC236}">
              <a16:creationId xmlns:a16="http://schemas.microsoft.com/office/drawing/2014/main" id="{1C3A5CAF-171E-4167-A7B8-9C556A0DB5C4}"/>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1" name="Text Box 4">
          <a:extLst>
            <a:ext uri="{FF2B5EF4-FFF2-40B4-BE49-F238E27FC236}">
              <a16:creationId xmlns:a16="http://schemas.microsoft.com/office/drawing/2014/main" id="{5003F573-8B7E-456C-AA8B-13E14B24EF05}"/>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2" name="Text Box 5">
          <a:extLst>
            <a:ext uri="{FF2B5EF4-FFF2-40B4-BE49-F238E27FC236}">
              <a16:creationId xmlns:a16="http://schemas.microsoft.com/office/drawing/2014/main" id="{E23025B5-6825-4CAD-8AD0-E92D62162912}"/>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3" name="Text Box 6">
          <a:extLst>
            <a:ext uri="{FF2B5EF4-FFF2-40B4-BE49-F238E27FC236}">
              <a16:creationId xmlns:a16="http://schemas.microsoft.com/office/drawing/2014/main" id="{1F185D68-12BA-4268-BDC0-F3A876231AC0}"/>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4" name="Text Box 7">
          <a:extLst>
            <a:ext uri="{FF2B5EF4-FFF2-40B4-BE49-F238E27FC236}">
              <a16:creationId xmlns:a16="http://schemas.microsoft.com/office/drawing/2014/main" id="{601C43F4-32C2-46C7-BBDA-7991E2C9331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5" name="Text Box 8">
          <a:extLst>
            <a:ext uri="{FF2B5EF4-FFF2-40B4-BE49-F238E27FC236}">
              <a16:creationId xmlns:a16="http://schemas.microsoft.com/office/drawing/2014/main" id="{FFD89818-D7B1-4B39-BD05-A9580D8FD583}"/>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6" name="Text Box 9">
          <a:extLst>
            <a:ext uri="{FF2B5EF4-FFF2-40B4-BE49-F238E27FC236}">
              <a16:creationId xmlns:a16="http://schemas.microsoft.com/office/drawing/2014/main" id="{B7C1119A-5612-4363-9DDC-1E3F4D0BE975}"/>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7" name="Text Box 10">
          <a:extLst>
            <a:ext uri="{FF2B5EF4-FFF2-40B4-BE49-F238E27FC236}">
              <a16:creationId xmlns:a16="http://schemas.microsoft.com/office/drawing/2014/main" id="{AA4BAB05-B2AE-4CF0-BEEE-6387659DB609}"/>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8" name="Text Box 11">
          <a:extLst>
            <a:ext uri="{FF2B5EF4-FFF2-40B4-BE49-F238E27FC236}">
              <a16:creationId xmlns:a16="http://schemas.microsoft.com/office/drawing/2014/main" id="{2D3A07FB-2EAD-4E43-933D-D5BC94266904}"/>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29" name="Text Box 12">
          <a:extLst>
            <a:ext uri="{FF2B5EF4-FFF2-40B4-BE49-F238E27FC236}">
              <a16:creationId xmlns:a16="http://schemas.microsoft.com/office/drawing/2014/main" id="{B82FB85D-3F0A-4C3E-967F-9FBDC7FA9F1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0" name="Text Box 13">
          <a:extLst>
            <a:ext uri="{FF2B5EF4-FFF2-40B4-BE49-F238E27FC236}">
              <a16:creationId xmlns:a16="http://schemas.microsoft.com/office/drawing/2014/main" id="{5444BB89-6A17-45C1-B16E-4F7E6A8ADE3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1" name="Text Box 14">
          <a:extLst>
            <a:ext uri="{FF2B5EF4-FFF2-40B4-BE49-F238E27FC236}">
              <a16:creationId xmlns:a16="http://schemas.microsoft.com/office/drawing/2014/main" id="{A59B7784-DB79-474C-8BE0-D7146A7787FF}"/>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2" name="Text Box 15">
          <a:extLst>
            <a:ext uri="{FF2B5EF4-FFF2-40B4-BE49-F238E27FC236}">
              <a16:creationId xmlns:a16="http://schemas.microsoft.com/office/drawing/2014/main" id="{06248C98-6F47-44B3-87F9-1FFB9C27FEB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3" name="Text Box 16">
          <a:extLst>
            <a:ext uri="{FF2B5EF4-FFF2-40B4-BE49-F238E27FC236}">
              <a16:creationId xmlns:a16="http://schemas.microsoft.com/office/drawing/2014/main" id="{628CE01B-E8AE-4334-BEE2-12373CFDAF85}"/>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4" name="Text Box 17">
          <a:extLst>
            <a:ext uri="{FF2B5EF4-FFF2-40B4-BE49-F238E27FC236}">
              <a16:creationId xmlns:a16="http://schemas.microsoft.com/office/drawing/2014/main" id="{7EE3CEFE-B311-48B1-9501-2F2F48FD612E}"/>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5" name="Text Box 18">
          <a:extLst>
            <a:ext uri="{FF2B5EF4-FFF2-40B4-BE49-F238E27FC236}">
              <a16:creationId xmlns:a16="http://schemas.microsoft.com/office/drawing/2014/main" id="{F9936475-94E9-4DC4-AAC7-B63CB8EC7BB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6" name="Text Box 19">
          <a:extLst>
            <a:ext uri="{FF2B5EF4-FFF2-40B4-BE49-F238E27FC236}">
              <a16:creationId xmlns:a16="http://schemas.microsoft.com/office/drawing/2014/main" id="{9A38E1A4-75A9-47AC-90F4-1242BB2F6CC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7" name="Text Box 20">
          <a:extLst>
            <a:ext uri="{FF2B5EF4-FFF2-40B4-BE49-F238E27FC236}">
              <a16:creationId xmlns:a16="http://schemas.microsoft.com/office/drawing/2014/main" id="{4FC1E2EE-C61B-4C56-97E0-CC3EE911E4E2}"/>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8" name="Text Box 21">
          <a:extLst>
            <a:ext uri="{FF2B5EF4-FFF2-40B4-BE49-F238E27FC236}">
              <a16:creationId xmlns:a16="http://schemas.microsoft.com/office/drawing/2014/main" id="{13550816-7884-48CE-B49D-BC96C11C2E3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39" name="Text Box 22">
          <a:extLst>
            <a:ext uri="{FF2B5EF4-FFF2-40B4-BE49-F238E27FC236}">
              <a16:creationId xmlns:a16="http://schemas.microsoft.com/office/drawing/2014/main" id="{AF969EF3-454F-465D-A9F8-DDDE2AA9072E}"/>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0" name="Text Box 23">
          <a:extLst>
            <a:ext uri="{FF2B5EF4-FFF2-40B4-BE49-F238E27FC236}">
              <a16:creationId xmlns:a16="http://schemas.microsoft.com/office/drawing/2014/main" id="{67991BCB-8576-46AE-8BBC-B47C7848DE97}"/>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1" name="Text Box 24">
          <a:extLst>
            <a:ext uri="{FF2B5EF4-FFF2-40B4-BE49-F238E27FC236}">
              <a16:creationId xmlns:a16="http://schemas.microsoft.com/office/drawing/2014/main" id="{011306B2-1DDB-4432-8049-98C2870A87E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2" name="Text Box 25">
          <a:extLst>
            <a:ext uri="{FF2B5EF4-FFF2-40B4-BE49-F238E27FC236}">
              <a16:creationId xmlns:a16="http://schemas.microsoft.com/office/drawing/2014/main" id="{27ABFB2F-3351-401B-8BB3-A15A09C6F13B}"/>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3" name="Text Box 26">
          <a:extLst>
            <a:ext uri="{FF2B5EF4-FFF2-40B4-BE49-F238E27FC236}">
              <a16:creationId xmlns:a16="http://schemas.microsoft.com/office/drawing/2014/main" id="{C9E556B3-5D02-44EF-A4BB-7245CB3ED68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4" name="Text Box 27">
          <a:extLst>
            <a:ext uri="{FF2B5EF4-FFF2-40B4-BE49-F238E27FC236}">
              <a16:creationId xmlns:a16="http://schemas.microsoft.com/office/drawing/2014/main" id="{71B18CE6-B385-44BC-A842-FCC485F914FF}"/>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5" name="Text Box 28">
          <a:extLst>
            <a:ext uri="{FF2B5EF4-FFF2-40B4-BE49-F238E27FC236}">
              <a16:creationId xmlns:a16="http://schemas.microsoft.com/office/drawing/2014/main" id="{01DD4B82-29E0-492D-B7DC-F17A69DDE21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6" name="Text Box 29">
          <a:extLst>
            <a:ext uri="{FF2B5EF4-FFF2-40B4-BE49-F238E27FC236}">
              <a16:creationId xmlns:a16="http://schemas.microsoft.com/office/drawing/2014/main" id="{A69DA851-4A8D-4ABF-B94F-D141EE141E1B}"/>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7" name="Text Box 30">
          <a:extLst>
            <a:ext uri="{FF2B5EF4-FFF2-40B4-BE49-F238E27FC236}">
              <a16:creationId xmlns:a16="http://schemas.microsoft.com/office/drawing/2014/main" id="{F41CFE02-DE7C-45FA-B4B9-A5DEB0A327F8}"/>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8" name="Text Box 31">
          <a:extLst>
            <a:ext uri="{FF2B5EF4-FFF2-40B4-BE49-F238E27FC236}">
              <a16:creationId xmlns:a16="http://schemas.microsoft.com/office/drawing/2014/main" id="{F3937C7F-5E1B-462A-95C4-7951CCD03FBF}"/>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49" name="Text Box 32">
          <a:extLst>
            <a:ext uri="{FF2B5EF4-FFF2-40B4-BE49-F238E27FC236}">
              <a16:creationId xmlns:a16="http://schemas.microsoft.com/office/drawing/2014/main" id="{6E1D884C-B23E-4BD3-835E-FD1F67C9DBA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0" name="Text Box 33">
          <a:extLst>
            <a:ext uri="{FF2B5EF4-FFF2-40B4-BE49-F238E27FC236}">
              <a16:creationId xmlns:a16="http://schemas.microsoft.com/office/drawing/2014/main" id="{D881EFFD-FEDE-4885-BB29-DCEBEE3A6AAE}"/>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1" name="Text Box 34">
          <a:extLst>
            <a:ext uri="{FF2B5EF4-FFF2-40B4-BE49-F238E27FC236}">
              <a16:creationId xmlns:a16="http://schemas.microsoft.com/office/drawing/2014/main" id="{D9AEC62D-6BD7-405E-A230-BB6D3444379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2" name="Text Box 35">
          <a:extLst>
            <a:ext uri="{FF2B5EF4-FFF2-40B4-BE49-F238E27FC236}">
              <a16:creationId xmlns:a16="http://schemas.microsoft.com/office/drawing/2014/main" id="{23A50B8F-D593-424E-823D-2C8EA2371F20}"/>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3" name="Text Box 36">
          <a:extLst>
            <a:ext uri="{FF2B5EF4-FFF2-40B4-BE49-F238E27FC236}">
              <a16:creationId xmlns:a16="http://schemas.microsoft.com/office/drawing/2014/main" id="{2D8678DD-278E-4D50-84B6-B88F9D6E3D07}"/>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4" name="Text Box 37">
          <a:extLst>
            <a:ext uri="{FF2B5EF4-FFF2-40B4-BE49-F238E27FC236}">
              <a16:creationId xmlns:a16="http://schemas.microsoft.com/office/drawing/2014/main" id="{834A4153-18FD-4BCC-994A-80BF2063685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5" name="Text Box 38">
          <a:extLst>
            <a:ext uri="{FF2B5EF4-FFF2-40B4-BE49-F238E27FC236}">
              <a16:creationId xmlns:a16="http://schemas.microsoft.com/office/drawing/2014/main" id="{EEB4905E-B988-4094-8B24-A9554EDD8812}"/>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6" name="Text Box 39">
          <a:extLst>
            <a:ext uri="{FF2B5EF4-FFF2-40B4-BE49-F238E27FC236}">
              <a16:creationId xmlns:a16="http://schemas.microsoft.com/office/drawing/2014/main" id="{DAE5F2A8-C28F-4BBE-862B-BDACB124C9F0}"/>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7" name="Text Box 40">
          <a:extLst>
            <a:ext uri="{FF2B5EF4-FFF2-40B4-BE49-F238E27FC236}">
              <a16:creationId xmlns:a16="http://schemas.microsoft.com/office/drawing/2014/main" id="{2BF6686E-50E3-40EA-8E72-A745E92CBCFC}"/>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8" name="Text Box 41">
          <a:extLst>
            <a:ext uri="{FF2B5EF4-FFF2-40B4-BE49-F238E27FC236}">
              <a16:creationId xmlns:a16="http://schemas.microsoft.com/office/drawing/2014/main" id="{23C15279-1C25-4AC0-8500-D81057EC8A9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59" name="Text Box 42">
          <a:extLst>
            <a:ext uri="{FF2B5EF4-FFF2-40B4-BE49-F238E27FC236}">
              <a16:creationId xmlns:a16="http://schemas.microsoft.com/office/drawing/2014/main" id="{7783FD3D-594D-4831-89F3-15497C888B5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0" name="Text Box 43">
          <a:extLst>
            <a:ext uri="{FF2B5EF4-FFF2-40B4-BE49-F238E27FC236}">
              <a16:creationId xmlns:a16="http://schemas.microsoft.com/office/drawing/2014/main" id="{58A2DDC2-9BBD-4DC6-8959-BAA7D734BCE5}"/>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1" name="Text Box 44">
          <a:extLst>
            <a:ext uri="{FF2B5EF4-FFF2-40B4-BE49-F238E27FC236}">
              <a16:creationId xmlns:a16="http://schemas.microsoft.com/office/drawing/2014/main" id="{2B6535C4-5E4F-4E6D-8D8D-EF4568769EE2}"/>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2" name="Text Box 45">
          <a:extLst>
            <a:ext uri="{FF2B5EF4-FFF2-40B4-BE49-F238E27FC236}">
              <a16:creationId xmlns:a16="http://schemas.microsoft.com/office/drawing/2014/main" id="{773CA076-56FA-454E-BF8D-FCFA36F0E190}"/>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3" name="Text Box 46">
          <a:extLst>
            <a:ext uri="{FF2B5EF4-FFF2-40B4-BE49-F238E27FC236}">
              <a16:creationId xmlns:a16="http://schemas.microsoft.com/office/drawing/2014/main" id="{AFC0AB36-191B-4BEC-9B54-EE758901D178}"/>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4" name="Text Box 47">
          <a:extLst>
            <a:ext uri="{FF2B5EF4-FFF2-40B4-BE49-F238E27FC236}">
              <a16:creationId xmlns:a16="http://schemas.microsoft.com/office/drawing/2014/main" id="{6C007D6E-6022-40CF-81E0-D7D175DC7BF3}"/>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5" name="Text Box 48">
          <a:extLst>
            <a:ext uri="{FF2B5EF4-FFF2-40B4-BE49-F238E27FC236}">
              <a16:creationId xmlns:a16="http://schemas.microsoft.com/office/drawing/2014/main" id="{BC6DBA69-2BDE-433E-8069-B3D1AD2D3F44}"/>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6" name="Text Box 49">
          <a:extLst>
            <a:ext uri="{FF2B5EF4-FFF2-40B4-BE49-F238E27FC236}">
              <a16:creationId xmlns:a16="http://schemas.microsoft.com/office/drawing/2014/main" id="{9BBC25B1-F4C7-4C7A-9F1A-30367101D52F}"/>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7" name="Text Box 50">
          <a:extLst>
            <a:ext uri="{FF2B5EF4-FFF2-40B4-BE49-F238E27FC236}">
              <a16:creationId xmlns:a16="http://schemas.microsoft.com/office/drawing/2014/main" id="{6C0ABF9A-5613-43D4-BCEE-232DEBFDE68C}"/>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8" name="Text Box 51">
          <a:extLst>
            <a:ext uri="{FF2B5EF4-FFF2-40B4-BE49-F238E27FC236}">
              <a16:creationId xmlns:a16="http://schemas.microsoft.com/office/drawing/2014/main" id="{226C762B-E7DE-44A0-87BE-221DE7BEFB9C}"/>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69" name="Text Box 52">
          <a:extLst>
            <a:ext uri="{FF2B5EF4-FFF2-40B4-BE49-F238E27FC236}">
              <a16:creationId xmlns:a16="http://schemas.microsoft.com/office/drawing/2014/main" id="{E3E77A7E-ED7C-4C87-B04D-B749A142B51E}"/>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0" name="Text Box 53">
          <a:extLst>
            <a:ext uri="{FF2B5EF4-FFF2-40B4-BE49-F238E27FC236}">
              <a16:creationId xmlns:a16="http://schemas.microsoft.com/office/drawing/2014/main" id="{5FC51747-261C-40D3-96A7-E73687C36920}"/>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1" name="Text Box 54">
          <a:extLst>
            <a:ext uri="{FF2B5EF4-FFF2-40B4-BE49-F238E27FC236}">
              <a16:creationId xmlns:a16="http://schemas.microsoft.com/office/drawing/2014/main" id="{7611ED6D-C91E-48F4-B2B2-56BC8D25D8A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2" name="Text Box 55">
          <a:extLst>
            <a:ext uri="{FF2B5EF4-FFF2-40B4-BE49-F238E27FC236}">
              <a16:creationId xmlns:a16="http://schemas.microsoft.com/office/drawing/2014/main" id="{2C0D6A45-ABBB-4EAA-ADFC-8BE09056C1CA}"/>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3" name="Text Box 56">
          <a:extLst>
            <a:ext uri="{FF2B5EF4-FFF2-40B4-BE49-F238E27FC236}">
              <a16:creationId xmlns:a16="http://schemas.microsoft.com/office/drawing/2014/main" id="{90D5FE24-9BB2-41E6-B11F-1CE97CBF6A21}"/>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4" name="Text Box 57">
          <a:extLst>
            <a:ext uri="{FF2B5EF4-FFF2-40B4-BE49-F238E27FC236}">
              <a16:creationId xmlns:a16="http://schemas.microsoft.com/office/drawing/2014/main" id="{D7FA4E53-9D2F-433C-8459-EFAA267858C1}"/>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5" name="Text Box 58">
          <a:extLst>
            <a:ext uri="{FF2B5EF4-FFF2-40B4-BE49-F238E27FC236}">
              <a16:creationId xmlns:a16="http://schemas.microsoft.com/office/drawing/2014/main" id="{B2EB79AC-CE27-42BD-85C4-B86FBF176F63}"/>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6" name="Text Box 59">
          <a:extLst>
            <a:ext uri="{FF2B5EF4-FFF2-40B4-BE49-F238E27FC236}">
              <a16:creationId xmlns:a16="http://schemas.microsoft.com/office/drawing/2014/main" id="{98D62D0A-5BF0-4EC7-A782-736ECB967C79}"/>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7" name="Text Box 60">
          <a:extLst>
            <a:ext uri="{FF2B5EF4-FFF2-40B4-BE49-F238E27FC236}">
              <a16:creationId xmlns:a16="http://schemas.microsoft.com/office/drawing/2014/main" id="{8CCDC159-F8CD-4872-BA7C-5FAC8C29135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8" name="Text Box 61">
          <a:extLst>
            <a:ext uri="{FF2B5EF4-FFF2-40B4-BE49-F238E27FC236}">
              <a16:creationId xmlns:a16="http://schemas.microsoft.com/office/drawing/2014/main" id="{9F7C3AD4-08EC-4C92-927B-AD8A11C881AB}"/>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79" name="Text Box 62">
          <a:extLst>
            <a:ext uri="{FF2B5EF4-FFF2-40B4-BE49-F238E27FC236}">
              <a16:creationId xmlns:a16="http://schemas.microsoft.com/office/drawing/2014/main" id="{8E1B1694-4467-436E-8041-67566BA80E5C}"/>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0" name="Text Box 63">
          <a:extLst>
            <a:ext uri="{FF2B5EF4-FFF2-40B4-BE49-F238E27FC236}">
              <a16:creationId xmlns:a16="http://schemas.microsoft.com/office/drawing/2014/main" id="{737E4DDD-EF82-408D-9214-CF89A212EFA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1" name="Text Box 64">
          <a:extLst>
            <a:ext uri="{FF2B5EF4-FFF2-40B4-BE49-F238E27FC236}">
              <a16:creationId xmlns:a16="http://schemas.microsoft.com/office/drawing/2014/main" id="{5A93A505-AF7A-492B-A77E-CD9BCA153418}"/>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2" name="Text Box 65">
          <a:extLst>
            <a:ext uri="{FF2B5EF4-FFF2-40B4-BE49-F238E27FC236}">
              <a16:creationId xmlns:a16="http://schemas.microsoft.com/office/drawing/2014/main" id="{33217D5E-6702-4EEB-9266-3F542FB1542C}"/>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3" name="Text Box 66">
          <a:extLst>
            <a:ext uri="{FF2B5EF4-FFF2-40B4-BE49-F238E27FC236}">
              <a16:creationId xmlns:a16="http://schemas.microsoft.com/office/drawing/2014/main" id="{1AFE526B-9903-44A1-8CA4-23D7240DAD3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4" name="Text Box 67">
          <a:extLst>
            <a:ext uri="{FF2B5EF4-FFF2-40B4-BE49-F238E27FC236}">
              <a16:creationId xmlns:a16="http://schemas.microsoft.com/office/drawing/2014/main" id="{3875FEA6-8C96-4216-8EC9-086C4F4BAB1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5" name="Text Box 68">
          <a:extLst>
            <a:ext uri="{FF2B5EF4-FFF2-40B4-BE49-F238E27FC236}">
              <a16:creationId xmlns:a16="http://schemas.microsoft.com/office/drawing/2014/main" id="{2F929A25-1791-49EF-B984-4EF47B942FB6}"/>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6" name="Text Box 69">
          <a:extLst>
            <a:ext uri="{FF2B5EF4-FFF2-40B4-BE49-F238E27FC236}">
              <a16:creationId xmlns:a16="http://schemas.microsoft.com/office/drawing/2014/main" id="{8E2FD247-85DB-46C2-B63B-ADCF3100292D}"/>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7" name="Text Box 70">
          <a:extLst>
            <a:ext uri="{FF2B5EF4-FFF2-40B4-BE49-F238E27FC236}">
              <a16:creationId xmlns:a16="http://schemas.microsoft.com/office/drawing/2014/main" id="{B5143083-94C5-4AFA-9A0B-1C4217920805}"/>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8" name="Text Box 71">
          <a:extLst>
            <a:ext uri="{FF2B5EF4-FFF2-40B4-BE49-F238E27FC236}">
              <a16:creationId xmlns:a16="http://schemas.microsoft.com/office/drawing/2014/main" id="{F94F1655-7544-4C76-BB89-30E33A1B50AE}"/>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3340100</xdr:colOff>
      <xdr:row>3</xdr:row>
      <xdr:rowOff>0</xdr:rowOff>
    </xdr:from>
    <xdr:ext cx="0" cy="158750"/>
    <xdr:sp macro="" textlink="">
      <xdr:nvSpPr>
        <xdr:cNvPr id="89" name="Text Box 72">
          <a:extLst>
            <a:ext uri="{FF2B5EF4-FFF2-40B4-BE49-F238E27FC236}">
              <a16:creationId xmlns:a16="http://schemas.microsoft.com/office/drawing/2014/main" id="{954358AC-881C-4A50-A714-324A98D6CDD9}"/>
            </a:ext>
          </a:extLst>
        </xdr:cNvPr>
        <xdr:cNvSpPr txBox="1">
          <a:spLocks noChangeArrowheads="1"/>
        </xdr:cNvSpPr>
      </xdr:nvSpPr>
      <xdr:spPr bwMode="auto">
        <a:xfrm>
          <a:off x="3759200" y="120015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3190875</xdr:colOff>
      <xdr:row>3</xdr:row>
      <xdr:rowOff>0</xdr:rowOff>
    </xdr:from>
    <xdr:to>
      <xdr:col>1</xdr:col>
      <xdr:colOff>3190875</xdr:colOff>
      <xdr:row>3</xdr:row>
      <xdr:rowOff>221191</xdr:rowOff>
    </xdr:to>
    <xdr:sp macro="" textlink="">
      <xdr:nvSpPr>
        <xdr:cNvPr id="90" name="Text Box 96">
          <a:extLst>
            <a:ext uri="{FF2B5EF4-FFF2-40B4-BE49-F238E27FC236}">
              <a16:creationId xmlns:a16="http://schemas.microsoft.com/office/drawing/2014/main" id="{B3963E7E-36AE-430B-98BF-171C87DEE4FE}"/>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1" name="Text Box 97">
          <a:extLst>
            <a:ext uri="{FF2B5EF4-FFF2-40B4-BE49-F238E27FC236}">
              <a16:creationId xmlns:a16="http://schemas.microsoft.com/office/drawing/2014/main" id="{459DCA3D-4C28-49D2-9094-93CFA5B8E6CA}"/>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2" name="Text Box 98">
          <a:extLst>
            <a:ext uri="{FF2B5EF4-FFF2-40B4-BE49-F238E27FC236}">
              <a16:creationId xmlns:a16="http://schemas.microsoft.com/office/drawing/2014/main" id="{5783BE26-44FF-4CDF-99CB-9E84EF590FE6}"/>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3" name="Text Box 99">
          <a:extLst>
            <a:ext uri="{FF2B5EF4-FFF2-40B4-BE49-F238E27FC236}">
              <a16:creationId xmlns:a16="http://schemas.microsoft.com/office/drawing/2014/main" id="{82F78B08-A4E7-4797-B72F-CDC85D5B08E3}"/>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4" name="Text Box 96">
          <a:extLst>
            <a:ext uri="{FF2B5EF4-FFF2-40B4-BE49-F238E27FC236}">
              <a16:creationId xmlns:a16="http://schemas.microsoft.com/office/drawing/2014/main" id="{C7B349C3-03A5-4405-AE1F-95D3603899C6}"/>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5" name="Text Box 97">
          <a:extLst>
            <a:ext uri="{FF2B5EF4-FFF2-40B4-BE49-F238E27FC236}">
              <a16:creationId xmlns:a16="http://schemas.microsoft.com/office/drawing/2014/main" id="{18E15B1E-A798-449E-B690-D989C833AABE}"/>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6" name="Text Box 98">
          <a:extLst>
            <a:ext uri="{FF2B5EF4-FFF2-40B4-BE49-F238E27FC236}">
              <a16:creationId xmlns:a16="http://schemas.microsoft.com/office/drawing/2014/main" id="{5799612A-A559-4F43-AF32-7EB9BE1198D1}"/>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3190875</xdr:colOff>
      <xdr:row>3</xdr:row>
      <xdr:rowOff>0</xdr:rowOff>
    </xdr:from>
    <xdr:to>
      <xdr:col>1</xdr:col>
      <xdr:colOff>3190875</xdr:colOff>
      <xdr:row>3</xdr:row>
      <xdr:rowOff>221191</xdr:rowOff>
    </xdr:to>
    <xdr:sp macro="" textlink="">
      <xdr:nvSpPr>
        <xdr:cNvPr id="97" name="Text Box 99">
          <a:extLst>
            <a:ext uri="{FF2B5EF4-FFF2-40B4-BE49-F238E27FC236}">
              <a16:creationId xmlns:a16="http://schemas.microsoft.com/office/drawing/2014/main" id="{3506ADD9-4B09-4FF2-B27B-DC0608CA1CA2}"/>
            </a:ext>
          </a:extLst>
        </xdr:cNvPr>
        <xdr:cNvSpPr txBox="1">
          <a:spLocks noChangeArrowheads="1"/>
        </xdr:cNvSpPr>
      </xdr:nvSpPr>
      <xdr:spPr bwMode="auto">
        <a:xfrm>
          <a:off x="3733800" y="1200150"/>
          <a:ext cx="0" cy="221191"/>
        </a:xfrm>
        <a:prstGeom prst="rect">
          <a:avLst/>
        </a:prstGeom>
        <a:noFill/>
        <a:ln w="9525">
          <a:noFill/>
          <a:miter lim="800000"/>
          <a:headEnd/>
          <a:tailEnd/>
        </a:ln>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 name="Text Box 182">
          <a:extLst>
            <a:ext uri="{FF2B5EF4-FFF2-40B4-BE49-F238E27FC236}">
              <a16:creationId xmlns:a16="http://schemas.microsoft.com/office/drawing/2014/main" id="{391A257A-E5B8-4793-BB6E-3E4720D4D29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 name="Text Box 183">
          <a:extLst>
            <a:ext uri="{FF2B5EF4-FFF2-40B4-BE49-F238E27FC236}">
              <a16:creationId xmlns:a16="http://schemas.microsoft.com/office/drawing/2014/main" id="{4E33E11B-7F39-4A8D-8578-56B6AB6D2EB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 name="Text Box 326">
          <a:extLst>
            <a:ext uri="{FF2B5EF4-FFF2-40B4-BE49-F238E27FC236}">
              <a16:creationId xmlns:a16="http://schemas.microsoft.com/office/drawing/2014/main" id="{B32A09A4-40D9-4F1B-ABC8-B7D4FE4AA9A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 name="Text Box 327">
          <a:extLst>
            <a:ext uri="{FF2B5EF4-FFF2-40B4-BE49-F238E27FC236}">
              <a16:creationId xmlns:a16="http://schemas.microsoft.com/office/drawing/2014/main" id="{244BF51E-F901-49BA-8B39-80BC411F5E9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102" name="Text Box 869">
          <a:extLst>
            <a:ext uri="{FF2B5EF4-FFF2-40B4-BE49-F238E27FC236}">
              <a16:creationId xmlns:a16="http://schemas.microsoft.com/office/drawing/2014/main" id="{EE000B21-BED2-4DB3-A575-1AAE97A335DB}"/>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103" name="Text Box 870">
          <a:extLst>
            <a:ext uri="{FF2B5EF4-FFF2-40B4-BE49-F238E27FC236}">
              <a16:creationId xmlns:a16="http://schemas.microsoft.com/office/drawing/2014/main" id="{B569884F-02E1-4B09-9CA5-E16243EC9DAD}"/>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104" name="Text Box 871">
          <a:extLst>
            <a:ext uri="{FF2B5EF4-FFF2-40B4-BE49-F238E27FC236}">
              <a16:creationId xmlns:a16="http://schemas.microsoft.com/office/drawing/2014/main" id="{1602C26C-C8F1-4763-A1FB-8AD5DEDDF1A2}"/>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105" name="Text Box 872">
          <a:extLst>
            <a:ext uri="{FF2B5EF4-FFF2-40B4-BE49-F238E27FC236}">
              <a16:creationId xmlns:a16="http://schemas.microsoft.com/office/drawing/2014/main" id="{1C41BBAB-C200-45A9-B19D-E7DF050387B1}"/>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6" name="Text Box 450">
          <a:extLst>
            <a:ext uri="{FF2B5EF4-FFF2-40B4-BE49-F238E27FC236}">
              <a16:creationId xmlns:a16="http://schemas.microsoft.com/office/drawing/2014/main" id="{8D04F66E-C9D4-47AA-8F86-E368A365FBE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7" name="Text Box 451">
          <a:extLst>
            <a:ext uri="{FF2B5EF4-FFF2-40B4-BE49-F238E27FC236}">
              <a16:creationId xmlns:a16="http://schemas.microsoft.com/office/drawing/2014/main" id="{7071BF05-4443-47BA-87CD-0AED35F74A0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8" name="Text Box 454">
          <a:extLst>
            <a:ext uri="{FF2B5EF4-FFF2-40B4-BE49-F238E27FC236}">
              <a16:creationId xmlns:a16="http://schemas.microsoft.com/office/drawing/2014/main" id="{332F28ED-529F-4C09-ACCA-9F8F793D3F3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9" name="Text Box 455">
          <a:extLst>
            <a:ext uri="{FF2B5EF4-FFF2-40B4-BE49-F238E27FC236}">
              <a16:creationId xmlns:a16="http://schemas.microsoft.com/office/drawing/2014/main" id="{F085C762-0D81-440E-94E4-23078432FFE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0" name="Text Box 456">
          <a:extLst>
            <a:ext uri="{FF2B5EF4-FFF2-40B4-BE49-F238E27FC236}">
              <a16:creationId xmlns:a16="http://schemas.microsoft.com/office/drawing/2014/main" id="{D4A9DE03-985C-49BA-8AA4-ECC51C712F5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1" name="Text Box 457">
          <a:extLst>
            <a:ext uri="{FF2B5EF4-FFF2-40B4-BE49-F238E27FC236}">
              <a16:creationId xmlns:a16="http://schemas.microsoft.com/office/drawing/2014/main" id="{AC963735-5D44-4CE1-B44E-C30926F6814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2" name="Text Box 458">
          <a:extLst>
            <a:ext uri="{FF2B5EF4-FFF2-40B4-BE49-F238E27FC236}">
              <a16:creationId xmlns:a16="http://schemas.microsoft.com/office/drawing/2014/main" id="{D338A9ED-AE86-4AF5-9303-607FC2BD428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3" name="Text Box 459">
          <a:extLst>
            <a:ext uri="{FF2B5EF4-FFF2-40B4-BE49-F238E27FC236}">
              <a16:creationId xmlns:a16="http://schemas.microsoft.com/office/drawing/2014/main" id="{00538F35-3FFF-4D30-8A5C-FF9356B1B18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4" name="Text Box 466">
          <a:extLst>
            <a:ext uri="{FF2B5EF4-FFF2-40B4-BE49-F238E27FC236}">
              <a16:creationId xmlns:a16="http://schemas.microsoft.com/office/drawing/2014/main" id="{41E3E2AE-0050-4011-AD6A-617B14889BF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5" name="Text Box 467">
          <a:extLst>
            <a:ext uri="{FF2B5EF4-FFF2-40B4-BE49-F238E27FC236}">
              <a16:creationId xmlns:a16="http://schemas.microsoft.com/office/drawing/2014/main" id="{8C1F818A-B617-490C-B1A4-C6E394FEF89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6" name="Text Box 468">
          <a:extLst>
            <a:ext uri="{FF2B5EF4-FFF2-40B4-BE49-F238E27FC236}">
              <a16:creationId xmlns:a16="http://schemas.microsoft.com/office/drawing/2014/main" id="{15B6E57F-EE36-434F-AF99-EC25268F97F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7" name="Text Box 469">
          <a:extLst>
            <a:ext uri="{FF2B5EF4-FFF2-40B4-BE49-F238E27FC236}">
              <a16:creationId xmlns:a16="http://schemas.microsoft.com/office/drawing/2014/main" id="{10438BBD-E70F-4D5A-A640-8EA13E688A6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8" name="Text Box 470">
          <a:extLst>
            <a:ext uri="{FF2B5EF4-FFF2-40B4-BE49-F238E27FC236}">
              <a16:creationId xmlns:a16="http://schemas.microsoft.com/office/drawing/2014/main" id="{F987A037-DADF-4300-83B2-CB562D450FC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19" name="Text Box 471">
          <a:extLst>
            <a:ext uri="{FF2B5EF4-FFF2-40B4-BE49-F238E27FC236}">
              <a16:creationId xmlns:a16="http://schemas.microsoft.com/office/drawing/2014/main" id="{44C190B6-B1C6-4D02-A3F7-DCBD3DC2076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0" name="Text Box 472">
          <a:extLst>
            <a:ext uri="{FF2B5EF4-FFF2-40B4-BE49-F238E27FC236}">
              <a16:creationId xmlns:a16="http://schemas.microsoft.com/office/drawing/2014/main" id="{C89BF752-CF59-464F-BE06-8898292CC58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1" name="Text Box 473">
          <a:extLst>
            <a:ext uri="{FF2B5EF4-FFF2-40B4-BE49-F238E27FC236}">
              <a16:creationId xmlns:a16="http://schemas.microsoft.com/office/drawing/2014/main" id="{5115F290-6AB7-47EC-8D4A-7F7625D1A18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2" name="Text Box 476">
          <a:extLst>
            <a:ext uri="{FF2B5EF4-FFF2-40B4-BE49-F238E27FC236}">
              <a16:creationId xmlns:a16="http://schemas.microsoft.com/office/drawing/2014/main" id="{DFD8EA1B-CB2F-4957-AAF5-2B78786168A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3" name="Text Box 477">
          <a:extLst>
            <a:ext uri="{FF2B5EF4-FFF2-40B4-BE49-F238E27FC236}">
              <a16:creationId xmlns:a16="http://schemas.microsoft.com/office/drawing/2014/main" id="{DD7FE025-F1D4-4859-88A8-1C529026336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4" name="Text Box 478">
          <a:extLst>
            <a:ext uri="{FF2B5EF4-FFF2-40B4-BE49-F238E27FC236}">
              <a16:creationId xmlns:a16="http://schemas.microsoft.com/office/drawing/2014/main" id="{C7E83AD8-7CEA-49DF-98F0-845FE79C95B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5" name="Text Box 479">
          <a:extLst>
            <a:ext uri="{FF2B5EF4-FFF2-40B4-BE49-F238E27FC236}">
              <a16:creationId xmlns:a16="http://schemas.microsoft.com/office/drawing/2014/main" id="{5EC73176-74E1-4EE1-850E-1109CF4B862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6" name="Text Box 482">
          <a:extLst>
            <a:ext uri="{FF2B5EF4-FFF2-40B4-BE49-F238E27FC236}">
              <a16:creationId xmlns:a16="http://schemas.microsoft.com/office/drawing/2014/main" id="{AEAB30D9-7D21-45DC-9A5E-D0301FC2876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7" name="Text Box 483">
          <a:extLst>
            <a:ext uri="{FF2B5EF4-FFF2-40B4-BE49-F238E27FC236}">
              <a16:creationId xmlns:a16="http://schemas.microsoft.com/office/drawing/2014/main" id="{14E70850-1351-4F9B-B18F-F9AC44D31E9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8" name="Text Box 484">
          <a:extLst>
            <a:ext uri="{FF2B5EF4-FFF2-40B4-BE49-F238E27FC236}">
              <a16:creationId xmlns:a16="http://schemas.microsoft.com/office/drawing/2014/main" id="{01446845-8BD5-4679-9874-19F9F757FBC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29" name="Text Box 485">
          <a:extLst>
            <a:ext uri="{FF2B5EF4-FFF2-40B4-BE49-F238E27FC236}">
              <a16:creationId xmlns:a16="http://schemas.microsoft.com/office/drawing/2014/main" id="{9664B180-92FB-4762-A432-BBBDF324469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0" name="Text Box 486">
          <a:extLst>
            <a:ext uri="{FF2B5EF4-FFF2-40B4-BE49-F238E27FC236}">
              <a16:creationId xmlns:a16="http://schemas.microsoft.com/office/drawing/2014/main" id="{24E0D1C8-0CDA-4029-92D0-54C79E36DA0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1" name="Text Box 487">
          <a:extLst>
            <a:ext uri="{FF2B5EF4-FFF2-40B4-BE49-F238E27FC236}">
              <a16:creationId xmlns:a16="http://schemas.microsoft.com/office/drawing/2014/main" id="{A3754F14-09C7-4CDB-B6A9-7DAF50AE091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2" name="Text Box 488">
          <a:extLst>
            <a:ext uri="{FF2B5EF4-FFF2-40B4-BE49-F238E27FC236}">
              <a16:creationId xmlns:a16="http://schemas.microsoft.com/office/drawing/2014/main" id="{7900D255-0976-41DE-B429-0453CC7E9A6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3" name="Text Box 489">
          <a:extLst>
            <a:ext uri="{FF2B5EF4-FFF2-40B4-BE49-F238E27FC236}">
              <a16:creationId xmlns:a16="http://schemas.microsoft.com/office/drawing/2014/main" id="{0FAA0D8E-C1BA-4CF4-94FC-685AF508B9F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4" name="Text Box 514">
          <a:extLst>
            <a:ext uri="{FF2B5EF4-FFF2-40B4-BE49-F238E27FC236}">
              <a16:creationId xmlns:a16="http://schemas.microsoft.com/office/drawing/2014/main" id="{39564F0C-05B3-4546-B503-BB50CE7EFDE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5" name="Text Box 515">
          <a:extLst>
            <a:ext uri="{FF2B5EF4-FFF2-40B4-BE49-F238E27FC236}">
              <a16:creationId xmlns:a16="http://schemas.microsoft.com/office/drawing/2014/main" id="{630993F3-20F9-45BF-A0FE-A8B2AB03EDC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6" name="Text Box 516">
          <a:extLst>
            <a:ext uri="{FF2B5EF4-FFF2-40B4-BE49-F238E27FC236}">
              <a16:creationId xmlns:a16="http://schemas.microsoft.com/office/drawing/2014/main" id="{62990A8F-FF1C-44E0-841C-8DE21B4DE54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7" name="Text Box 517">
          <a:extLst>
            <a:ext uri="{FF2B5EF4-FFF2-40B4-BE49-F238E27FC236}">
              <a16:creationId xmlns:a16="http://schemas.microsoft.com/office/drawing/2014/main" id="{8C4B353A-38AB-47D8-9896-6EF4BE659EF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8" name="Text Box 450">
          <a:extLst>
            <a:ext uri="{FF2B5EF4-FFF2-40B4-BE49-F238E27FC236}">
              <a16:creationId xmlns:a16="http://schemas.microsoft.com/office/drawing/2014/main" id="{14FBFBED-1B46-4F34-ADA5-1E17AC5BAB4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39" name="Text Box 451">
          <a:extLst>
            <a:ext uri="{FF2B5EF4-FFF2-40B4-BE49-F238E27FC236}">
              <a16:creationId xmlns:a16="http://schemas.microsoft.com/office/drawing/2014/main" id="{56A70A2F-BA98-4815-A970-EEB051E0359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0" name="Text Box 454">
          <a:extLst>
            <a:ext uri="{FF2B5EF4-FFF2-40B4-BE49-F238E27FC236}">
              <a16:creationId xmlns:a16="http://schemas.microsoft.com/office/drawing/2014/main" id="{2904CC37-D4EA-458D-A108-52100A2D95C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1" name="Text Box 455">
          <a:extLst>
            <a:ext uri="{FF2B5EF4-FFF2-40B4-BE49-F238E27FC236}">
              <a16:creationId xmlns:a16="http://schemas.microsoft.com/office/drawing/2014/main" id="{CFEC4A1D-AD1C-4ABB-BB29-8C696EABAD7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2" name="Text Box 456">
          <a:extLst>
            <a:ext uri="{FF2B5EF4-FFF2-40B4-BE49-F238E27FC236}">
              <a16:creationId xmlns:a16="http://schemas.microsoft.com/office/drawing/2014/main" id="{DC076BA7-93BA-41CC-A70A-3949BF9B80D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3" name="Text Box 457">
          <a:extLst>
            <a:ext uri="{FF2B5EF4-FFF2-40B4-BE49-F238E27FC236}">
              <a16:creationId xmlns:a16="http://schemas.microsoft.com/office/drawing/2014/main" id="{0C231C3F-D528-4AB6-8D48-81E1CDE1336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4" name="Text Box 458">
          <a:extLst>
            <a:ext uri="{FF2B5EF4-FFF2-40B4-BE49-F238E27FC236}">
              <a16:creationId xmlns:a16="http://schemas.microsoft.com/office/drawing/2014/main" id="{85D59B4D-B822-45E8-8A32-9FC3EC897F2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5" name="Text Box 459">
          <a:extLst>
            <a:ext uri="{FF2B5EF4-FFF2-40B4-BE49-F238E27FC236}">
              <a16:creationId xmlns:a16="http://schemas.microsoft.com/office/drawing/2014/main" id="{B6C6B20D-D174-45F6-A1BD-21181CD7DB1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6" name="Text Box 466">
          <a:extLst>
            <a:ext uri="{FF2B5EF4-FFF2-40B4-BE49-F238E27FC236}">
              <a16:creationId xmlns:a16="http://schemas.microsoft.com/office/drawing/2014/main" id="{97DDED93-2254-497D-BA33-B480C53DBD7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7" name="Text Box 467">
          <a:extLst>
            <a:ext uri="{FF2B5EF4-FFF2-40B4-BE49-F238E27FC236}">
              <a16:creationId xmlns:a16="http://schemas.microsoft.com/office/drawing/2014/main" id="{D9678F0D-933A-4529-B6D4-5B6B5F3D74A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8" name="Text Box 468">
          <a:extLst>
            <a:ext uri="{FF2B5EF4-FFF2-40B4-BE49-F238E27FC236}">
              <a16:creationId xmlns:a16="http://schemas.microsoft.com/office/drawing/2014/main" id="{F7ECDFB8-7810-44FC-B182-93134B85D51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49" name="Text Box 469">
          <a:extLst>
            <a:ext uri="{FF2B5EF4-FFF2-40B4-BE49-F238E27FC236}">
              <a16:creationId xmlns:a16="http://schemas.microsoft.com/office/drawing/2014/main" id="{D5FCC121-6952-406B-9B20-4F5780C417F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0" name="Text Box 470">
          <a:extLst>
            <a:ext uri="{FF2B5EF4-FFF2-40B4-BE49-F238E27FC236}">
              <a16:creationId xmlns:a16="http://schemas.microsoft.com/office/drawing/2014/main" id="{BEDD024E-DC32-4A15-93CB-9DF62717530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1" name="Text Box 471">
          <a:extLst>
            <a:ext uri="{FF2B5EF4-FFF2-40B4-BE49-F238E27FC236}">
              <a16:creationId xmlns:a16="http://schemas.microsoft.com/office/drawing/2014/main" id="{8344CF9A-2A62-4D42-9E31-FECEDC07215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2" name="Text Box 472">
          <a:extLst>
            <a:ext uri="{FF2B5EF4-FFF2-40B4-BE49-F238E27FC236}">
              <a16:creationId xmlns:a16="http://schemas.microsoft.com/office/drawing/2014/main" id="{D96FD5A3-2CD3-4872-BC72-5C184A4B4F2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3" name="Text Box 473">
          <a:extLst>
            <a:ext uri="{FF2B5EF4-FFF2-40B4-BE49-F238E27FC236}">
              <a16:creationId xmlns:a16="http://schemas.microsoft.com/office/drawing/2014/main" id="{29480503-15E7-4FFE-86FA-7896ABF1C1C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4" name="Text Box 476">
          <a:extLst>
            <a:ext uri="{FF2B5EF4-FFF2-40B4-BE49-F238E27FC236}">
              <a16:creationId xmlns:a16="http://schemas.microsoft.com/office/drawing/2014/main" id="{694183E3-F84F-4537-9EA4-2927D57EA8F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5" name="Text Box 477">
          <a:extLst>
            <a:ext uri="{FF2B5EF4-FFF2-40B4-BE49-F238E27FC236}">
              <a16:creationId xmlns:a16="http://schemas.microsoft.com/office/drawing/2014/main" id="{72717C68-0DFB-4F07-B96E-91A9EA9FD98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6" name="Text Box 478">
          <a:extLst>
            <a:ext uri="{FF2B5EF4-FFF2-40B4-BE49-F238E27FC236}">
              <a16:creationId xmlns:a16="http://schemas.microsoft.com/office/drawing/2014/main" id="{C346796D-8CEA-4697-AB11-1B81AC8932D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7" name="Text Box 479">
          <a:extLst>
            <a:ext uri="{FF2B5EF4-FFF2-40B4-BE49-F238E27FC236}">
              <a16:creationId xmlns:a16="http://schemas.microsoft.com/office/drawing/2014/main" id="{6B82BC29-1A40-46F2-96E3-D229415ADD3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8" name="Text Box 482">
          <a:extLst>
            <a:ext uri="{FF2B5EF4-FFF2-40B4-BE49-F238E27FC236}">
              <a16:creationId xmlns:a16="http://schemas.microsoft.com/office/drawing/2014/main" id="{5E89A161-B96C-4EBF-93ED-B8B35950440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59" name="Text Box 483">
          <a:extLst>
            <a:ext uri="{FF2B5EF4-FFF2-40B4-BE49-F238E27FC236}">
              <a16:creationId xmlns:a16="http://schemas.microsoft.com/office/drawing/2014/main" id="{6CCA319A-7805-4303-A70F-3F66E6728BF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0" name="Text Box 484">
          <a:extLst>
            <a:ext uri="{FF2B5EF4-FFF2-40B4-BE49-F238E27FC236}">
              <a16:creationId xmlns:a16="http://schemas.microsoft.com/office/drawing/2014/main" id="{1CBEE698-403A-4CD9-86AC-152DEFCD09E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1" name="Text Box 485">
          <a:extLst>
            <a:ext uri="{FF2B5EF4-FFF2-40B4-BE49-F238E27FC236}">
              <a16:creationId xmlns:a16="http://schemas.microsoft.com/office/drawing/2014/main" id="{BB825516-6A96-4994-A687-9A48D5DCAB7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2" name="Text Box 486">
          <a:extLst>
            <a:ext uri="{FF2B5EF4-FFF2-40B4-BE49-F238E27FC236}">
              <a16:creationId xmlns:a16="http://schemas.microsoft.com/office/drawing/2014/main" id="{B1545D4F-9334-47FF-9BE0-33713BD58F3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3" name="Text Box 487">
          <a:extLst>
            <a:ext uri="{FF2B5EF4-FFF2-40B4-BE49-F238E27FC236}">
              <a16:creationId xmlns:a16="http://schemas.microsoft.com/office/drawing/2014/main" id="{9DE09E60-50A9-46BE-B684-F67B2A2A9D3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4" name="Text Box 488">
          <a:extLst>
            <a:ext uri="{FF2B5EF4-FFF2-40B4-BE49-F238E27FC236}">
              <a16:creationId xmlns:a16="http://schemas.microsoft.com/office/drawing/2014/main" id="{DBBE004B-C243-41E2-8502-0EA87E8ED45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5" name="Text Box 489">
          <a:extLst>
            <a:ext uri="{FF2B5EF4-FFF2-40B4-BE49-F238E27FC236}">
              <a16:creationId xmlns:a16="http://schemas.microsoft.com/office/drawing/2014/main" id="{27AE74FC-21DF-4DD7-9869-A6A73455E27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6" name="Text Box 514">
          <a:extLst>
            <a:ext uri="{FF2B5EF4-FFF2-40B4-BE49-F238E27FC236}">
              <a16:creationId xmlns:a16="http://schemas.microsoft.com/office/drawing/2014/main" id="{5C80488A-6A60-473E-B7F7-DA0AC4F59DA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7" name="Text Box 515">
          <a:extLst>
            <a:ext uri="{FF2B5EF4-FFF2-40B4-BE49-F238E27FC236}">
              <a16:creationId xmlns:a16="http://schemas.microsoft.com/office/drawing/2014/main" id="{EA61EAAC-2FB5-47C1-8C41-D9C70109ADB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8" name="Text Box 516">
          <a:extLst>
            <a:ext uri="{FF2B5EF4-FFF2-40B4-BE49-F238E27FC236}">
              <a16:creationId xmlns:a16="http://schemas.microsoft.com/office/drawing/2014/main" id="{9AEC0700-5C58-4CCC-946A-CFE406C84CE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69" name="Text Box 517">
          <a:extLst>
            <a:ext uri="{FF2B5EF4-FFF2-40B4-BE49-F238E27FC236}">
              <a16:creationId xmlns:a16="http://schemas.microsoft.com/office/drawing/2014/main" id="{B10C0D51-BBD3-460A-895F-F381568D845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0" name="Text Box 184">
          <a:extLst>
            <a:ext uri="{FF2B5EF4-FFF2-40B4-BE49-F238E27FC236}">
              <a16:creationId xmlns:a16="http://schemas.microsoft.com/office/drawing/2014/main" id="{BE374951-1D81-4A72-94AE-2645BC69634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1" name="Text Box 185">
          <a:extLst>
            <a:ext uri="{FF2B5EF4-FFF2-40B4-BE49-F238E27FC236}">
              <a16:creationId xmlns:a16="http://schemas.microsoft.com/office/drawing/2014/main" id="{75BA50B7-7816-407F-8000-581628AD7E3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2" name="Text Box 186">
          <a:extLst>
            <a:ext uri="{FF2B5EF4-FFF2-40B4-BE49-F238E27FC236}">
              <a16:creationId xmlns:a16="http://schemas.microsoft.com/office/drawing/2014/main" id="{89E1AE14-C60B-460A-BDED-4E1B09379DB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3" name="Text Box 187">
          <a:extLst>
            <a:ext uri="{FF2B5EF4-FFF2-40B4-BE49-F238E27FC236}">
              <a16:creationId xmlns:a16="http://schemas.microsoft.com/office/drawing/2014/main" id="{9F9FD189-C701-4174-86E2-95FB1B12721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4" name="Text Box 188">
          <a:extLst>
            <a:ext uri="{FF2B5EF4-FFF2-40B4-BE49-F238E27FC236}">
              <a16:creationId xmlns:a16="http://schemas.microsoft.com/office/drawing/2014/main" id="{F8872303-5A63-4C3A-8825-07EA9233182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5" name="Text Box 189">
          <a:extLst>
            <a:ext uri="{FF2B5EF4-FFF2-40B4-BE49-F238E27FC236}">
              <a16:creationId xmlns:a16="http://schemas.microsoft.com/office/drawing/2014/main" id="{E9045B13-C10A-4822-8830-19CA9DF2256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6" name="Text Box 190">
          <a:extLst>
            <a:ext uri="{FF2B5EF4-FFF2-40B4-BE49-F238E27FC236}">
              <a16:creationId xmlns:a16="http://schemas.microsoft.com/office/drawing/2014/main" id="{64C2E610-70DD-4078-A4ED-780D769F5EB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7" name="Text Box 191">
          <a:extLst>
            <a:ext uri="{FF2B5EF4-FFF2-40B4-BE49-F238E27FC236}">
              <a16:creationId xmlns:a16="http://schemas.microsoft.com/office/drawing/2014/main" id="{342584AA-6D44-47D7-95F4-13837B2D398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8" name="Text Box 192">
          <a:extLst>
            <a:ext uri="{FF2B5EF4-FFF2-40B4-BE49-F238E27FC236}">
              <a16:creationId xmlns:a16="http://schemas.microsoft.com/office/drawing/2014/main" id="{1129AF85-B3AE-4E65-AF5B-954C31A7513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79" name="Text Box 193">
          <a:extLst>
            <a:ext uri="{FF2B5EF4-FFF2-40B4-BE49-F238E27FC236}">
              <a16:creationId xmlns:a16="http://schemas.microsoft.com/office/drawing/2014/main" id="{B8C45862-3E68-4B30-B27E-CB83A1DF317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0" name="Text Box 194">
          <a:extLst>
            <a:ext uri="{FF2B5EF4-FFF2-40B4-BE49-F238E27FC236}">
              <a16:creationId xmlns:a16="http://schemas.microsoft.com/office/drawing/2014/main" id="{A2690DBD-DE64-440F-9804-4672A8DA186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1" name="Text Box 195">
          <a:extLst>
            <a:ext uri="{FF2B5EF4-FFF2-40B4-BE49-F238E27FC236}">
              <a16:creationId xmlns:a16="http://schemas.microsoft.com/office/drawing/2014/main" id="{ED74604C-6611-403A-98E8-F0D8050CE0E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2" name="Text Box 196">
          <a:extLst>
            <a:ext uri="{FF2B5EF4-FFF2-40B4-BE49-F238E27FC236}">
              <a16:creationId xmlns:a16="http://schemas.microsoft.com/office/drawing/2014/main" id="{B6DE2D5C-A7DD-4A29-BAF1-D9CF4BF91D3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3" name="Text Box 197">
          <a:extLst>
            <a:ext uri="{FF2B5EF4-FFF2-40B4-BE49-F238E27FC236}">
              <a16:creationId xmlns:a16="http://schemas.microsoft.com/office/drawing/2014/main" id="{685964A0-CA58-47A7-99C8-07D64E5E14E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4" name="Text Box 198">
          <a:extLst>
            <a:ext uri="{FF2B5EF4-FFF2-40B4-BE49-F238E27FC236}">
              <a16:creationId xmlns:a16="http://schemas.microsoft.com/office/drawing/2014/main" id="{A307AD77-6949-4D35-B69B-E2ADD0B6ABE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5" name="Text Box 199">
          <a:extLst>
            <a:ext uri="{FF2B5EF4-FFF2-40B4-BE49-F238E27FC236}">
              <a16:creationId xmlns:a16="http://schemas.microsoft.com/office/drawing/2014/main" id="{629D44A0-6F12-450F-B5AB-BF0BE85162D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6" name="Text Box 202">
          <a:extLst>
            <a:ext uri="{FF2B5EF4-FFF2-40B4-BE49-F238E27FC236}">
              <a16:creationId xmlns:a16="http://schemas.microsoft.com/office/drawing/2014/main" id="{34912146-ED9A-421F-8CDF-8F55997C0D8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7" name="Text Box 203">
          <a:extLst>
            <a:ext uri="{FF2B5EF4-FFF2-40B4-BE49-F238E27FC236}">
              <a16:creationId xmlns:a16="http://schemas.microsoft.com/office/drawing/2014/main" id="{4757BE9B-239E-4D37-BA43-E44074773FF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8" name="Text Box 204">
          <a:extLst>
            <a:ext uri="{FF2B5EF4-FFF2-40B4-BE49-F238E27FC236}">
              <a16:creationId xmlns:a16="http://schemas.microsoft.com/office/drawing/2014/main" id="{24647032-444C-4812-82C3-AC6CA26887F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89" name="Text Box 205">
          <a:extLst>
            <a:ext uri="{FF2B5EF4-FFF2-40B4-BE49-F238E27FC236}">
              <a16:creationId xmlns:a16="http://schemas.microsoft.com/office/drawing/2014/main" id="{C37F99BC-9C31-4B88-BF9D-1B538AAE528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0" name="Text Box 208">
          <a:extLst>
            <a:ext uri="{FF2B5EF4-FFF2-40B4-BE49-F238E27FC236}">
              <a16:creationId xmlns:a16="http://schemas.microsoft.com/office/drawing/2014/main" id="{4C09F8AD-75E2-42E9-879E-12C9C4433CF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1" name="Text Box 209">
          <a:extLst>
            <a:ext uri="{FF2B5EF4-FFF2-40B4-BE49-F238E27FC236}">
              <a16:creationId xmlns:a16="http://schemas.microsoft.com/office/drawing/2014/main" id="{DE49AD33-BE18-450D-96DB-D876B24EFE0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2" name="Text Box 210">
          <a:extLst>
            <a:ext uri="{FF2B5EF4-FFF2-40B4-BE49-F238E27FC236}">
              <a16:creationId xmlns:a16="http://schemas.microsoft.com/office/drawing/2014/main" id="{950F03A9-498E-4724-9DF8-743FF36A025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3" name="Text Box 211">
          <a:extLst>
            <a:ext uri="{FF2B5EF4-FFF2-40B4-BE49-F238E27FC236}">
              <a16:creationId xmlns:a16="http://schemas.microsoft.com/office/drawing/2014/main" id="{1CCE0A7F-346C-459C-B326-3218216A920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4" name="Text Box 212">
          <a:extLst>
            <a:ext uri="{FF2B5EF4-FFF2-40B4-BE49-F238E27FC236}">
              <a16:creationId xmlns:a16="http://schemas.microsoft.com/office/drawing/2014/main" id="{F3AA2C93-8CD5-4BED-B451-08D66F20821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5" name="Text Box 213">
          <a:extLst>
            <a:ext uri="{FF2B5EF4-FFF2-40B4-BE49-F238E27FC236}">
              <a16:creationId xmlns:a16="http://schemas.microsoft.com/office/drawing/2014/main" id="{DCC2B826-EC29-45EE-8722-1647DF06A24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6" name="Text Box 214">
          <a:extLst>
            <a:ext uri="{FF2B5EF4-FFF2-40B4-BE49-F238E27FC236}">
              <a16:creationId xmlns:a16="http://schemas.microsoft.com/office/drawing/2014/main" id="{85915209-14FB-47D4-BF26-F0BC18FAD7E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7" name="Text Box 215">
          <a:extLst>
            <a:ext uri="{FF2B5EF4-FFF2-40B4-BE49-F238E27FC236}">
              <a16:creationId xmlns:a16="http://schemas.microsoft.com/office/drawing/2014/main" id="{C9CD3303-E077-4199-9DE0-F434517FD6A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8" name="Text Box 216">
          <a:extLst>
            <a:ext uri="{FF2B5EF4-FFF2-40B4-BE49-F238E27FC236}">
              <a16:creationId xmlns:a16="http://schemas.microsoft.com/office/drawing/2014/main" id="{ECED4693-A049-438A-9407-C823BAB33EE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99" name="Text Box 217">
          <a:extLst>
            <a:ext uri="{FF2B5EF4-FFF2-40B4-BE49-F238E27FC236}">
              <a16:creationId xmlns:a16="http://schemas.microsoft.com/office/drawing/2014/main" id="{9F713804-9F69-443A-A10A-321EF5DC473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0" name="Text Box 218">
          <a:extLst>
            <a:ext uri="{FF2B5EF4-FFF2-40B4-BE49-F238E27FC236}">
              <a16:creationId xmlns:a16="http://schemas.microsoft.com/office/drawing/2014/main" id="{D842E197-4C17-413E-935D-EF8D3BABC9A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1" name="Text Box 219">
          <a:extLst>
            <a:ext uri="{FF2B5EF4-FFF2-40B4-BE49-F238E27FC236}">
              <a16:creationId xmlns:a16="http://schemas.microsoft.com/office/drawing/2014/main" id="{C5D277DE-1BC3-4FCE-B731-5459EF3597E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2" name="Text Box 598">
          <a:extLst>
            <a:ext uri="{FF2B5EF4-FFF2-40B4-BE49-F238E27FC236}">
              <a16:creationId xmlns:a16="http://schemas.microsoft.com/office/drawing/2014/main" id="{9E3C8098-68B8-4910-B852-6DE47454AFB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3" name="Text Box 599">
          <a:extLst>
            <a:ext uri="{FF2B5EF4-FFF2-40B4-BE49-F238E27FC236}">
              <a16:creationId xmlns:a16="http://schemas.microsoft.com/office/drawing/2014/main" id="{8EEB6320-A577-45F3-9271-15C7063E148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4" name="Text Box 600">
          <a:extLst>
            <a:ext uri="{FF2B5EF4-FFF2-40B4-BE49-F238E27FC236}">
              <a16:creationId xmlns:a16="http://schemas.microsoft.com/office/drawing/2014/main" id="{CED47829-EEC3-45D9-A086-ADC2686F132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5" name="Text Box 601">
          <a:extLst>
            <a:ext uri="{FF2B5EF4-FFF2-40B4-BE49-F238E27FC236}">
              <a16:creationId xmlns:a16="http://schemas.microsoft.com/office/drawing/2014/main" id="{8C31FDAD-C7B8-4EB1-9372-E4ACDFBF230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6" name="Text Box 602">
          <a:extLst>
            <a:ext uri="{FF2B5EF4-FFF2-40B4-BE49-F238E27FC236}">
              <a16:creationId xmlns:a16="http://schemas.microsoft.com/office/drawing/2014/main" id="{6A94C7D1-E747-4BCD-A2E3-7E0ADF14080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7" name="Text Box 603">
          <a:extLst>
            <a:ext uri="{FF2B5EF4-FFF2-40B4-BE49-F238E27FC236}">
              <a16:creationId xmlns:a16="http://schemas.microsoft.com/office/drawing/2014/main" id="{652B1DF0-4921-4883-9047-7B0D9631786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8" name="Text Box 604">
          <a:extLst>
            <a:ext uri="{FF2B5EF4-FFF2-40B4-BE49-F238E27FC236}">
              <a16:creationId xmlns:a16="http://schemas.microsoft.com/office/drawing/2014/main" id="{5EC58471-EFA7-416A-A3F3-130FA73BAB9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09" name="Text Box 605">
          <a:extLst>
            <a:ext uri="{FF2B5EF4-FFF2-40B4-BE49-F238E27FC236}">
              <a16:creationId xmlns:a16="http://schemas.microsoft.com/office/drawing/2014/main" id="{EE114516-7524-4549-A8FF-BE1738C8718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0" name="Text Box 606">
          <a:extLst>
            <a:ext uri="{FF2B5EF4-FFF2-40B4-BE49-F238E27FC236}">
              <a16:creationId xmlns:a16="http://schemas.microsoft.com/office/drawing/2014/main" id="{7A43BEFC-AA85-4D6A-9D0C-8E4E4628D21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1" name="Text Box 607">
          <a:extLst>
            <a:ext uri="{FF2B5EF4-FFF2-40B4-BE49-F238E27FC236}">
              <a16:creationId xmlns:a16="http://schemas.microsoft.com/office/drawing/2014/main" id="{8A01740D-797D-4D9D-A80F-8DCEC17DF85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2" name="Text Box 608">
          <a:extLst>
            <a:ext uri="{FF2B5EF4-FFF2-40B4-BE49-F238E27FC236}">
              <a16:creationId xmlns:a16="http://schemas.microsoft.com/office/drawing/2014/main" id="{22D5CD4A-31F3-4710-8FE3-BCB8B1C483E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3" name="Text Box 609">
          <a:extLst>
            <a:ext uri="{FF2B5EF4-FFF2-40B4-BE49-F238E27FC236}">
              <a16:creationId xmlns:a16="http://schemas.microsoft.com/office/drawing/2014/main" id="{6C3FF6AF-37AA-4A43-BCEB-0DF8E723F40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4" name="Text Box 610">
          <a:extLst>
            <a:ext uri="{FF2B5EF4-FFF2-40B4-BE49-F238E27FC236}">
              <a16:creationId xmlns:a16="http://schemas.microsoft.com/office/drawing/2014/main" id="{8FEEB270-2CBF-43FE-A962-C4E4A8D4DAE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5" name="Text Box 611">
          <a:extLst>
            <a:ext uri="{FF2B5EF4-FFF2-40B4-BE49-F238E27FC236}">
              <a16:creationId xmlns:a16="http://schemas.microsoft.com/office/drawing/2014/main" id="{0A0299E7-2B71-4A96-84A9-79997844C61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6" name="Text Box 612">
          <a:extLst>
            <a:ext uri="{FF2B5EF4-FFF2-40B4-BE49-F238E27FC236}">
              <a16:creationId xmlns:a16="http://schemas.microsoft.com/office/drawing/2014/main" id="{8A0AC749-F49D-4496-88F8-2D7D7CFA961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7" name="Text Box 613">
          <a:extLst>
            <a:ext uri="{FF2B5EF4-FFF2-40B4-BE49-F238E27FC236}">
              <a16:creationId xmlns:a16="http://schemas.microsoft.com/office/drawing/2014/main" id="{6C4DB3DD-4ED5-438F-BAEE-892106C2A70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8" name="Text Box 616">
          <a:extLst>
            <a:ext uri="{FF2B5EF4-FFF2-40B4-BE49-F238E27FC236}">
              <a16:creationId xmlns:a16="http://schemas.microsoft.com/office/drawing/2014/main" id="{4F2FCD97-B1C8-4B48-839A-EAA611E61BD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19" name="Text Box 617">
          <a:extLst>
            <a:ext uri="{FF2B5EF4-FFF2-40B4-BE49-F238E27FC236}">
              <a16:creationId xmlns:a16="http://schemas.microsoft.com/office/drawing/2014/main" id="{291471CF-3D8A-421E-8FC4-CF2C68DE13B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0" name="Text Box 618">
          <a:extLst>
            <a:ext uri="{FF2B5EF4-FFF2-40B4-BE49-F238E27FC236}">
              <a16:creationId xmlns:a16="http://schemas.microsoft.com/office/drawing/2014/main" id="{15EFC344-42A2-4107-8F85-F0D0A03F6CF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1" name="Text Box 619">
          <a:extLst>
            <a:ext uri="{FF2B5EF4-FFF2-40B4-BE49-F238E27FC236}">
              <a16:creationId xmlns:a16="http://schemas.microsoft.com/office/drawing/2014/main" id="{B183E758-58CA-4670-AED6-EAA748746E4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2" name="Text Box 622">
          <a:extLst>
            <a:ext uri="{FF2B5EF4-FFF2-40B4-BE49-F238E27FC236}">
              <a16:creationId xmlns:a16="http://schemas.microsoft.com/office/drawing/2014/main" id="{F44A171A-3A2B-41ED-94D2-13D10292F45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3" name="Text Box 623">
          <a:extLst>
            <a:ext uri="{FF2B5EF4-FFF2-40B4-BE49-F238E27FC236}">
              <a16:creationId xmlns:a16="http://schemas.microsoft.com/office/drawing/2014/main" id="{B75993D7-4028-4B4F-8B00-7390EE2D71F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4" name="Text Box 624">
          <a:extLst>
            <a:ext uri="{FF2B5EF4-FFF2-40B4-BE49-F238E27FC236}">
              <a16:creationId xmlns:a16="http://schemas.microsoft.com/office/drawing/2014/main" id="{52B03299-8984-4C8A-98C7-735188B0C9C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5" name="Text Box 625">
          <a:extLst>
            <a:ext uri="{FF2B5EF4-FFF2-40B4-BE49-F238E27FC236}">
              <a16:creationId xmlns:a16="http://schemas.microsoft.com/office/drawing/2014/main" id="{809748AB-CC47-4B2A-89D3-F603CDC3351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6" name="Text Box 626">
          <a:extLst>
            <a:ext uri="{FF2B5EF4-FFF2-40B4-BE49-F238E27FC236}">
              <a16:creationId xmlns:a16="http://schemas.microsoft.com/office/drawing/2014/main" id="{7291B191-8039-4C69-81E6-367266C8062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7" name="Text Box 627">
          <a:extLst>
            <a:ext uri="{FF2B5EF4-FFF2-40B4-BE49-F238E27FC236}">
              <a16:creationId xmlns:a16="http://schemas.microsoft.com/office/drawing/2014/main" id="{C1B5C3F9-F3D6-4DE0-8D4B-B6A8BC13FAE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8" name="Text Box 628">
          <a:extLst>
            <a:ext uri="{FF2B5EF4-FFF2-40B4-BE49-F238E27FC236}">
              <a16:creationId xmlns:a16="http://schemas.microsoft.com/office/drawing/2014/main" id="{84D72A03-899C-4D3D-A0DC-0857BFE6B87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29" name="Text Box 629">
          <a:extLst>
            <a:ext uri="{FF2B5EF4-FFF2-40B4-BE49-F238E27FC236}">
              <a16:creationId xmlns:a16="http://schemas.microsoft.com/office/drawing/2014/main" id="{D6860768-A532-40F1-A6C0-A87C6394A58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30" name="Text Box 630">
          <a:extLst>
            <a:ext uri="{FF2B5EF4-FFF2-40B4-BE49-F238E27FC236}">
              <a16:creationId xmlns:a16="http://schemas.microsoft.com/office/drawing/2014/main" id="{DF0EC8FC-4969-4A3D-A89C-BD787C18ED1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31" name="Text Box 631">
          <a:extLst>
            <a:ext uri="{FF2B5EF4-FFF2-40B4-BE49-F238E27FC236}">
              <a16:creationId xmlns:a16="http://schemas.microsoft.com/office/drawing/2014/main" id="{A3E5D41E-52D4-4285-A085-DA2B23AC9B9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32" name="Text Box 632">
          <a:extLst>
            <a:ext uri="{FF2B5EF4-FFF2-40B4-BE49-F238E27FC236}">
              <a16:creationId xmlns:a16="http://schemas.microsoft.com/office/drawing/2014/main" id="{1F4CB666-A1C2-4920-B9A0-EE17FA0E70D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233" name="Text Box 633">
          <a:extLst>
            <a:ext uri="{FF2B5EF4-FFF2-40B4-BE49-F238E27FC236}">
              <a16:creationId xmlns:a16="http://schemas.microsoft.com/office/drawing/2014/main" id="{02A63CBF-0AFC-4E4D-9CAC-2885F34A093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34" name="Text Box 182">
          <a:extLst>
            <a:ext uri="{FF2B5EF4-FFF2-40B4-BE49-F238E27FC236}">
              <a16:creationId xmlns:a16="http://schemas.microsoft.com/office/drawing/2014/main" id="{D0E29D82-D846-4EC4-B8F9-59C61A97CC1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35" name="Text Box 183">
          <a:extLst>
            <a:ext uri="{FF2B5EF4-FFF2-40B4-BE49-F238E27FC236}">
              <a16:creationId xmlns:a16="http://schemas.microsoft.com/office/drawing/2014/main" id="{409C97B8-FE3A-47D6-91FC-BE03CF385103}"/>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36" name="Text Box 326">
          <a:extLst>
            <a:ext uri="{FF2B5EF4-FFF2-40B4-BE49-F238E27FC236}">
              <a16:creationId xmlns:a16="http://schemas.microsoft.com/office/drawing/2014/main" id="{B4486EEB-8B12-4802-B5CE-6A21A4BE29DE}"/>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37" name="Text Box 327">
          <a:extLst>
            <a:ext uri="{FF2B5EF4-FFF2-40B4-BE49-F238E27FC236}">
              <a16:creationId xmlns:a16="http://schemas.microsoft.com/office/drawing/2014/main" id="{D60153DC-84C3-4A10-A2D6-D3D2488705E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38100</xdr:rowOff>
    </xdr:to>
    <xdr:sp macro="" textlink="">
      <xdr:nvSpPr>
        <xdr:cNvPr id="238" name="Text Box 869">
          <a:extLst>
            <a:ext uri="{FF2B5EF4-FFF2-40B4-BE49-F238E27FC236}">
              <a16:creationId xmlns:a16="http://schemas.microsoft.com/office/drawing/2014/main" id="{74E5C112-E974-4EC0-9661-A6242E97D863}"/>
            </a:ext>
          </a:extLst>
        </xdr:cNvPr>
        <xdr:cNvSpPr txBox="1">
          <a:spLocks noChangeArrowheads="1"/>
        </xdr:cNvSpPr>
      </xdr:nvSpPr>
      <xdr:spPr bwMode="auto">
        <a:xfrm>
          <a:off x="3743325" y="14973300"/>
          <a:ext cx="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38100</xdr:rowOff>
    </xdr:to>
    <xdr:sp macro="" textlink="">
      <xdr:nvSpPr>
        <xdr:cNvPr id="239" name="Text Box 870">
          <a:extLst>
            <a:ext uri="{FF2B5EF4-FFF2-40B4-BE49-F238E27FC236}">
              <a16:creationId xmlns:a16="http://schemas.microsoft.com/office/drawing/2014/main" id="{D368C03B-D1CB-4F05-ACA7-1B9609749A04}"/>
            </a:ext>
          </a:extLst>
        </xdr:cNvPr>
        <xdr:cNvSpPr txBox="1">
          <a:spLocks noChangeArrowheads="1"/>
        </xdr:cNvSpPr>
      </xdr:nvSpPr>
      <xdr:spPr bwMode="auto">
        <a:xfrm>
          <a:off x="3743325" y="14973300"/>
          <a:ext cx="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38100</xdr:rowOff>
    </xdr:to>
    <xdr:sp macro="" textlink="">
      <xdr:nvSpPr>
        <xdr:cNvPr id="240" name="Text Box 871">
          <a:extLst>
            <a:ext uri="{FF2B5EF4-FFF2-40B4-BE49-F238E27FC236}">
              <a16:creationId xmlns:a16="http://schemas.microsoft.com/office/drawing/2014/main" id="{C2A38ECC-175D-43EE-8CD9-FDF8C368D4D4}"/>
            </a:ext>
          </a:extLst>
        </xdr:cNvPr>
        <xdr:cNvSpPr txBox="1">
          <a:spLocks noChangeArrowheads="1"/>
        </xdr:cNvSpPr>
      </xdr:nvSpPr>
      <xdr:spPr bwMode="auto">
        <a:xfrm>
          <a:off x="3743325" y="14973300"/>
          <a:ext cx="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38100</xdr:rowOff>
    </xdr:to>
    <xdr:sp macro="" textlink="">
      <xdr:nvSpPr>
        <xdr:cNvPr id="241" name="Text Box 872">
          <a:extLst>
            <a:ext uri="{FF2B5EF4-FFF2-40B4-BE49-F238E27FC236}">
              <a16:creationId xmlns:a16="http://schemas.microsoft.com/office/drawing/2014/main" id="{74020038-3068-410E-855E-BC790DAC645C}"/>
            </a:ext>
          </a:extLst>
        </xdr:cNvPr>
        <xdr:cNvSpPr txBox="1">
          <a:spLocks noChangeArrowheads="1"/>
        </xdr:cNvSpPr>
      </xdr:nvSpPr>
      <xdr:spPr bwMode="auto">
        <a:xfrm>
          <a:off x="3743325" y="14973300"/>
          <a:ext cx="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2" name="Text Box 450">
          <a:extLst>
            <a:ext uri="{FF2B5EF4-FFF2-40B4-BE49-F238E27FC236}">
              <a16:creationId xmlns:a16="http://schemas.microsoft.com/office/drawing/2014/main" id="{3FCA9068-7E15-4808-8621-FB7B284049D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3" name="Text Box 451">
          <a:extLst>
            <a:ext uri="{FF2B5EF4-FFF2-40B4-BE49-F238E27FC236}">
              <a16:creationId xmlns:a16="http://schemas.microsoft.com/office/drawing/2014/main" id="{17D0F490-E4EA-4A60-A9F8-27D649A88C4E}"/>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4" name="Text Box 454">
          <a:extLst>
            <a:ext uri="{FF2B5EF4-FFF2-40B4-BE49-F238E27FC236}">
              <a16:creationId xmlns:a16="http://schemas.microsoft.com/office/drawing/2014/main" id="{F3F59838-BFE3-4189-BC39-220804D01A8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5" name="Text Box 455">
          <a:extLst>
            <a:ext uri="{FF2B5EF4-FFF2-40B4-BE49-F238E27FC236}">
              <a16:creationId xmlns:a16="http://schemas.microsoft.com/office/drawing/2014/main" id="{2F23F562-A56D-470F-8240-E868E24666F3}"/>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6" name="Text Box 456">
          <a:extLst>
            <a:ext uri="{FF2B5EF4-FFF2-40B4-BE49-F238E27FC236}">
              <a16:creationId xmlns:a16="http://schemas.microsoft.com/office/drawing/2014/main" id="{38BB74F7-713D-4EAF-B4FD-B2F0C2FC74EE}"/>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7" name="Text Box 457">
          <a:extLst>
            <a:ext uri="{FF2B5EF4-FFF2-40B4-BE49-F238E27FC236}">
              <a16:creationId xmlns:a16="http://schemas.microsoft.com/office/drawing/2014/main" id="{9BC8A8C9-07BD-4A32-9DE1-191BD1BB017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8" name="Text Box 458">
          <a:extLst>
            <a:ext uri="{FF2B5EF4-FFF2-40B4-BE49-F238E27FC236}">
              <a16:creationId xmlns:a16="http://schemas.microsoft.com/office/drawing/2014/main" id="{40EFD429-DEE8-4627-B97C-FE3E89CB9FA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49" name="Text Box 459">
          <a:extLst>
            <a:ext uri="{FF2B5EF4-FFF2-40B4-BE49-F238E27FC236}">
              <a16:creationId xmlns:a16="http://schemas.microsoft.com/office/drawing/2014/main" id="{913681CD-AF46-4D20-9662-FED783E530E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0" name="Text Box 466">
          <a:extLst>
            <a:ext uri="{FF2B5EF4-FFF2-40B4-BE49-F238E27FC236}">
              <a16:creationId xmlns:a16="http://schemas.microsoft.com/office/drawing/2014/main" id="{9A4689A1-E5B9-47F0-808F-AA5FD9041F5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1" name="Text Box 467">
          <a:extLst>
            <a:ext uri="{FF2B5EF4-FFF2-40B4-BE49-F238E27FC236}">
              <a16:creationId xmlns:a16="http://schemas.microsoft.com/office/drawing/2014/main" id="{F616EEF5-8FA5-478D-95C5-479640D883AA}"/>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2" name="Text Box 468">
          <a:extLst>
            <a:ext uri="{FF2B5EF4-FFF2-40B4-BE49-F238E27FC236}">
              <a16:creationId xmlns:a16="http://schemas.microsoft.com/office/drawing/2014/main" id="{9DB00F9D-2A75-4736-A8B0-E51C129A7BD7}"/>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3" name="Text Box 469">
          <a:extLst>
            <a:ext uri="{FF2B5EF4-FFF2-40B4-BE49-F238E27FC236}">
              <a16:creationId xmlns:a16="http://schemas.microsoft.com/office/drawing/2014/main" id="{7B78D335-CBE6-442A-B84A-102E58CBBEE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4" name="Text Box 470">
          <a:extLst>
            <a:ext uri="{FF2B5EF4-FFF2-40B4-BE49-F238E27FC236}">
              <a16:creationId xmlns:a16="http://schemas.microsoft.com/office/drawing/2014/main" id="{FC8FF5CD-8546-4CCA-A2E9-1291A6E5D87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5" name="Text Box 471">
          <a:extLst>
            <a:ext uri="{FF2B5EF4-FFF2-40B4-BE49-F238E27FC236}">
              <a16:creationId xmlns:a16="http://schemas.microsoft.com/office/drawing/2014/main" id="{66335B8C-0C38-41A3-A800-E1DBAD9C154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6" name="Text Box 472">
          <a:extLst>
            <a:ext uri="{FF2B5EF4-FFF2-40B4-BE49-F238E27FC236}">
              <a16:creationId xmlns:a16="http://schemas.microsoft.com/office/drawing/2014/main" id="{DE645D5C-01E4-4412-B2B6-782AB38E341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7" name="Text Box 473">
          <a:extLst>
            <a:ext uri="{FF2B5EF4-FFF2-40B4-BE49-F238E27FC236}">
              <a16:creationId xmlns:a16="http://schemas.microsoft.com/office/drawing/2014/main" id="{FA121E4F-5C2F-4B65-80F8-622DACA6822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8" name="Text Box 476">
          <a:extLst>
            <a:ext uri="{FF2B5EF4-FFF2-40B4-BE49-F238E27FC236}">
              <a16:creationId xmlns:a16="http://schemas.microsoft.com/office/drawing/2014/main" id="{89F427EB-E736-4652-A07B-E33C5F66631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59" name="Text Box 477">
          <a:extLst>
            <a:ext uri="{FF2B5EF4-FFF2-40B4-BE49-F238E27FC236}">
              <a16:creationId xmlns:a16="http://schemas.microsoft.com/office/drawing/2014/main" id="{0D4E5D09-974F-44F2-B59C-284A1F287B57}"/>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0" name="Text Box 478">
          <a:extLst>
            <a:ext uri="{FF2B5EF4-FFF2-40B4-BE49-F238E27FC236}">
              <a16:creationId xmlns:a16="http://schemas.microsoft.com/office/drawing/2014/main" id="{F2EEB738-9DAB-4B93-B541-7B393ADCDDB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1" name="Text Box 479">
          <a:extLst>
            <a:ext uri="{FF2B5EF4-FFF2-40B4-BE49-F238E27FC236}">
              <a16:creationId xmlns:a16="http://schemas.microsoft.com/office/drawing/2014/main" id="{987195C9-FCCB-4DA6-BB60-FB8F2A18E9E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2" name="Text Box 482">
          <a:extLst>
            <a:ext uri="{FF2B5EF4-FFF2-40B4-BE49-F238E27FC236}">
              <a16:creationId xmlns:a16="http://schemas.microsoft.com/office/drawing/2014/main" id="{8C2B51C7-E3B3-4DED-A9BF-C1C5396490DA}"/>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3" name="Text Box 483">
          <a:extLst>
            <a:ext uri="{FF2B5EF4-FFF2-40B4-BE49-F238E27FC236}">
              <a16:creationId xmlns:a16="http://schemas.microsoft.com/office/drawing/2014/main" id="{D947C2C3-491E-4564-B128-CCA22E2B1AC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4" name="Text Box 484">
          <a:extLst>
            <a:ext uri="{FF2B5EF4-FFF2-40B4-BE49-F238E27FC236}">
              <a16:creationId xmlns:a16="http://schemas.microsoft.com/office/drawing/2014/main" id="{9EDA697F-19A3-4348-AD61-C15FF0F324C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5" name="Text Box 485">
          <a:extLst>
            <a:ext uri="{FF2B5EF4-FFF2-40B4-BE49-F238E27FC236}">
              <a16:creationId xmlns:a16="http://schemas.microsoft.com/office/drawing/2014/main" id="{7B6E9032-512D-40EB-A308-2E5A8A18F05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6" name="Text Box 486">
          <a:extLst>
            <a:ext uri="{FF2B5EF4-FFF2-40B4-BE49-F238E27FC236}">
              <a16:creationId xmlns:a16="http://schemas.microsoft.com/office/drawing/2014/main" id="{F494E31D-1E4D-4E53-A9C9-492E725FC36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7" name="Text Box 487">
          <a:extLst>
            <a:ext uri="{FF2B5EF4-FFF2-40B4-BE49-F238E27FC236}">
              <a16:creationId xmlns:a16="http://schemas.microsoft.com/office/drawing/2014/main" id="{7BE04499-AB31-4E39-8EE3-2E77CDBCA89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8" name="Text Box 488">
          <a:extLst>
            <a:ext uri="{FF2B5EF4-FFF2-40B4-BE49-F238E27FC236}">
              <a16:creationId xmlns:a16="http://schemas.microsoft.com/office/drawing/2014/main" id="{44572AE1-E640-4B5E-9E62-3C30B00BA74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69" name="Text Box 489">
          <a:extLst>
            <a:ext uri="{FF2B5EF4-FFF2-40B4-BE49-F238E27FC236}">
              <a16:creationId xmlns:a16="http://schemas.microsoft.com/office/drawing/2014/main" id="{C647BF7A-A2D7-4C24-BDC5-4C4DA89984B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0" name="Text Box 514">
          <a:extLst>
            <a:ext uri="{FF2B5EF4-FFF2-40B4-BE49-F238E27FC236}">
              <a16:creationId xmlns:a16="http://schemas.microsoft.com/office/drawing/2014/main" id="{D21634CB-3D31-472F-B3E5-1CA4D2949D3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1" name="Text Box 515">
          <a:extLst>
            <a:ext uri="{FF2B5EF4-FFF2-40B4-BE49-F238E27FC236}">
              <a16:creationId xmlns:a16="http://schemas.microsoft.com/office/drawing/2014/main" id="{E9213860-50B8-4E8F-8E6D-E7BC25C0278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2" name="Text Box 516">
          <a:extLst>
            <a:ext uri="{FF2B5EF4-FFF2-40B4-BE49-F238E27FC236}">
              <a16:creationId xmlns:a16="http://schemas.microsoft.com/office/drawing/2014/main" id="{2ECF13DE-2EFA-4FA3-82F4-0B7AAB026B4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3" name="Text Box 517">
          <a:extLst>
            <a:ext uri="{FF2B5EF4-FFF2-40B4-BE49-F238E27FC236}">
              <a16:creationId xmlns:a16="http://schemas.microsoft.com/office/drawing/2014/main" id="{58C69612-F5FA-40AD-AC6A-6298C829BF9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4" name="Text Box 450">
          <a:extLst>
            <a:ext uri="{FF2B5EF4-FFF2-40B4-BE49-F238E27FC236}">
              <a16:creationId xmlns:a16="http://schemas.microsoft.com/office/drawing/2014/main" id="{A55F3A12-B91E-44FB-A24E-0DF786813EC5}"/>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5" name="Text Box 451">
          <a:extLst>
            <a:ext uri="{FF2B5EF4-FFF2-40B4-BE49-F238E27FC236}">
              <a16:creationId xmlns:a16="http://schemas.microsoft.com/office/drawing/2014/main" id="{F3002911-92E5-420D-A65C-499C8C2B2CF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6" name="Text Box 454">
          <a:extLst>
            <a:ext uri="{FF2B5EF4-FFF2-40B4-BE49-F238E27FC236}">
              <a16:creationId xmlns:a16="http://schemas.microsoft.com/office/drawing/2014/main" id="{07B70F71-91AC-4E7B-B41A-DEF19F07E22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7" name="Text Box 455">
          <a:extLst>
            <a:ext uri="{FF2B5EF4-FFF2-40B4-BE49-F238E27FC236}">
              <a16:creationId xmlns:a16="http://schemas.microsoft.com/office/drawing/2014/main" id="{EF935B97-C381-4A78-BE2D-24A8259D75BA}"/>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8" name="Text Box 456">
          <a:extLst>
            <a:ext uri="{FF2B5EF4-FFF2-40B4-BE49-F238E27FC236}">
              <a16:creationId xmlns:a16="http://schemas.microsoft.com/office/drawing/2014/main" id="{3FADB569-FB8F-4709-8DD8-EACB43D4C46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79" name="Text Box 457">
          <a:extLst>
            <a:ext uri="{FF2B5EF4-FFF2-40B4-BE49-F238E27FC236}">
              <a16:creationId xmlns:a16="http://schemas.microsoft.com/office/drawing/2014/main" id="{25574DC5-233E-4559-A08D-666CEAFCEAD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0" name="Text Box 458">
          <a:extLst>
            <a:ext uri="{FF2B5EF4-FFF2-40B4-BE49-F238E27FC236}">
              <a16:creationId xmlns:a16="http://schemas.microsoft.com/office/drawing/2014/main" id="{0A153A97-9580-46D0-BBEA-9ED9A19CFBEE}"/>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1" name="Text Box 459">
          <a:extLst>
            <a:ext uri="{FF2B5EF4-FFF2-40B4-BE49-F238E27FC236}">
              <a16:creationId xmlns:a16="http://schemas.microsoft.com/office/drawing/2014/main" id="{A1CA0C88-E640-4169-A2F7-14A02952602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2" name="Text Box 466">
          <a:extLst>
            <a:ext uri="{FF2B5EF4-FFF2-40B4-BE49-F238E27FC236}">
              <a16:creationId xmlns:a16="http://schemas.microsoft.com/office/drawing/2014/main" id="{1D574050-5A50-4457-B7B8-B7F1618EC27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3" name="Text Box 467">
          <a:extLst>
            <a:ext uri="{FF2B5EF4-FFF2-40B4-BE49-F238E27FC236}">
              <a16:creationId xmlns:a16="http://schemas.microsoft.com/office/drawing/2014/main" id="{F8FB1F40-3250-4A2A-B061-5A563FA6452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4" name="Text Box 468">
          <a:extLst>
            <a:ext uri="{FF2B5EF4-FFF2-40B4-BE49-F238E27FC236}">
              <a16:creationId xmlns:a16="http://schemas.microsoft.com/office/drawing/2014/main" id="{0BEB019E-018A-492B-8DE0-D85E9BD8805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5" name="Text Box 469">
          <a:extLst>
            <a:ext uri="{FF2B5EF4-FFF2-40B4-BE49-F238E27FC236}">
              <a16:creationId xmlns:a16="http://schemas.microsoft.com/office/drawing/2014/main" id="{43BEDE2A-3DA1-477E-9452-AF7C604640C3}"/>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6" name="Text Box 470">
          <a:extLst>
            <a:ext uri="{FF2B5EF4-FFF2-40B4-BE49-F238E27FC236}">
              <a16:creationId xmlns:a16="http://schemas.microsoft.com/office/drawing/2014/main" id="{130DD26E-6EFF-4A2A-AE58-E6C8C54D566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7" name="Text Box 471">
          <a:extLst>
            <a:ext uri="{FF2B5EF4-FFF2-40B4-BE49-F238E27FC236}">
              <a16:creationId xmlns:a16="http://schemas.microsoft.com/office/drawing/2014/main" id="{DACEE8F9-C513-443C-AF2F-E9164171C3A7}"/>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8" name="Text Box 472">
          <a:extLst>
            <a:ext uri="{FF2B5EF4-FFF2-40B4-BE49-F238E27FC236}">
              <a16:creationId xmlns:a16="http://schemas.microsoft.com/office/drawing/2014/main" id="{24CA6260-17B7-41E9-82F6-6B087F1CD911}"/>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89" name="Text Box 473">
          <a:extLst>
            <a:ext uri="{FF2B5EF4-FFF2-40B4-BE49-F238E27FC236}">
              <a16:creationId xmlns:a16="http://schemas.microsoft.com/office/drawing/2014/main" id="{92910945-703A-4400-970C-2BB824CAB90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0" name="Text Box 476">
          <a:extLst>
            <a:ext uri="{FF2B5EF4-FFF2-40B4-BE49-F238E27FC236}">
              <a16:creationId xmlns:a16="http://schemas.microsoft.com/office/drawing/2014/main" id="{D3977D73-2B76-445C-909C-9BB32A40DA05}"/>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1" name="Text Box 477">
          <a:extLst>
            <a:ext uri="{FF2B5EF4-FFF2-40B4-BE49-F238E27FC236}">
              <a16:creationId xmlns:a16="http://schemas.microsoft.com/office/drawing/2014/main" id="{132696F7-564D-42F1-B133-5D3E458C5CE1}"/>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2" name="Text Box 478">
          <a:extLst>
            <a:ext uri="{FF2B5EF4-FFF2-40B4-BE49-F238E27FC236}">
              <a16:creationId xmlns:a16="http://schemas.microsoft.com/office/drawing/2014/main" id="{D93A2A09-97BB-4B73-A6F4-64A4B92C463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3" name="Text Box 479">
          <a:extLst>
            <a:ext uri="{FF2B5EF4-FFF2-40B4-BE49-F238E27FC236}">
              <a16:creationId xmlns:a16="http://schemas.microsoft.com/office/drawing/2014/main" id="{501CF238-12C8-4F6E-B4B7-30DFC411F3A3}"/>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4" name="Text Box 482">
          <a:extLst>
            <a:ext uri="{FF2B5EF4-FFF2-40B4-BE49-F238E27FC236}">
              <a16:creationId xmlns:a16="http://schemas.microsoft.com/office/drawing/2014/main" id="{9AEB77A6-4F5A-415B-95D3-2A6E72079731}"/>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5" name="Text Box 483">
          <a:extLst>
            <a:ext uri="{FF2B5EF4-FFF2-40B4-BE49-F238E27FC236}">
              <a16:creationId xmlns:a16="http://schemas.microsoft.com/office/drawing/2014/main" id="{D275ABD3-9422-4385-9D32-2DEA5298E7A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6" name="Text Box 484">
          <a:extLst>
            <a:ext uri="{FF2B5EF4-FFF2-40B4-BE49-F238E27FC236}">
              <a16:creationId xmlns:a16="http://schemas.microsoft.com/office/drawing/2014/main" id="{E68B4563-4286-42B5-A63A-2FA246E7F8E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7" name="Text Box 485">
          <a:extLst>
            <a:ext uri="{FF2B5EF4-FFF2-40B4-BE49-F238E27FC236}">
              <a16:creationId xmlns:a16="http://schemas.microsoft.com/office/drawing/2014/main" id="{808835F8-DB85-47E1-A34E-9A27329B379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8" name="Text Box 486">
          <a:extLst>
            <a:ext uri="{FF2B5EF4-FFF2-40B4-BE49-F238E27FC236}">
              <a16:creationId xmlns:a16="http://schemas.microsoft.com/office/drawing/2014/main" id="{F6C4BA6A-E7FB-4140-BA64-3DF91AD08AA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299" name="Text Box 487">
          <a:extLst>
            <a:ext uri="{FF2B5EF4-FFF2-40B4-BE49-F238E27FC236}">
              <a16:creationId xmlns:a16="http://schemas.microsoft.com/office/drawing/2014/main" id="{07344532-D79E-4979-BDB0-58CC32E730A5}"/>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0" name="Text Box 488">
          <a:extLst>
            <a:ext uri="{FF2B5EF4-FFF2-40B4-BE49-F238E27FC236}">
              <a16:creationId xmlns:a16="http://schemas.microsoft.com/office/drawing/2014/main" id="{FD0FEE2C-BDE6-4E40-A22B-C573D61A00DE}"/>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1" name="Text Box 489">
          <a:extLst>
            <a:ext uri="{FF2B5EF4-FFF2-40B4-BE49-F238E27FC236}">
              <a16:creationId xmlns:a16="http://schemas.microsoft.com/office/drawing/2014/main" id="{A24F1C08-C6D7-4512-AC55-B396FFBAE27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2" name="Text Box 514">
          <a:extLst>
            <a:ext uri="{FF2B5EF4-FFF2-40B4-BE49-F238E27FC236}">
              <a16:creationId xmlns:a16="http://schemas.microsoft.com/office/drawing/2014/main" id="{F414ABA0-B79B-4D73-BECA-8865DF23CC1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3" name="Text Box 515">
          <a:extLst>
            <a:ext uri="{FF2B5EF4-FFF2-40B4-BE49-F238E27FC236}">
              <a16:creationId xmlns:a16="http://schemas.microsoft.com/office/drawing/2014/main" id="{D67A53AF-A9E1-4853-B98C-89A9730B9AC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4" name="Text Box 516">
          <a:extLst>
            <a:ext uri="{FF2B5EF4-FFF2-40B4-BE49-F238E27FC236}">
              <a16:creationId xmlns:a16="http://schemas.microsoft.com/office/drawing/2014/main" id="{4C7B1812-3368-4466-9A1C-AB85297BBE5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5" name="Text Box 517">
          <a:extLst>
            <a:ext uri="{FF2B5EF4-FFF2-40B4-BE49-F238E27FC236}">
              <a16:creationId xmlns:a16="http://schemas.microsoft.com/office/drawing/2014/main" id="{B8BDB948-1DDD-4C47-BC4D-15F430E909BA}"/>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6" name="Text Box 184">
          <a:extLst>
            <a:ext uri="{FF2B5EF4-FFF2-40B4-BE49-F238E27FC236}">
              <a16:creationId xmlns:a16="http://schemas.microsoft.com/office/drawing/2014/main" id="{133F5A95-D9E6-4296-A1E6-6D3C1510A99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7" name="Text Box 185">
          <a:extLst>
            <a:ext uri="{FF2B5EF4-FFF2-40B4-BE49-F238E27FC236}">
              <a16:creationId xmlns:a16="http://schemas.microsoft.com/office/drawing/2014/main" id="{65347B46-6243-4EF9-9ED1-C2D69F5A3D2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8" name="Text Box 186">
          <a:extLst>
            <a:ext uri="{FF2B5EF4-FFF2-40B4-BE49-F238E27FC236}">
              <a16:creationId xmlns:a16="http://schemas.microsoft.com/office/drawing/2014/main" id="{82603FBD-C1C4-4957-B1D9-DACDD21253B7}"/>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09" name="Text Box 187">
          <a:extLst>
            <a:ext uri="{FF2B5EF4-FFF2-40B4-BE49-F238E27FC236}">
              <a16:creationId xmlns:a16="http://schemas.microsoft.com/office/drawing/2014/main" id="{5C932ACE-286E-45CA-9612-933EA88ABC5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0" name="Text Box 188">
          <a:extLst>
            <a:ext uri="{FF2B5EF4-FFF2-40B4-BE49-F238E27FC236}">
              <a16:creationId xmlns:a16="http://schemas.microsoft.com/office/drawing/2014/main" id="{444F2AC7-1F24-4A46-990D-A757E46E128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1" name="Text Box 189">
          <a:extLst>
            <a:ext uri="{FF2B5EF4-FFF2-40B4-BE49-F238E27FC236}">
              <a16:creationId xmlns:a16="http://schemas.microsoft.com/office/drawing/2014/main" id="{5E5F9A17-C9A8-434C-9296-5F6179E3B07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2" name="Text Box 190">
          <a:extLst>
            <a:ext uri="{FF2B5EF4-FFF2-40B4-BE49-F238E27FC236}">
              <a16:creationId xmlns:a16="http://schemas.microsoft.com/office/drawing/2014/main" id="{AE93CFBC-ABD9-4613-9AED-9CB5A4A0997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3" name="Text Box 191">
          <a:extLst>
            <a:ext uri="{FF2B5EF4-FFF2-40B4-BE49-F238E27FC236}">
              <a16:creationId xmlns:a16="http://schemas.microsoft.com/office/drawing/2014/main" id="{5E6B7969-90EF-40BC-986A-6FF0349131C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4" name="Text Box 192">
          <a:extLst>
            <a:ext uri="{FF2B5EF4-FFF2-40B4-BE49-F238E27FC236}">
              <a16:creationId xmlns:a16="http://schemas.microsoft.com/office/drawing/2014/main" id="{C91810B1-27C4-4DDB-8501-C6EB915DDF37}"/>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5" name="Text Box 193">
          <a:extLst>
            <a:ext uri="{FF2B5EF4-FFF2-40B4-BE49-F238E27FC236}">
              <a16:creationId xmlns:a16="http://schemas.microsoft.com/office/drawing/2014/main" id="{75D391CF-AF0E-4099-8B5D-4490ACE8BA2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6" name="Text Box 194">
          <a:extLst>
            <a:ext uri="{FF2B5EF4-FFF2-40B4-BE49-F238E27FC236}">
              <a16:creationId xmlns:a16="http://schemas.microsoft.com/office/drawing/2014/main" id="{AB306080-334D-4B47-AB77-77EAD32EAC2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7" name="Text Box 195">
          <a:extLst>
            <a:ext uri="{FF2B5EF4-FFF2-40B4-BE49-F238E27FC236}">
              <a16:creationId xmlns:a16="http://schemas.microsoft.com/office/drawing/2014/main" id="{8099CE2C-C584-4EB9-8D2D-B1013580B117}"/>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8" name="Text Box 196">
          <a:extLst>
            <a:ext uri="{FF2B5EF4-FFF2-40B4-BE49-F238E27FC236}">
              <a16:creationId xmlns:a16="http://schemas.microsoft.com/office/drawing/2014/main" id="{D3863BD8-059A-484B-A494-8345CC5BDE4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19" name="Text Box 197">
          <a:extLst>
            <a:ext uri="{FF2B5EF4-FFF2-40B4-BE49-F238E27FC236}">
              <a16:creationId xmlns:a16="http://schemas.microsoft.com/office/drawing/2014/main" id="{4DAC1036-53E8-4C03-84B3-87E083A0AE4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0" name="Text Box 198">
          <a:extLst>
            <a:ext uri="{FF2B5EF4-FFF2-40B4-BE49-F238E27FC236}">
              <a16:creationId xmlns:a16="http://schemas.microsoft.com/office/drawing/2014/main" id="{3CEFF2BC-AED8-4B5E-BE82-EDAF328DF2A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1" name="Text Box 199">
          <a:extLst>
            <a:ext uri="{FF2B5EF4-FFF2-40B4-BE49-F238E27FC236}">
              <a16:creationId xmlns:a16="http://schemas.microsoft.com/office/drawing/2014/main" id="{3F58207F-DEDC-490B-ACEA-776B1EF2088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2" name="Text Box 202">
          <a:extLst>
            <a:ext uri="{FF2B5EF4-FFF2-40B4-BE49-F238E27FC236}">
              <a16:creationId xmlns:a16="http://schemas.microsoft.com/office/drawing/2014/main" id="{62CDC3F2-7A0C-4564-99A4-1D9667BAB82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3" name="Text Box 203">
          <a:extLst>
            <a:ext uri="{FF2B5EF4-FFF2-40B4-BE49-F238E27FC236}">
              <a16:creationId xmlns:a16="http://schemas.microsoft.com/office/drawing/2014/main" id="{D7F1DC88-D634-4ECA-9E96-7416FADB86A1}"/>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4" name="Text Box 204">
          <a:extLst>
            <a:ext uri="{FF2B5EF4-FFF2-40B4-BE49-F238E27FC236}">
              <a16:creationId xmlns:a16="http://schemas.microsoft.com/office/drawing/2014/main" id="{55BEC4CA-B007-4BDC-9009-537CF0EC6F5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5" name="Text Box 205">
          <a:extLst>
            <a:ext uri="{FF2B5EF4-FFF2-40B4-BE49-F238E27FC236}">
              <a16:creationId xmlns:a16="http://schemas.microsoft.com/office/drawing/2014/main" id="{317C5E5E-461F-406E-98ED-6FF464C24EEE}"/>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6" name="Text Box 208">
          <a:extLst>
            <a:ext uri="{FF2B5EF4-FFF2-40B4-BE49-F238E27FC236}">
              <a16:creationId xmlns:a16="http://schemas.microsoft.com/office/drawing/2014/main" id="{596093EB-3185-436F-9670-BF3B08896E7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7" name="Text Box 209">
          <a:extLst>
            <a:ext uri="{FF2B5EF4-FFF2-40B4-BE49-F238E27FC236}">
              <a16:creationId xmlns:a16="http://schemas.microsoft.com/office/drawing/2014/main" id="{1A490A78-1CF1-478C-A002-9D1C1BAADBDB}"/>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8" name="Text Box 210">
          <a:extLst>
            <a:ext uri="{FF2B5EF4-FFF2-40B4-BE49-F238E27FC236}">
              <a16:creationId xmlns:a16="http://schemas.microsoft.com/office/drawing/2014/main" id="{CF7374A2-9D33-4DB3-83D1-AA5F1E01435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29" name="Text Box 211">
          <a:extLst>
            <a:ext uri="{FF2B5EF4-FFF2-40B4-BE49-F238E27FC236}">
              <a16:creationId xmlns:a16="http://schemas.microsoft.com/office/drawing/2014/main" id="{4FC5ED77-ED7B-43F8-AECA-946C680D4C67}"/>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0" name="Text Box 212">
          <a:extLst>
            <a:ext uri="{FF2B5EF4-FFF2-40B4-BE49-F238E27FC236}">
              <a16:creationId xmlns:a16="http://schemas.microsoft.com/office/drawing/2014/main" id="{0B629481-AD68-4CD9-B38F-CBF51B03CA9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1" name="Text Box 213">
          <a:extLst>
            <a:ext uri="{FF2B5EF4-FFF2-40B4-BE49-F238E27FC236}">
              <a16:creationId xmlns:a16="http://schemas.microsoft.com/office/drawing/2014/main" id="{9E66B819-AC57-4482-84E5-3D527955776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2" name="Text Box 214">
          <a:extLst>
            <a:ext uri="{FF2B5EF4-FFF2-40B4-BE49-F238E27FC236}">
              <a16:creationId xmlns:a16="http://schemas.microsoft.com/office/drawing/2014/main" id="{EA67A55C-3CF7-46D1-B3C0-9252CB43F93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3" name="Text Box 215">
          <a:extLst>
            <a:ext uri="{FF2B5EF4-FFF2-40B4-BE49-F238E27FC236}">
              <a16:creationId xmlns:a16="http://schemas.microsoft.com/office/drawing/2014/main" id="{0D20227F-2630-4C9B-A7F5-66A22E53F483}"/>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4" name="Text Box 216">
          <a:extLst>
            <a:ext uri="{FF2B5EF4-FFF2-40B4-BE49-F238E27FC236}">
              <a16:creationId xmlns:a16="http://schemas.microsoft.com/office/drawing/2014/main" id="{595FE822-ADD8-42E8-B7AC-A89AD984CDB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5" name="Text Box 217">
          <a:extLst>
            <a:ext uri="{FF2B5EF4-FFF2-40B4-BE49-F238E27FC236}">
              <a16:creationId xmlns:a16="http://schemas.microsoft.com/office/drawing/2014/main" id="{EF7F437A-54D3-4284-8079-C2EBF30B8BB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6" name="Text Box 218">
          <a:extLst>
            <a:ext uri="{FF2B5EF4-FFF2-40B4-BE49-F238E27FC236}">
              <a16:creationId xmlns:a16="http://schemas.microsoft.com/office/drawing/2014/main" id="{BB0C1473-6678-4715-A69E-86D4E0AC8FCA}"/>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7" name="Text Box 219">
          <a:extLst>
            <a:ext uri="{FF2B5EF4-FFF2-40B4-BE49-F238E27FC236}">
              <a16:creationId xmlns:a16="http://schemas.microsoft.com/office/drawing/2014/main" id="{5594BE4B-AEEC-4882-830D-05B283213AB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8" name="Text Box 598">
          <a:extLst>
            <a:ext uri="{FF2B5EF4-FFF2-40B4-BE49-F238E27FC236}">
              <a16:creationId xmlns:a16="http://schemas.microsoft.com/office/drawing/2014/main" id="{E9627E31-4181-4080-BB59-3E2F05362FE4}"/>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39" name="Text Box 599">
          <a:extLst>
            <a:ext uri="{FF2B5EF4-FFF2-40B4-BE49-F238E27FC236}">
              <a16:creationId xmlns:a16="http://schemas.microsoft.com/office/drawing/2014/main" id="{43037099-2008-4485-B128-71424EDEB28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0" name="Text Box 600">
          <a:extLst>
            <a:ext uri="{FF2B5EF4-FFF2-40B4-BE49-F238E27FC236}">
              <a16:creationId xmlns:a16="http://schemas.microsoft.com/office/drawing/2014/main" id="{AA0E2108-0E20-443E-BCFC-4960795699E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1" name="Text Box 601">
          <a:extLst>
            <a:ext uri="{FF2B5EF4-FFF2-40B4-BE49-F238E27FC236}">
              <a16:creationId xmlns:a16="http://schemas.microsoft.com/office/drawing/2014/main" id="{C3DB42CF-6AF4-442E-80F3-8D4F208C7E3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2" name="Text Box 602">
          <a:extLst>
            <a:ext uri="{FF2B5EF4-FFF2-40B4-BE49-F238E27FC236}">
              <a16:creationId xmlns:a16="http://schemas.microsoft.com/office/drawing/2014/main" id="{12A16EDA-9D1B-40DA-964A-77BC71B8FEC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3" name="Text Box 603">
          <a:extLst>
            <a:ext uri="{FF2B5EF4-FFF2-40B4-BE49-F238E27FC236}">
              <a16:creationId xmlns:a16="http://schemas.microsoft.com/office/drawing/2014/main" id="{3E325750-3834-44DC-9CA1-EDD932686D1E}"/>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4" name="Text Box 604">
          <a:extLst>
            <a:ext uri="{FF2B5EF4-FFF2-40B4-BE49-F238E27FC236}">
              <a16:creationId xmlns:a16="http://schemas.microsoft.com/office/drawing/2014/main" id="{26FAC536-950D-4FA8-A400-8C68C94DBA9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5" name="Text Box 605">
          <a:extLst>
            <a:ext uri="{FF2B5EF4-FFF2-40B4-BE49-F238E27FC236}">
              <a16:creationId xmlns:a16="http://schemas.microsoft.com/office/drawing/2014/main" id="{6E010BC2-1DC3-46C9-BEC6-1318EC3621B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6" name="Text Box 606">
          <a:extLst>
            <a:ext uri="{FF2B5EF4-FFF2-40B4-BE49-F238E27FC236}">
              <a16:creationId xmlns:a16="http://schemas.microsoft.com/office/drawing/2014/main" id="{71A84467-4FF8-4DF9-84D6-E71613A1A66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7" name="Text Box 607">
          <a:extLst>
            <a:ext uri="{FF2B5EF4-FFF2-40B4-BE49-F238E27FC236}">
              <a16:creationId xmlns:a16="http://schemas.microsoft.com/office/drawing/2014/main" id="{DBDBB43C-DF8E-4714-87F2-AE270A00C1A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8" name="Text Box 608">
          <a:extLst>
            <a:ext uri="{FF2B5EF4-FFF2-40B4-BE49-F238E27FC236}">
              <a16:creationId xmlns:a16="http://schemas.microsoft.com/office/drawing/2014/main" id="{602B3CE1-9B94-4A19-BB10-2AF27FCEED4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49" name="Text Box 609">
          <a:extLst>
            <a:ext uri="{FF2B5EF4-FFF2-40B4-BE49-F238E27FC236}">
              <a16:creationId xmlns:a16="http://schemas.microsoft.com/office/drawing/2014/main" id="{046E91E5-CB09-4F9F-9255-54DC12C45DB0}"/>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0" name="Text Box 610">
          <a:extLst>
            <a:ext uri="{FF2B5EF4-FFF2-40B4-BE49-F238E27FC236}">
              <a16:creationId xmlns:a16="http://schemas.microsoft.com/office/drawing/2014/main" id="{B0E8CF39-0B16-46C9-9E8F-4DBBA075F9A3}"/>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1" name="Text Box 611">
          <a:extLst>
            <a:ext uri="{FF2B5EF4-FFF2-40B4-BE49-F238E27FC236}">
              <a16:creationId xmlns:a16="http://schemas.microsoft.com/office/drawing/2014/main" id="{6935DAF7-E57C-49D9-82E8-210A557F70E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2" name="Text Box 612">
          <a:extLst>
            <a:ext uri="{FF2B5EF4-FFF2-40B4-BE49-F238E27FC236}">
              <a16:creationId xmlns:a16="http://schemas.microsoft.com/office/drawing/2014/main" id="{21897540-1392-4677-8CE4-404D9BD795A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3" name="Text Box 613">
          <a:extLst>
            <a:ext uri="{FF2B5EF4-FFF2-40B4-BE49-F238E27FC236}">
              <a16:creationId xmlns:a16="http://schemas.microsoft.com/office/drawing/2014/main" id="{AC81AC5F-90ED-4099-83FB-FB9A9668FE56}"/>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4" name="Text Box 616">
          <a:extLst>
            <a:ext uri="{FF2B5EF4-FFF2-40B4-BE49-F238E27FC236}">
              <a16:creationId xmlns:a16="http://schemas.microsoft.com/office/drawing/2014/main" id="{E821EF57-D0FC-496E-A18C-DC38240BBB0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5" name="Text Box 617">
          <a:extLst>
            <a:ext uri="{FF2B5EF4-FFF2-40B4-BE49-F238E27FC236}">
              <a16:creationId xmlns:a16="http://schemas.microsoft.com/office/drawing/2014/main" id="{9C6A9005-90C9-451F-92A4-1B568E7C1889}"/>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6" name="Text Box 618">
          <a:extLst>
            <a:ext uri="{FF2B5EF4-FFF2-40B4-BE49-F238E27FC236}">
              <a16:creationId xmlns:a16="http://schemas.microsoft.com/office/drawing/2014/main" id="{81F9A14C-7E1D-4041-ABD7-73792F361D7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7" name="Text Box 619">
          <a:extLst>
            <a:ext uri="{FF2B5EF4-FFF2-40B4-BE49-F238E27FC236}">
              <a16:creationId xmlns:a16="http://schemas.microsoft.com/office/drawing/2014/main" id="{94A9DFE8-AEAA-476B-9102-40AB92E05ED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8" name="Text Box 622">
          <a:extLst>
            <a:ext uri="{FF2B5EF4-FFF2-40B4-BE49-F238E27FC236}">
              <a16:creationId xmlns:a16="http://schemas.microsoft.com/office/drawing/2014/main" id="{F8FF535F-16DC-45F1-944F-D62475CDBF5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59" name="Text Box 623">
          <a:extLst>
            <a:ext uri="{FF2B5EF4-FFF2-40B4-BE49-F238E27FC236}">
              <a16:creationId xmlns:a16="http://schemas.microsoft.com/office/drawing/2014/main" id="{C67BA605-3626-4FCC-AD02-81FC4CECC925}"/>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0" name="Text Box 624">
          <a:extLst>
            <a:ext uri="{FF2B5EF4-FFF2-40B4-BE49-F238E27FC236}">
              <a16:creationId xmlns:a16="http://schemas.microsoft.com/office/drawing/2014/main" id="{935AE713-021D-420B-BC3D-D2AAB195FFF5}"/>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1" name="Text Box 625">
          <a:extLst>
            <a:ext uri="{FF2B5EF4-FFF2-40B4-BE49-F238E27FC236}">
              <a16:creationId xmlns:a16="http://schemas.microsoft.com/office/drawing/2014/main" id="{C18E1A6C-F32F-4DE7-B6DE-DFDC4BAFDA3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2" name="Text Box 626">
          <a:extLst>
            <a:ext uri="{FF2B5EF4-FFF2-40B4-BE49-F238E27FC236}">
              <a16:creationId xmlns:a16="http://schemas.microsoft.com/office/drawing/2014/main" id="{5B04E413-7A7B-4D0B-AFF4-0C47A6156C95}"/>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3" name="Text Box 627">
          <a:extLst>
            <a:ext uri="{FF2B5EF4-FFF2-40B4-BE49-F238E27FC236}">
              <a16:creationId xmlns:a16="http://schemas.microsoft.com/office/drawing/2014/main" id="{E3419A64-38A0-4802-998F-20D216CD4B0F}"/>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4" name="Text Box 628">
          <a:extLst>
            <a:ext uri="{FF2B5EF4-FFF2-40B4-BE49-F238E27FC236}">
              <a16:creationId xmlns:a16="http://schemas.microsoft.com/office/drawing/2014/main" id="{6616BF27-25EB-45CC-A576-281E665F0E1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5" name="Text Box 629">
          <a:extLst>
            <a:ext uri="{FF2B5EF4-FFF2-40B4-BE49-F238E27FC236}">
              <a16:creationId xmlns:a16="http://schemas.microsoft.com/office/drawing/2014/main" id="{A2394F02-BF70-494F-A228-353A34ACAB8C}"/>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6" name="Text Box 630">
          <a:extLst>
            <a:ext uri="{FF2B5EF4-FFF2-40B4-BE49-F238E27FC236}">
              <a16:creationId xmlns:a16="http://schemas.microsoft.com/office/drawing/2014/main" id="{F084E6BE-56C6-486B-8073-92E28600251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7" name="Text Box 631">
          <a:extLst>
            <a:ext uri="{FF2B5EF4-FFF2-40B4-BE49-F238E27FC236}">
              <a16:creationId xmlns:a16="http://schemas.microsoft.com/office/drawing/2014/main" id="{4B7B0D78-B460-4CB6-81D5-7776A83FBD5D}"/>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8" name="Text Box 632">
          <a:extLst>
            <a:ext uri="{FF2B5EF4-FFF2-40B4-BE49-F238E27FC236}">
              <a16:creationId xmlns:a16="http://schemas.microsoft.com/office/drawing/2014/main" id="{33841E11-F2C5-460E-BBFE-1B023F8E1B02}"/>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71438</xdr:rowOff>
    </xdr:to>
    <xdr:sp macro="" textlink="">
      <xdr:nvSpPr>
        <xdr:cNvPr id="369" name="Text Box 633">
          <a:extLst>
            <a:ext uri="{FF2B5EF4-FFF2-40B4-BE49-F238E27FC236}">
              <a16:creationId xmlns:a16="http://schemas.microsoft.com/office/drawing/2014/main" id="{C5CC2157-768F-41C3-9528-A839AB614F78}"/>
            </a:ext>
          </a:extLst>
        </xdr:cNvPr>
        <xdr:cNvSpPr txBox="1">
          <a:spLocks noChangeArrowheads="1"/>
        </xdr:cNvSpPr>
      </xdr:nvSpPr>
      <xdr:spPr bwMode="auto">
        <a:xfrm>
          <a:off x="3743325" y="14973300"/>
          <a:ext cx="0" cy="288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70" name="Text Box 182">
          <a:extLst>
            <a:ext uri="{FF2B5EF4-FFF2-40B4-BE49-F238E27FC236}">
              <a16:creationId xmlns:a16="http://schemas.microsoft.com/office/drawing/2014/main" id="{CFE9E48F-B021-4576-B2B0-1A583134D32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71" name="Text Box 183">
          <a:extLst>
            <a:ext uri="{FF2B5EF4-FFF2-40B4-BE49-F238E27FC236}">
              <a16:creationId xmlns:a16="http://schemas.microsoft.com/office/drawing/2014/main" id="{7E27C449-5CB7-4644-BA34-7CDEF8F7309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72" name="Text Box 326">
          <a:extLst>
            <a:ext uri="{FF2B5EF4-FFF2-40B4-BE49-F238E27FC236}">
              <a16:creationId xmlns:a16="http://schemas.microsoft.com/office/drawing/2014/main" id="{FAB1D2B3-716E-405D-8813-2D9184A5173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73" name="Text Box 327">
          <a:extLst>
            <a:ext uri="{FF2B5EF4-FFF2-40B4-BE49-F238E27FC236}">
              <a16:creationId xmlns:a16="http://schemas.microsoft.com/office/drawing/2014/main" id="{16DF93C2-313B-43D5-B6CC-44FACC60AE5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374" name="Text Box 869">
          <a:extLst>
            <a:ext uri="{FF2B5EF4-FFF2-40B4-BE49-F238E27FC236}">
              <a16:creationId xmlns:a16="http://schemas.microsoft.com/office/drawing/2014/main" id="{76676E20-68CF-494A-A257-F8A39AFE01EB}"/>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375" name="Text Box 870">
          <a:extLst>
            <a:ext uri="{FF2B5EF4-FFF2-40B4-BE49-F238E27FC236}">
              <a16:creationId xmlns:a16="http://schemas.microsoft.com/office/drawing/2014/main" id="{0BFB3904-5B05-411A-BDC6-95A0FBB93053}"/>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376" name="Text Box 871">
          <a:extLst>
            <a:ext uri="{FF2B5EF4-FFF2-40B4-BE49-F238E27FC236}">
              <a16:creationId xmlns:a16="http://schemas.microsoft.com/office/drawing/2014/main" id="{95A03066-2A20-4BCE-9532-D8CE538884D8}"/>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377" name="Text Box 872">
          <a:extLst>
            <a:ext uri="{FF2B5EF4-FFF2-40B4-BE49-F238E27FC236}">
              <a16:creationId xmlns:a16="http://schemas.microsoft.com/office/drawing/2014/main" id="{BBADBF0E-D19F-47CE-A0F2-9B133C4F5854}"/>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78" name="Text Box 450">
          <a:extLst>
            <a:ext uri="{FF2B5EF4-FFF2-40B4-BE49-F238E27FC236}">
              <a16:creationId xmlns:a16="http://schemas.microsoft.com/office/drawing/2014/main" id="{3CA2A2B1-674A-4140-A2B2-DF4E204EB24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79" name="Text Box 451">
          <a:extLst>
            <a:ext uri="{FF2B5EF4-FFF2-40B4-BE49-F238E27FC236}">
              <a16:creationId xmlns:a16="http://schemas.microsoft.com/office/drawing/2014/main" id="{9805CDFE-B505-4113-9F27-66FA4C21D6A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0" name="Text Box 454">
          <a:extLst>
            <a:ext uri="{FF2B5EF4-FFF2-40B4-BE49-F238E27FC236}">
              <a16:creationId xmlns:a16="http://schemas.microsoft.com/office/drawing/2014/main" id="{82E56D9C-FF1C-4B60-A28F-EFA15B3197E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1" name="Text Box 455">
          <a:extLst>
            <a:ext uri="{FF2B5EF4-FFF2-40B4-BE49-F238E27FC236}">
              <a16:creationId xmlns:a16="http://schemas.microsoft.com/office/drawing/2014/main" id="{4A0ED70B-9CF3-4185-B22E-C735162CDF7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2" name="Text Box 456">
          <a:extLst>
            <a:ext uri="{FF2B5EF4-FFF2-40B4-BE49-F238E27FC236}">
              <a16:creationId xmlns:a16="http://schemas.microsoft.com/office/drawing/2014/main" id="{68BB9CEB-F3DC-4A7B-AF48-64188E5ADB0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3" name="Text Box 457">
          <a:extLst>
            <a:ext uri="{FF2B5EF4-FFF2-40B4-BE49-F238E27FC236}">
              <a16:creationId xmlns:a16="http://schemas.microsoft.com/office/drawing/2014/main" id="{155EB356-A50E-4AC0-A649-470875F63A5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4" name="Text Box 458">
          <a:extLst>
            <a:ext uri="{FF2B5EF4-FFF2-40B4-BE49-F238E27FC236}">
              <a16:creationId xmlns:a16="http://schemas.microsoft.com/office/drawing/2014/main" id="{70E9FD86-02C6-473F-83DA-AF99A75F2D3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5" name="Text Box 459">
          <a:extLst>
            <a:ext uri="{FF2B5EF4-FFF2-40B4-BE49-F238E27FC236}">
              <a16:creationId xmlns:a16="http://schemas.microsoft.com/office/drawing/2014/main" id="{DBEF1DD3-46A9-445B-A67C-58C354E1466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6" name="Text Box 466">
          <a:extLst>
            <a:ext uri="{FF2B5EF4-FFF2-40B4-BE49-F238E27FC236}">
              <a16:creationId xmlns:a16="http://schemas.microsoft.com/office/drawing/2014/main" id="{876D9053-FD02-41BC-8B84-5EA04070D1D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7" name="Text Box 467">
          <a:extLst>
            <a:ext uri="{FF2B5EF4-FFF2-40B4-BE49-F238E27FC236}">
              <a16:creationId xmlns:a16="http://schemas.microsoft.com/office/drawing/2014/main" id="{DE3EB1E2-4E2A-4D75-8CF1-235812596C3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8" name="Text Box 468">
          <a:extLst>
            <a:ext uri="{FF2B5EF4-FFF2-40B4-BE49-F238E27FC236}">
              <a16:creationId xmlns:a16="http://schemas.microsoft.com/office/drawing/2014/main" id="{D45A8C99-179D-4BA4-BEF9-B9188D45279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89" name="Text Box 469">
          <a:extLst>
            <a:ext uri="{FF2B5EF4-FFF2-40B4-BE49-F238E27FC236}">
              <a16:creationId xmlns:a16="http://schemas.microsoft.com/office/drawing/2014/main" id="{AF55BF6F-27D3-496C-8DEE-2A84DA33CBF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0" name="Text Box 470">
          <a:extLst>
            <a:ext uri="{FF2B5EF4-FFF2-40B4-BE49-F238E27FC236}">
              <a16:creationId xmlns:a16="http://schemas.microsoft.com/office/drawing/2014/main" id="{B5B37A22-57A2-4082-AF89-D993507B851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1" name="Text Box 471">
          <a:extLst>
            <a:ext uri="{FF2B5EF4-FFF2-40B4-BE49-F238E27FC236}">
              <a16:creationId xmlns:a16="http://schemas.microsoft.com/office/drawing/2014/main" id="{1067F5C0-337E-405A-9367-C3842D34330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2" name="Text Box 472">
          <a:extLst>
            <a:ext uri="{FF2B5EF4-FFF2-40B4-BE49-F238E27FC236}">
              <a16:creationId xmlns:a16="http://schemas.microsoft.com/office/drawing/2014/main" id="{D190AD0F-EECD-4F44-8C0E-F7A3AF73D93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3" name="Text Box 473">
          <a:extLst>
            <a:ext uri="{FF2B5EF4-FFF2-40B4-BE49-F238E27FC236}">
              <a16:creationId xmlns:a16="http://schemas.microsoft.com/office/drawing/2014/main" id="{631C143F-1CDD-489F-8D1F-88DF0B68DF4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4" name="Text Box 476">
          <a:extLst>
            <a:ext uri="{FF2B5EF4-FFF2-40B4-BE49-F238E27FC236}">
              <a16:creationId xmlns:a16="http://schemas.microsoft.com/office/drawing/2014/main" id="{8C16AA98-ACC5-42E0-9BA3-8C50C8D5104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5" name="Text Box 477">
          <a:extLst>
            <a:ext uri="{FF2B5EF4-FFF2-40B4-BE49-F238E27FC236}">
              <a16:creationId xmlns:a16="http://schemas.microsoft.com/office/drawing/2014/main" id="{8F500CC7-6094-4C67-BF2D-A2A41EFECD3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6" name="Text Box 478">
          <a:extLst>
            <a:ext uri="{FF2B5EF4-FFF2-40B4-BE49-F238E27FC236}">
              <a16:creationId xmlns:a16="http://schemas.microsoft.com/office/drawing/2014/main" id="{A24F0E72-EEAB-4123-9DCA-5B7B7785005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7" name="Text Box 479">
          <a:extLst>
            <a:ext uri="{FF2B5EF4-FFF2-40B4-BE49-F238E27FC236}">
              <a16:creationId xmlns:a16="http://schemas.microsoft.com/office/drawing/2014/main" id="{DC99E55F-26FC-4411-9BFD-4E000FF6DD0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8" name="Text Box 482">
          <a:extLst>
            <a:ext uri="{FF2B5EF4-FFF2-40B4-BE49-F238E27FC236}">
              <a16:creationId xmlns:a16="http://schemas.microsoft.com/office/drawing/2014/main" id="{C3C1E24A-7C45-48BA-809A-5463F5D91C6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399" name="Text Box 483">
          <a:extLst>
            <a:ext uri="{FF2B5EF4-FFF2-40B4-BE49-F238E27FC236}">
              <a16:creationId xmlns:a16="http://schemas.microsoft.com/office/drawing/2014/main" id="{033C9BDE-E8FD-4E82-A6C6-62416FCC1BC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0" name="Text Box 484">
          <a:extLst>
            <a:ext uri="{FF2B5EF4-FFF2-40B4-BE49-F238E27FC236}">
              <a16:creationId xmlns:a16="http://schemas.microsoft.com/office/drawing/2014/main" id="{1A0A1F15-8DF8-4FDD-922E-9F8A984E7CC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1" name="Text Box 485">
          <a:extLst>
            <a:ext uri="{FF2B5EF4-FFF2-40B4-BE49-F238E27FC236}">
              <a16:creationId xmlns:a16="http://schemas.microsoft.com/office/drawing/2014/main" id="{6F86B675-E372-4965-8D45-2A696EB9B3F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2" name="Text Box 486">
          <a:extLst>
            <a:ext uri="{FF2B5EF4-FFF2-40B4-BE49-F238E27FC236}">
              <a16:creationId xmlns:a16="http://schemas.microsoft.com/office/drawing/2014/main" id="{D3573F95-CC83-4167-9FDC-D7C417F9D07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3" name="Text Box 487">
          <a:extLst>
            <a:ext uri="{FF2B5EF4-FFF2-40B4-BE49-F238E27FC236}">
              <a16:creationId xmlns:a16="http://schemas.microsoft.com/office/drawing/2014/main" id="{9F150465-575F-4DCB-9CFA-385591AB0C1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4" name="Text Box 488">
          <a:extLst>
            <a:ext uri="{FF2B5EF4-FFF2-40B4-BE49-F238E27FC236}">
              <a16:creationId xmlns:a16="http://schemas.microsoft.com/office/drawing/2014/main" id="{BBD739C6-6F27-4420-93BD-6BFBC1054A9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5" name="Text Box 489">
          <a:extLst>
            <a:ext uri="{FF2B5EF4-FFF2-40B4-BE49-F238E27FC236}">
              <a16:creationId xmlns:a16="http://schemas.microsoft.com/office/drawing/2014/main" id="{60CE90DA-3C3F-4B05-9A7C-F8815FB12CC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6" name="Text Box 514">
          <a:extLst>
            <a:ext uri="{FF2B5EF4-FFF2-40B4-BE49-F238E27FC236}">
              <a16:creationId xmlns:a16="http://schemas.microsoft.com/office/drawing/2014/main" id="{32378C3F-5BD5-4BAB-A89D-65BD2A8AFAB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7" name="Text Box 515">
          <a:extLst>
            <a:ext uri="{FF2B5EF4-FFF2-40B4-BE49-F238E27FC236}">
              <a16:creationId xmlns:a16="http://schemas.microsoft.com/office/drawing/2014/main" id="{0B0518D3-767A-4ECD-8893-DB536810053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8" name="Text Box 516">
          <a:extLst>
            <a:ext uri="{FF2B5EF4-FFF2-40B4-BE49-F238E27FC236}">
              <a16:creationId xmlns:a16="http://schemas.microsoft.com/office/drawing/2014/main" id="{1B671902-302E-4CA1-9E4D-049A2EE8D01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09" name="Text Box 517">
          <a:extLst>
            <a:ext uri="{FF2B5EF4-FFF2-40B4-BE49-F238E27FC236}">
              <a16:creationId xmlns:a16="http://schemas.microsoft.com/office/drawing/2014/main" id="{D68A58DB-4E7B-4FF1-B9BA-1F3894369A2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0" name="Text Box 450">
          <a:extLst>
            <a:ext uri="{FF2B5EF4-FFF2-40B4-BE49-F238E27FC236}">
              <a16:creationId xmlns:a16="http://schemas.microsoft.com/office/drawing/2014/main" id="{27510B17-6AA0-4A92-8BBE-30886060493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1" name="Text Box 451">
          <a:extLst>
            <a:ext uri="{FF2B5EF4-FFF2-40B4-BE49-F238E27FC236}">
              <a16:creationId xmlns:a16="http://schemas.microsoft.com/office/drawing/2014/main" id="{583436D1-7536-422B-9447-34B2F1DB325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2" name="Text Box 454">
          <a:extLst>
            <a:ext uri="{FF2B5EF4-FFF2-40B4-BE49-F238E27FC236}">
              <a16:creationId xmlns:a16="http://schemas.microsoft.com/office/drawing/2014/main" id="{F86851A7-3522-4DBD-B103-40742A570C5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3" name="Text Box 455">
          <a:extLst>
            <a:ext uri="{FF2B5EF4-FFF2-40B4-BE49-F238E27FC236}">
              <a16:creationId xmlns:a16="http://schemas.microsoft.com/office/drawing/2014/main" id="{FFC3483B-49F0-4B0A-A926-EAD0FB09DE9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4" name="Text Box 456">
          <a:extLst>
            <a:ext uri="{FF2B5EF4-FFF2-40B4-BE49-F238E27FC236}">
              <a16:creationId xmlns:a16="http://schemas.microsoft.com/office/drawing/2014/main" id="{1BD8767B-02E1-4DEB-9F16-29BAFBF3156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5" name="Text Box 457">
          <a:extLst>
            <a:ext uri="{FF2B5EF4-FFF2-40B4-BE49-F238E27FC236}">
              <a16:creationId xmlns:a16="http://schemas.microsoft.com/office/drawing/2014/main" id="{1886F6AF-EC18-4111-8FEA-4A5D3896E0F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6" name="Text Box 458">
          <a:extLst>
            <a:ext uri="{FF2B5EF4-FFF2-40B4-BE49-F238E27FC236}">
              <a16:creationId xmlns:a16="http://schemas.microsoft.com/office/drawing/2014/main" id="{D55E2E29-D78C-4884-B469-370134029B7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7" name="Text Box 459">
          <a:extLst>
            <a:ext uri="{FF2B5EF4-FFF2-40B4-BE49-F238E27FC236}">
              <a16:creationId xmlns:a16="http://schemas.microsoft.com/office/drawing/2014/main" id="{B88C0461-8338-4332-88B8-29CC8D0BF74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8" name="Text Box 466">
          <a:extLst>
            <a:ext uri="{FF2B5EF4-FFF2-40B4-BE49-F238E27FC236}">
              <a16:creationId xmlns:a16="http://schemas.microsoft.com/office/drawing/2014/main" id="{BBDD6E36-30C2-45A1-A1AD-A4A73AAC9D9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19" name="Text Box 467">
          <a:extLst>
            <a:ext uri="{FF2B5EF4-FFF2-40B4-BE49-F238E27FC236}">
              <a16:creationId xmlns:a16="http://schemas.microsoft.com/office/drawing/2014/main" id="{FF69162F-2C33-44FE-8C53-796F6031564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0" name="Text Box 468">
          <a:extLst>
            <a:ext uri="{FF2B5EF4-FFF2-40B4-BE49-F238E27FC236}">
              <a16:creationId xmlns:a16="http://schemas.microsoft.com/office/drawing/2014/main" id="{45F05C62-A9ED-4D5B-B565-4A8D961EBF6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1" name="Text Box 469">
          <a:extLst>
            <a:ext uri="{FF2B5EF4-FFF2-40B4-BE49-F238E27FC236}">
              <a16:creationId xmlns:a16="http://schemas.microsoft.com/office/drawing/2014/main" id="{FEFCC81B-3A95-4D74-9B2B-1AF886A0CC4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2" name="Text Box 470">
          <a:extLst>
            <a:ext uri="{FF2B5EF4-FFF2-40B4-BE49-F238E27FC236}">
              <a16:creationId xmlns:a16="http://schemas.microsoft.com/office/drawing/2014/main" id="{35DA64F8-6E6F-4DA7-8ADB-9D954B8EFA3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3" name="Text Box 471">
          <a:extLst>
            <a:ext uri="{FF2B5EF4-FFF2-40B4-BE49-F238E27FC236}">
              <a16:creationId xmlns:a16="http://schemas.microsoft.com/office/drawing/2014/main" id="{36CED782-9DD8-42C6-9632-5C131BD85EC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4" name="Text Box 472">
          <a:extLst>
            <a:ext uri="{FF2B5EF4-FFF2-40B4-BE49-F238E27FC236}">
              <a16:creationId xmlns:a16="http://schemas.microsoft.com/office/drawing/2014/main" id="{52435AAA-839A-4791-9094-7D294DA4540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5" name="Text Box 473">
          <a:extLst>
            <a:ext uri="{FF2B5EF4-FFF2-40B4-BE49-F238E27FC236}">
              <a16:creationId xmlns:a16="http://schemas.microsoft.com/office/drawing/2014/main" id="{78C806A7-3794-4156-9B38-E8ED548746C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6" name="Text Box 476">
          <a:extLst>
            <a:ext uri="{FF2B5EF4-FFF2-40B4-BE49-F238E27FC236}">
              <a16:creationId xmlns:a16="http://schemas.microsoft.com/office/drawing/2014/main" id="{8F4E8DE6-7BAD-48B5-BBE7-DC83123EBF7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7" name="Text Box 477">
          <a:extLst>
            <a:ext uri="{FF2B5EF4-FFF2-40B4-BE49-F238E27FC236}">
              <a16:creationId xmlns:a16="http://schemas.microsoft.com/office/drawing/2014/main" id="{2C6332E0-D39B-46DF-90E9-A529F2C7DA8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8" name="Text Box 478">
          <a:extLst>
            <a:ext uri="{FF2B5EF4-FFF2-40B4-BE49-F238E27FC236}">
              <a16:creationId xmlns:a16="http://schemas.microsoft.com/office/drawing/2014/main" id="{CDC2590A-E144-4E16-8EB4-FCBEB55DC8C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29" name="Text Box 479">
          <a:extLst>
            <a:ext uri="{FF2B5EF4-FFF2-40B4-BE49-F238E27FC236}">
              <a16:creationId xmlns:a16="http://schemas.microsoft.com/office/drawing/2014/main" id="{622D8783-92BB-44F9-B970-36904B469EE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0" name="Text Box 482">
          <a:extLst>
            <a:ext uri="{FF2B5EF4-FFF2-40B4-BE49-F238E27FC236}">
              <a16:creationId xmlns:a16="http://schemas.microsoft.com/office/drawing/2014/main" id="{B05F326E-939A-4B34-A000-4A46017DD2A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1" name="Text Box 483">
          <a:extLst>
            <a:ext uri="{FF2B5EF4-FFF2-40B4-BE49-F238E27FC236}">
              <a16:creationId xmlns:a16="http://schemas.microsoft.com/office/drawing/2014/main" id="{B0D0107B-4691-4912-8FDB-2CEB3951A8E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2" name="Text Box 484">
          <a:extLst>
            <a:ext uri="{FF2B5EF4-FFF2-40B4-BE49-F238E27FC236}">
              <a16:creationId xmlns:a16="http://schemas.microsoft.com/office/drawing/2014/main" id="{4C7CCB16-FD42-430E-89C5-51337295819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3" name="Text Box 485">
          <a:extLst>
            <a:ext uri="{FF2B5EF4-FFF2-40B4-BE49-F238E27FC236}">
              <a16:creationId xmlns:a16="http://schemas.microsoft.com/office/drawing/2014/main" id="{6250D4F2-0082-4BD1-8E8A-94BEC8C1097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4" name="Text Box 486">
          <a:extLst>
            <a:ext uri="{FF2B5EF4-FFF2-40B4-BE49-F238E27FC236}">
              <a16:creationId xmlns:a16="http://schemas.microsoft.com/office/drawing/2014/main" id="{EBF0CFF3-DECE-47B1-9221-A9F6EF440AD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5" name="Text Box 487">
          <a:extLst>
            <a:ext uri="{FF2B5EF4-FFF2-40B4-BE49-F238E27FC236}">
              <a16:creationId xmlns:a16="http://schemas.microsoft.com/office/drawing/2014/main" id="{04789E69-BD81-4141-B32E-D431ADD1EBD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6" name="Text Box 488">
          <a:extLst>
            <a:ext uri="{FF2B5EF4-FFF2-40B4-BE49-F238E27FC236}">
              <a16:creationId xmlns:a16="http://schemas.microsoft.com/office/drawing/2014/main" id="{3DC9B192-D242-46B1-8653-1F931C87313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7" name="Text Box 489">
          <a:extLst>
            <a:ext uri="{FF2B5EF4-FFF2-40B4-BE49-F238E27FC236}">
              <a16:creationId xmlns:a16="http://schemas.microsoft.com/office/drawing/2014/main" id="{B0222EAA-E3BB-4B15-8E0F-853D3818D3F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8" name="Text Box 514">
          <a:extLst>
            <a:ext uri="{FF2B5EF4-FFF2-40B4-BE49-F238E27FC236}">
              <a16:creationId xmlns:a16="http://schemas.microsoft.com/office/drawing/2014/main" id="{5C045D46-D74E-4DDC-ABED-E81F87ED771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39" name="Text Box 515">
          <a:extLst>
            <a:ext uri="{FF2B5EF4-FFF2-40B4-BE49-F238E27FC236}">
              <a16:creationId xmlns:a16="http://schemas.microsoft.com/office/drawing/2014/main" id="{FD7A36DB-26B5-4B93-B6D2-6E4CF20F621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0" name="Text Box 516">
          <a:extLst>
            <a:ext uri="{FF2B5EF4-FFF2-40B4-BE49-F238E27FC236}">
              <a16:creationId xmlns:a16="http://schemas.microsoft.com/office/drawing/2014/main" id="{FA3E8309-2CE7-4722-BB00-F15FFC162B8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1" name="Text Box 517">
          <a:extLst>
            <a:ext uri="{FF2B5EF4-FFF2-40B4-BE49-F238E27FC236}">
              <a16:creationId xmlns:a16="http://schemas.microsoft.com/office/drawing/2014/main" id="{EA46BB78-9C47-4E70-95CB-C205068EE88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2" name="Text Box 184">
          <a:extLst>
            <a:ext uri="{FF2B5EF4-FFF2-40B4-BE49-F238E27FC236}">
              <a16:creationId xmlns:a16="http://schemas.microsoft.com/office/drawing/2014/main" id="{CF2D642F-B439-4645-AB50-0A4CAB48F0D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3" name="Text Box 185">
          <a:extLst>
            <a:ext uri="{FF2B5EF4-FFF2-40B4-BE49-F238E27FC236}">
              <a16:creationId xmlns:a16="http://schemas.microsoft.com/office/drawing/2014/main" id="{F5979D4C-1B55-4888-8837-BED491B579A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4" name="Text Box 186">
          <a:extLst>
            <a:ext uri="{FF2B5EF4-FFF2-40B4-BE49-F238E27FC236}">
              <a16:creationId xmlns:a16="http://schemas.microsoft.com/office/drawing/2014/main" id="{F9181C13-B920-476E-8610-0A4625BAC10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5" name="Text Box 187">
          <a:extLst>
            <a:ext uri="{FF2B5EF4-FFF2-40B4-BE49-F238E27FC236}">
              <a16:creationId xmlns:a16="http://schemas.microsoft.com/office/drawing/2014/main" id="{6107D6C6-DC9A-40F6-BB7F-D34433CD7FD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6" name="Text Box 188">
          <a:extLst>
            <a:ext uri="{FF2B5EF4-FFF2-40B4-BE49-F238E27FC236}">
              <a16:creationId xmlns:a16="http://schemas.microsoft.com/office/drawing/2014/main" id="{BBD31625-B364-4213-A99B-FA64E9F347A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7" name="Text Box 189">
          <a:extLst>
            <a:ext uri="{FF2B5EF4-FFF2-40B4-BE49-F238E27FC236}">
              <a16:creationId xmlns:a16="http://schemas.microsoft.com/office/drawing/2014/main" id="{F1B39941-AA55-42EA-9B6E-B17144AEFA8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8" name="Text Box 190">
          <a:extLst>
            <a:ext uri="{FF2B5EF4-FFF2-40B4-BE49-F238E27FC236}">
              <a16:creationId xmlns:a16="http://schemas.microsoft.com/office/drawing/2014/main" id="{93A0B505-1068-45F2-B5DC-170D1907858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49" name="Text Box 191">
          <a:extLst>
            <a:ext uri="{FF2B5EF4-FFF2-40B4-BE49-F238E27FC236}">
              <a16:creationId xmlns:a16="http://schemas.microsoft.com/office/drawing/2014/main" id="{56B4B4BE-62E5-4B88-9CEA-A68E920B50F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0" name="Text Box 192">
          <a:extLst>
            <a:ext uri="{FF2B5EF4-FFF2-40B4-BE49-F238E27FC236}">
              <a16:creationId xmlns:a16="http://schemas.microsoft.com/office/drawing/2014/main" id="{7DA80BD4-DD53-4C9C-97D5-ECA0DAB6F5E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1" name="Text Box 193">
          <a:extLst>
            <a:ext uri="{FF2B5EF4-FFF2-40B4-BE49-F238E27FC236}">
              <a16:creationId xmlns:a16="http://schemas.microsoft.com/office/drawing/2014/main" id="{025BE4B0-C5D3-46BE-ABEF-A1E3B91DD21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2" name="Text Box 194">
          <a:extLst>
            <a:ext uri="{FF2B5EF4-FFF2-40B4-BE49-F238E27FC236}">
              <a16:creationId xmlns:a16="http://schemas.microsoft.com/office/drawing/2014/main" id="{4B4B8398-2B07-4FEA-A29E-0576ABB0F72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3" name="Text Box 195">
          <a:extLst>
            <a:ext uri="{FF2B5EF4-FFF2-40B4-BE49-F238E27FC236}">
              <a16:creationId xmlns:a16="http://schemas.microsoft.com/office/drawing/2014/main" id="{2927AEA5-D27D-4C4E-99AD-6C04DF048F4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4" name="Text Box 196">
          <a:extLst>
            <a:ext uri="{FF2B5EF4-FFF2-40B4-BE49-F238E27FC236}">
              <a16:creationId xmlns:a16="http://schemas.microsoft.com/office/drawing/2014/main" id="{D2843B4A-D0E6-4493-B54C-0DDAC57E85C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5" name="Text Box 197">
          <a:extLst>
            <a:ext uri="{FF2B5EF4-FFF2-40B4-BE49-F238E27FC236}">
              <a16:creationId xmlns:a16="http://schemas.microsoft.com/office/drawing/2014/main" id="{DA90B3E5-147A-451D-BE8F-E6027070E02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6" name="Text Box 198">
          <a:extLst>
            <a:ext uri="{FF2B5EF4-FFF2-40B4-BE49-F238E27FC236}">
              <a16:creationId xmlns:a16="http://schemas.microsoft.com/office/drawing/2014/main" id="{06ADDE96-6246-47FC-B954-70C8483E6DD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7" name="Text Box 199">
          <a:extLst>
            <a:ext uri="{FF2B5EF4-FFF2-40B4-BE49-F238E27FC236}">
              <a16:creationId xmlns:a16="http://schemas.microsoft.com/office/drawing/2014/main" id="{2874A6EC-AF71-4A1F-82CC-B787A90DAAC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8" name="Text Box 202">
          <a:extLst>
            <a:ext uri="{FF2B5EF4-FFF2-40B4-BE49-F238E27FC236}">
              <a16:creationId xmlns:a16="http://schemas.microsoft.com/office/drawing/2014/main" id="{AF7DCB5D-5DF1-4127-84CF-863982BD2DB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59" name="Text Box 203">
          <a:extLst>
            <a:ext uri="{FF2B5EF4-FFF2-40B4-BE49-F238E27FC236}">
              <a16:creationId xmlns:a16="http://schemas.microsoft.com/office/drawing/2014/main" id="{90E9B7D2-9186-49E6-A503-9E6904CBA35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0" name="Text Box 204">
          <a:extLst>
            <a:ext uri="{FF2B5EF4-FFF2-40B4-BE49-F238E27FC236}">
              <a16:creationId xmlns:a16="http://schemas.microsoft.com/office/drawing/2014/main" id="{B9FA6CBD-DCFC-4752-A182-7EBDC5B5403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1" name="Text Box 205">
          <a:extLst>
            <a:ext uri="{FF2B5EF4-FFF2-40B4-BE49-F238E27FC236}">
              <a16:creationId xmlns:a16="http://schemas.microsoft.com/office/drawing/2014/main" id="{24EBD220-2EBB-4295-AAE0-9FCAF7BFFB6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2" name="Text Box 208">
          <a:extLst>
            <a:ext uri="{FF2B5EF4-FFF2-40B4-BE49-F238E27FC236}">
              <a16:creationId xmlns:a16="http://schemas.microsoft.com/office/drawing/2014/main" id="{34393F8D-9D56-4948-A4DE-A1E4CD2E0AE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3" name="Text Box 209">
          <a:extLst>
            <a:ext uri="{FF2B5EF4-FFF2-40B4-BE49-F238E27FC236}">
              <a16:creationId xmlns:a16="http://schemas.microsoft.com/office/drawing/2014/main" id="{DAE8E403-4BF6-47D2-B0A7-3072B09D35D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4" name="Text Box 210">
          <a:extLst>
            <a:ext uri="{FF2B5EF4-FFF2-40B4-BE49-F238E27FC236}">
              <a16:creationId xmlns:a16="http://schemas.microsoft.com/office/drawing/2014/main" id="{68394537-5057-4B21-902D-71458629E02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5" name="Text Box 211">
          <a:extLst>
            <a:ext uri="{FF2B5EF4-FFF2-40B4-BE49-F238E27FC236}">
              <a16:creationId xmlns:a16="http://schemas.microsoft.com/office/drawing/2014/main" id="{FB6C18A6-87DF-4524-8630-C33159148F5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6" name="Text Box 212">
          <a:extLst>
            <a:ext uri="{FF2B5EF4-FFF2-40B4-BE49-F238E27FC236}">
              <a16:creationId xmlns:a16="http://schemas.microsoft.com/office/drawing/2014/main" id="{028AF5DE-22F8-44AE-ABD9-26F0F630A35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7" name="Text Box 213">
          <a:extLst>
            <a:ext uri="{FF2B5EF4-FFF2-40B4-BE49-F238E27FC236}">
              <a16:creationId xmlns:a16="http://schemas.microsoft.com/office/drawing/2014/main" id="{C844B9F1-BE96-455C-9B38-28376B059BF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8" name="Text Box 214">
          <a:extLst>
            <a:ext uri="{FF2B5EF4-FFF2-40B4-BE49-F238E27FC236}">
              <a16:creationId xmlns:a16="http://schemas.microsoft.com/office/drawing/2014/main" id="{F845489F-E462-41AA-A29C-E3501D79D4E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69" name="Text Box 215">
          <a:extLst>
            <a:ext uri="{FF2B5EF4-FFF2-40B4-BE49-F238E27FC236}">
              <a16:creationId xmlns:a16="http://schemas.microsoft.com/office/drawing/2014/main" id="{ACA6F753-40AA-49C6-B383-6AB613A4B10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0" name="Text Box 216">
          <a:extLst>
            <a:ext uri="{FF2B5EF4-FFF2-40B4-BE49-F238E27FC236}">
              <a16:creationId xmlns:a16="http://schemas.microsoft.com/office/drawing/2014/main" id="{F97FC00F-A69D-4599-A4E4-9793EBEF72F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1" name="Text Box 217">
          <a:extLst>
            <a:ext uri="{FF2B5EF4-FFF2-40B4-BE49-F238E27FC236}">
              <a16:creationId xmlns:a16="http://schemas.microsoft.com/office/drawing/2014/main" id="{5D37EC9E-B521-4E2B-A86F-2DF13B159B8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2" name="Text Box 218">
          <a:extLst>
            <a:ext uri="{FF2B5EF4-FFF2-40B4-BE49-F238E27FC236}">
              <a16:creationId xmlns:a16="http://schemas.microsoft.com/office/drawing/2014/main" id="{21A6FFED-1374-4AC1-8875-484C74FB3AC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3" name="Text Box 219">
          <a:extLst>
            <a:ext uri="{FF2B5EF4-FFF2-40B4-BE49-F238E27FC236}">
              <a16:creationId xmlns:a16="http://schemas.microsoft.com/office/drawing/2014/main" id="{53D8F065-D9D8-42B4-AC48-F48F9C95D87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4" name="Text Box 598">
          <a:extLst>
            <a:ext uri="{FF2B5EF4-FFF2-40B4-BE49-F238E27FC236}">
              <a16:creationId xmlns:a16="http://schemas.microsoft.com/office/drawing/2014/main" id="{A2D03690-C5A5-4648-BBAB-1C63C27D77B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5" name="Text Box 599">
          <a:extLst>
            <a:ext uri="{FF2B5EF4-FFF2-40B4-BE49-F238E27FC236}">
              <a16:creationId xmlns:a16="http://schemas.microsoft.com/office/drawing/2014/main" id="{A824668C-28E4-47E5-9CBC-56967360541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6" name="Text Box 600">
          <a:extLst>
            <a:ext uri="{FF2B5EF4-FFF2-40B4-BE49-F238E27FC236}">
              <a16:creationId xmlns:a16="http://schemas.microsoft.com/office/drawing/2014/main" id="{AFDC9D13-9D2C-4807-9DEE-A3FCA3385D3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7" name="Text Box 601">
          <a:extLst>
            <a:ext uri="{FF2B5EF4-FFF2-40B4-BE49-F238E27FC236}">
              <a16:creationId xmlns:a16="http://schemas.microsoft.com/office/drawing/2014/main" id="{C1528FEA-A4EE-40C0-87D4-B0E9CE24E1E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8" name="Text Box 602">
          <a:extLst>
            <a:ext uri="{FF2B5EF4-FFF2-40B4-BE49-F238E27FC236}">
              <a16:creationId xmlns:a16="http://schemas.microsoft.com/office/drawing/2014/main" id="{2D35BE76-038E-4FC7-A098-CF18E3EB43D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79" name="Text Box 603">
          <a:extLst>
            <a:ext uri="{FF2B5EF4-FFF2-40B4-BE49-F238E27FC236}">
              <a16:creationId xmlns:a16="http://schemas.microsoft.com/office/drawing/2014/main" id="{58BF0648-C8E0-4861-9EAF-720C375AF9A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0" name="Text Box 604">
          <a:extLst>
            <a:ext uri="{FF2B5EF4-FFF2-40B4-BE49-F238E27FC236}">
              <a16:creationId xmlns:a16="http://schemas.microsoft.com/office/drawing/2014/main" id="{874AE226-1F9A-4B25-84E9-76A0A055AB2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1" name="Text Box 605">
          <a:extLst>
            <a:ext uri="{FF2B5EF4-FFF2-40B4-BE49-F238E27FC236}">
              <a16:creationId xmlns:a16="http://schemas.microsoft.com/office/drawing/2014/main" id="{DD458FC9-C7AD-4EC2-B1B8-C540D0AD12C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2" name="Text Box 606">
          <a:extLst>
            <a:ext uri="{FF2B5EF4-FFF2-40B4-BE49-F238E27FC236}">
              <a16:creationId xmlns:a16="http://schemas.microsoft.com/office/drawing/2014/main" id="{7F2EE637-8C07-4EBA-94E7-FCBBC6D8EFD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3" name="Text Box 607">
          <a:extLst>
            <a:ext uri="{FF2B5EF4-FFF2-40B4-BE49-F238E27FC236}">
              <a16:creationId xmlns:a16="http://schemas.microsoft.com/office/drawing/2014/main" id="{7CC58557-86AF-44CE-91D7-5886EE10D89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4" name="Text Box 608">
          <a:extLst>
            <a:ext uri="{FF2B5EF4-FFF2-40B4-BE49-F238E27FC236}">
              <a16:creationId xmlns:a16="http://schemas.microsoft.com/office/drawing/2014/main" id="{75791802-CCA0-4DD8-926C-B0313353CB3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5" name="Text Box 609">
          <a:extLst>
            <a:ext uri="{FF2B5EF4-FFF2-40B4-BE49-F238E27FC236}">
              <a16:creationId xmlns:a16="http://schemas.microsoft.com/office/drawing/2014/main" id="{64FF849C-78E0-45CA-88F3-3A0F5DD70CD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6" name="Text Box 610">
          <a:extLst>
            <a:ext uri="{FF2B5EF4-FFF2-40B4-BE49-F238E27FC236}">
              <a16:creationId xmlns:a16="http://schemas.microsoft.com/office/drawing/2014/main" id="{F0A15380-AED3-4526-8E25-57A11FC3BF3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7" name="Text Box 611">
          <a:extLst>
            <a:ext uri="{FF2B5EF4-FFF2-40B4-BE49-F238E27FC236}">
              <a16:creationId xmlns:a16="http://schemas.microsoft.com/office/drawing/2014/main" id="{65F8294B-FA50-4A9B-A192-0900C4E0712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8" name="Text Box 612">
          <a:extLst>
            <a:ext uri="{FF2B5EF4-FFF2-40B4-BE49-F238E27FC236}">
              <a16:creationId xmlns:a16="http://schemas.microsoft.com/office/drawing/2014/main" id="{2FC0E047-A0D2-482A-9829-8CEEE0BCC28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89" name="Text Box 613">
          <a:extLst>
            <a:ext uri="{FF2B5EF4-FFF2-40B4-BE49-F238E27FC236}">
              <a16:creationId xmlns:a16="http://schemas.microsoft.com/office/drawing/2014/main" id="{CEBBEBC6-2BD9-487C-8846-E686990C350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0" name="Text Box 616">
          <a:extLst>
            <a:ext uri="{FF2B5EF4-FFF2-40B4-BE49-F238E27FC236}">
              <a16:creationId xmlns:a16="http://schemas.microsoft.com/office/drawing/2014/main" id="{5B0D4611-661E-4779-AC95-FC7615E4BE2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1" name="Text Box 617">
          <a:extLst>
            <a:ext uri="{FF2B5EF4-FFF2-40B4-BE49-F238E27FC236}">
              <a16:creationId xmlns:a16="http://schemas.microsoft.com/office/drawing/2014/main" id="{03139531-2605-4657-BA26-4B017E99E2A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2" name="Text Box 618">
          <a:extLst>
            <a:ext uri="{FF2B5EF4-FFF2-40B4-BE49-F238E27FC236}">
              <a16:creationId xmlns:a16="http://schemas.microsoft.com/office/drawing/2014/main" id="{08AEE61A-16C4-4F87-B723-F5FA97432DF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3" name="Text Box 619">
          <a:extLst>
            <a:ext uri="{FF2B5EF4-FFF2-40B4-BE49-F238E27FC236}">
              <a16:creationId xmlns:a16="http://schemas.microsoft.com/office/drawing/2014/main" id="{BCADE3A7-996B-4D5B-970F-2AD8076023B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4" name="Text Box 622">
          <a:extLst>
            <a:ext uri="{FF2B5EF4-FFF2-40B4-BE49-F238E27FC236}">
              <a16:creationId xmlns:a16="http://schemas.microsoft.com/office/drawing/2014/main" id="{290075B5-81E4-46FF-87E0-87B87B58F32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5" name="Text Box 623">
          <a:extLst>
            <a:ext uri="{FF2B5EF4-FFF2-40B4-BE49-F238E27FC236}">
              <a16:creationId xmlns:a16="http://schemas.microsoft.com/office/drawing/2014/main" id="{656FBF19-52E2-4CFF-A606-BE574779889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6" name="Text Box 624">
          <a:extLst>
            <a:ext uri="{FF2B5EF4-FFF2-40B4-BE49-F238E27FC236}">
              <a16:creationId xmlns:a16="http://schemas.microsoft.com/office/drawing/2014/main" id="{841C30A6-B9CA-4376-A4A5-F456575B201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7" name="Text Box 625">
          <a:extLst>
            <a:ext uri="{FF2B5EF4-FFF2-40B4-BE49-F238E27FC236}">
              <a16:creationId xmlns:a16="http://schemas.microsoft.com/office/drawing/2014/main" id="{210266F8-98F4-4010-A21D-D9D8ACFAD57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8" name="Text Box 626">
          <a:extLst>
            <a:ext uri="{FF2B5EF4-FFF2-40B4-BE49-F238E27FC236}">
              <a16:creationId xmlns:a16="http://schemas.microsoft.com/office/drawing/2014/main" id="{9642E212-FED0-4A14-A864-86FB989D7E7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499" name="Text Box 627">
          <a:extLst>
            <a:ext uri="{FF2B5EF4-FFF2-40B4-BE49-F238E27FC236}">
              <a16:creationId xmlns:a16="http://schemas.microsoft.com/office/drawing/2014/main" id="{DD915D68-FEB0-4673-9743-E385F3A8E73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500" name="Text Box 628">
          <a:extLst>
            <a:ext uri="{FF2B5EF4-FFF2-40B4-BE49-F238E27FC236}">
              <a16:creationId xmlns:a16="http://schemas.microsoft.com/office/drawing/2014/main" id="{553CE908-E769-4438-82F0-68222D1EDF3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501" name="Text Box 629">
          <a:extLst>
            <a:ext uri="{FF2B5EF4-FFF2-40B4-BE49-F238E27FC236}">
              <a16:creationId xmlns:a16="http://schemas.microsoft.com/office/drawing/2014/main" id="{D4815EEF-FC4D-4D17-98D5-8BF98EABAA1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502" name="Text Box 630">
          <a:extLst>
            <a:ext uri="{FF2B5EF4-FFF2-40B4-BE49-F238E27FC236}">
              <a16:creationId xmlns:a16="http://schemas.microsoft.com/office/drawing/2014/main" id="{8A4C019D-1F3C-4B27-B9BB-D8F7327C6F0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503" name="Text Box 631">
          <a:extLst>
            <a:ext uri="{FF2B5EF4-FFF2-40B4-BE49-F238E27FC236}">
              <a16:creationId xmlns:a16="http://schemas.microsoft.com/office/drawing/2014/main" id="{C812A834-C8F1-4E35-AD0A-9280FBDB7D2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504" name="Text Box 632">
          <a:extLst>
            <a:ext uri="{FF2B5EF4-FFF2-40B4-BE49-F238E27FC236}">
              <a16:creationId xmlns:a16="http://schemas.microsoft.com/office/drawing/2014/main" id="{E627F829-D9F3-4365-ADB7-8CDA9E7B50A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505" name="Text Box 633">
          <a:extLst>
            <a:ext uri="{FF2B5EF4-FFF2-40B4-BE49-F238E27FC236}">
              <a16:creationId xmlns:a16="http://schemas.microsoft.com/office/drawing/2014/main" id="{A867486D-A2CE-4413-A1F9-62FA10423E5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06" name="Text Box 182">
          <a:extLst>
            <a:ext uri="{FF2B5EF4-FFF2-40B4-BE49-F238E27FC236}">
              <a16:creationId xmlns:a16="http://schemas.microsoft.com/office/drawing/2014/main" id="{47D44ADA-AB59-4A51-B070-612D3AFE1C3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07" name="Text Box 183">
          <a:extLst>
            <a:ext uri="{FF2B5EF4-FFF2-40B4-BE49-F238E27FC236}">
              <a16:creationId xmlns:a16="http://schemas.microsoft.com/office/drawing/2014/main" id="{512CF38B-D623-4CF2-8ED7-79EF117E2A3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08" name="Text Box 326">
          <a:extLst>
            <a:ext uri="{FF2B5EF4-FFF2-40B4-BE49-F238E27FC236}">
              <a16:creationId xmlns:a16="http://schemas.microsoft.com/office/drawing/2014/main" id="{33E0F26C-431E-476F-8936-2F93F2D4DF8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09" name="Text Box 327">
          <a:extLst>
            <a:ext uri="{FF2B5EF4-FFF2-40B4-BE49-F238E27FC236}">
              <a16:creationId xmlns:a16="http://schemas.microsoft.com/office/drawing/2014/main" id="{3835B252-D3AE-450E-BBE3-90689099F44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510" name="Text Box 869">
          <a:extLst>
            <a:ext uri="{FF2B5EF4-FFF2-40B4-BE49-F238E27FC236}">
              <a16:creationId xmlns:a16="http://schemas.microsoft.com/office/drawing/2014/main" id="{E9986C3C-C2A9-41D0-9AAE-3B47113BDFB0}"/>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511" name="Text Box 870">
          <a:extLst>
            <a:ext uri="{FF2B5EF4-FFF2-40B4-BE49-F238E27FC236}">
              <a16:creationId xmlns:a16="http://schemas.microsoft.com/office/drawing/2014/main" id="{FEDA5E0F-2E12-42EB-B0CA-97FE53822655}"/>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512" name="Text Box 871">
          <a:extLst>
            <a:ext uri="{FF2B5EF4-FFF2-40B4-BE49-F238E27FC236}">
              <a16:creationId xmlns:a16="http://schemas.microsoft.com/office/drawing/2014/main" id="{D018475A-1729-46A7-B8EC-BC5261D1956A}"/>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513" name="Text Box 872">
          <a:extLst>
            <a:ext uri="{FF2B5EF4-FFF2-40B4-BE49-F238E27FC236}">
              <a16:creationId xmlns:a16="http://schemas.microsoft.com/office/drawing/2014/main" id="{90094575-143B-4E63-BF95-0A2443F57AC7}"/>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14" name="Text Box 450">
          <a:extLst>
            <a:ext uri="{FF2B5EF4-FFF2-40B4-BE49-F238E27FC236}">
              <a16:creationId xmlns:a16="http://schemas.microsoft.com/office/drawing/2014/main" id="{11030F31-570A-4BE8-874B-EADC2626174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15" name="Text Box 451">
          <a:extLst>
            <a:ext uri="{FF2B5EF4-FFF2-40B4-BE49-F238E27FC236}">
              <a16:creationId xmlns:a16="http://schemas.microsoft.com/office/drawing/2014/main" id="{C7DFC8D3-E4FF-4B74-A626-6C070A14D2E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16" name="Text Box 454">
          <a:extLst>
            <a:ext uri="{FF2B5EF4-FFF2-40B4-BE49-F238E27FC236}">
              <a16:creationId xmlns:a16="http://schemas.microsoft.com/office/drawing/2014/main" id="{61760416-1654-466F-BEC2-6416DA10E99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17" name="Text Box 455">
          <a:extLst>
            <a:ext uri="{FF2B5EF4-FFF2-40B4-BE49-F238E27FC236}">
              <a16:creationId xmlns:a16="http://schemas.microsoft.com/office/drawing/2014/main" id="{F2A249B0-EEDA-4EA1-AF3E-41F84E3D757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18" name="Text Box 456">
          <a:extLst>
            <a:ext uri="{FF2B5EF4-FFF2-40B4-BE49-F238E27FC236}">
              <a16:creationId xmlns:a16="http://schemas.microsoft.com/office/drawing/2014/main" id="{7F3BC121-9D97-4B54-96DB-BEC0D5E67A1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19" name="Text Box 457">
          <a:extLst>
            <a:ext uri="{FF2B5EF4-FFF2-40B4-BE49-F238E27FC236}">
              <a16:creationId xmlns:a16="http://schemas.microsoft.com/office/drawing/2014/main" id="{B8488130-C4AE-4C25-B179-80A03E72D25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0" name="Text Box 458">
          <a:extLst>
            <a:ext uri="{FF2B5EF4-FFF2-40B4-BE49-F238E27FC236}">
              <a16:creationId xmlns:a16="http://schemas.microsoft.com/office/drawing/2014/main" id="{D171A94A-A45E-46FC-BECD-19B539DD8E9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1" name="Text Box 459">
          <a:extLst>
            <a:ext uri="{FF2B5EF4-FFF2-40B4-BE49-F238E27FC236}">
              <a16:creationId xmlns:a16="http://schemas.microsoft.com/office/drawing/2014/main" id="{501DF731-DC35-4D66-B427-302E1E21B12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2" name="Text Box 466">
          <a:extLst>
            <a:ext uri="{FF2B5EF4-FFF2-40B4-BE49-F238E27FC236}">
              <a16:creationId xmlns:a16="http://schemas.microsoft.com/office/drawing/2014/main" id="{EF705A43-AAA1-4852-84C0-031B8AC89A4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3" name="Text Box 467">
          <a:extLst>
            <a:ext uri="{FF2B5EF4-FFF2-40B4-BE49-F238E27FC236}">
              <a16:creationId xmlns:a16="http://schemas.microsoft.com/office/drawing/2014/main" id="{23717332-65D6-4204-B18D-7A0EE16811D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4" name="Text Box 468">
          <a:extLst>
            <a:ext uri="{FF2B5EF4-FFF2-40B4-BE49-F238E27FC236}">
              <a16:creationId xmlns:a16="http://schemas.microsoft.com/office/drawing/2014/main" id="{30DF78D9-487A-4B22-B3C6-476539C7C34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5" name="Text Box 469">
          <a:extLst>
            <a:ext uri="{FF2B5EF4-FFF2-40B4-BE49-F238E27FC236}">
              <a16:creationId xmlns:a16="http://schemas.microsoft.com/office/drawing/2014/main" id="{7BD5C045-1712-43D1-B112-D2041842126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6" name="Text Box 470">
          <a:extLst>
            <a:ext uri="{FF2B5EF4-FFF2-40B4-BE49-F238E27FC236}">
              <a16:creationId xmlns:a16="http://schemas.microsoft.com/office/drawing/2014/main" id="{4E3DDB2F-36CB-4E5C-B8FA-AD029CB6E36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7" name="Text Box 471">
          <a:extLst>
            <a:ext uri="{FF2B5EF4-FFF2-40B4-BE49-F238E27FC236}">
              <a16:creationId xmlns:a16="http://schemas.microsoft.com/office/drawing/2014/main" id="{284FE76E-199E-476A-9C74-C27C83BD7BC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8" name="Text Box 472">
          <a:extLst>
            <a:ext uri="{FF2B5EF4-FFF2-40B4-BE49-F238E27FC236}">
              <a16:creationId xmlns:a16="http://schemas.microsoft.com/office/drawing/2014/main" id="{7E36F17B-C5DF-4F52-8A8C-2C5DA619367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29" name="Text Box 473">
          <a:extLst>
            <a:ext uri="{FF2B5EF4-FFF2-40B4-BE49-F238E27FC236}">
              <a16:creationId xmlns:a16="http://schemas.microsoft.com/office/drawing/2014/main" id="{423F7A7E-1412-40EA-BA2F-082626F0A6E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0" name="Text Box 476">
          <a:extLst>
            <a:ext uri="{FF2B5EF4-FFF2-40B4-BE49-F238E27FC236}">
              <a16:creationId xmlns:a16="http://schemas.microsoft.com/office/drawing/2014/main" id="{1B1716D2-368A-4BC8-8273-111AB3E1773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1" name="Text Box 477">
          <a:extLst>
            <a:ext uri="{FF2B5EF4-FFF2-40B4-BE49-F238E27FC236}">
              <a16:creationId xmlns:a16="http://schemas.microsoft.com/office/drawing/2014/main" id="{458B24FB-6678-4547-9165-F7BC5BDF76B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2" name="Text Box 478">
          <a:extLst>
            <a:ext uri="{FF2B5EF4-FFF2-40B4-BE49-F238E27FC236}">
              <a16:creationId xmlns:a16="http://schemas.microsoft.com/office/drawing/2014/main" id="{C96466C9-A4E0-4B8B-8900-DB217F1967A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3" name="Text Box 479">
          <a:extLst>
            <a:ext uri="{FF2B5EF4-FFF2-40B4-BE49-F238E27FC236}">
              <a16:creationId xmlns:a16="http://schemas.microsoft.com/office/drawing/2014/main" id="{7DB9790D-B27A-42B1-BFA7-A436571606E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4" name="Text Box 482">
          <a:extLst>
            <a:ext uri="{FF2B5EF4-FFF2-40B4-BE49-F238E27FC236}">
              <a16:creationId xmlns:a16="http://schemas.microsoft.com/office/drawing/2014/main" id="{E0374455-700C-48B9-8676-FEEDD7BC021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5" name="Text Box 483">
          <a:extLst>
            <a:ext uri="{FF2B5EF4-FFF2-40B4-BE49-F238E27FC236}">
              <a16:creationId xmlns:a16="http://schemas.microsoft.com/office/drawing/2014/main" id="{BADE8DF2-9301-4851-B758-1B7004D3D8A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6" name="Text Box 484">
          <a:extLst>
            <a:ext uri="{FF2B5EF4-FFF2-40B4-BE49-F238E27FC236}">
              <a16:creationId xmlns:a16="http://schemas.microsoft.com/office/drawing/2014/main" id="{1CE3C5BA-4008-4A05-8C5A-AE9DCA68693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7" name="Text Box 485">
          <a:extLst>
            <a:ext uri="{FF2B5EF4-FFF2-40B4-BE49-F238E27FC236}">
              <a16:creationId xmlns:a16="http://schemas.microsoft.com/office/drawing/2014/main" id="{6D9AD4ED-B883-4F85-B5DD-BC8BB05E18D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8" name="Text Box 486">
          <a:extLst>
            <a:ext uri="{FF2B5EF4-FFF2-40B4-BE49-F238E27FC236}">
              <a16:creationId xmlns:a16="http://schemas.microsoft.com/office/drawing/2014/main" id="{C473F422-A134-49BC-ABF8-599811E7E73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39" name="Text Box 487">
          <a:extLst>
            <a:ext uri="{FF2B5EF4-FFF2-40B4-BE49-F238E27FC236}">
              <a16:creationId xmlns:a16="http://schemas.microsoft.com/office/drawing/2014/main" id="{5BB420DA-EEBD-41C6-8F0E-36E5D656081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0" name="Text Box 488">
          <a:extLst>
            <a:ext uri="{FF2B5EF4-FFF2-40B4-BE49-F238E27FC236}">
              <a16:creationId xmlns:a16="http://schemas.microsoft.com/office/drawing/2014/main" id="{F5BD27A2-B7D6-4E52-9666-55DAAC17D70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1" name="Text Box 489">
          <a:extLst>
            <a:ext uri="{FF2B5EF4-FFF2-40B4-BE49-F238E27FC236}">
              <a16:creationId xmlns:a16="http://schemas.microsoft.com/office/drawing/2014/main" id="{95F071A0-D014-4225-A117-B16A6E3B1D9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2" name="Text Box 514">
          <a:extLst>
            <a:ext uri="{FF2B5EF4-FFF2-40B4-BE49-F238E27FC236}">
              <a16:creationId xmlns:a16="http://schemas.microsoft.com/office/drawing/2014/main" id="{D757F883-9368-4E73-9D51-05A0D04523B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3" name="Text Box 515">
          <a:extLst>
            <a:ext uri="{FF2B5EF4-FFF2-40B4-BE49-F238E27FC236}">
              <a16:creationId xmlns:a16="http://schemas.microsoft.com/office/drawing/2014/main" id="{9929F83C-EB66-41EE-B572-8FFBA21D570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4" name="Text Box 516">
          <a:extLst>
            <a:ext uri="{FF2B5EF4-FFF2-40B4-BE49-F238E27FC236}">
              <a16:creationId xmlns:a16="http://schemas.microsoft.com/office/drawing/2014/main" id="{9CEF5869-1DBB-4BBA-8390-86CFEA7D026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5" name="Text Box 517">
          <a:extLst>
            <a:ext uri="{FF2B5EF4-FFF2-40B4-BE49-F238E27FC236}">
              <a16:creationId xmlns:a16="http://schemas.microsoft.com/office/drawing/2014/main" id="{AD57F999-54F5-457D-8312-50887F4A455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6" name="Text Box 450">
          <a:extLst>
            <a:ext uri="{FF2B5EF4-FFF2-40B4-BE49-F238E27FC236}">
              <a16:creationId xmlns:a16="http://schemas.microsoft.com/office/drawing/2014/main" id="{8AE832BD-3166-43A6-8320-42FCD9430A6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7" name="Text Box 451">
          <a:extLst>
            <a:ext uri="{FF2B5EF4-FFF2-40B4-BE49-F238E27FC236}">
              <a16:creationId xmlns:a16="http://schemas.microsoft.com/office/drawing/2014/main" id="{DC153C9C-1265-45EC-A04C-C073BEFD8C8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8" name="Text Box 454">
          <a:extLst>
            <a:ext uri="{FF2B5EF4-FFF2-40B4-BE49-F238E27FC236}">
              <a16:creationId xmlns:a16="http://schemas.microsoft.com/office/drawing/2014/main" id="{60F9D79F-59B9-4E83-8FBB-DB13067D4B0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49" name="Text Box 455">
          <a:extLst>
            <a:ext uri="{FF2B5EF4-FFF2-40B4-BE49-F238E27FC236}">
              <a16:creationId xmlns:a16="http://schemas.microsoft.com/office/drawing/2014/main" id="{EF47329B-3E45-4E66-BB85-67951C13B30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0" name="Text Box 456">
          <a:extLst>
            <a:ext uri="{FF2B5EF4-FFF2-40B4-BE49-F238E27FC236}">
              <a16:creationId xmlns:a16="http://schemas.microsoft.com/office/drawing/2014/main" id="{4454F36F-6370-4BBD-9AC8-E135D61790F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1" name="Text Box 457">
          <a:extLst>
            <a:ext uri="{FF2B5EF4-FFF2-40B4-BE49-F238E27FC236}">
              <a16:creationId xmlns:a16="http://schemas.microsoft.com/office/drawing/2014/main" id="{9AC8A49F-4191-4B47-9CF3-E31BCBE0FA8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2" name="Text Box 458">
          <a:extLst>
            <a:ext uri="{FF2B5EF4-FFF2-40B4-BE49-F238E27FC236}">
              <a16:creationId xmlns:a16="http://schemas.microsoft.com/office/drawing/2014/main" id="{66AF64F5-4703-4934-9479-CCBD61AEE0C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3" name="Text Box 459">
          <a:extLst>
            <a:ext uri="{FF2B5EF4-FFF2-40B4-BE49-F238E27FC236}">
              <a16:creationId xmlns:a16="http://schemas.microsoft.com/office/drawing/2014/main" id="{7E3497CC-61EC-46C9-9AED-506C569ED5B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4" name="Text Box 466">
          <a:extLst>
            <a:ext uri="{FF2B5EF4-FFF2-40B4-BE49-F238E27FC236}">
              <a16:creationId xmlns:a16="http://schemas.microsoft.com/office/drawing/2014/main" id="{98D8B8E5-2433-4CFD-A8C9-BC68F00E3B3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5" name="Text Box 467">
          <a:extLst>
            <a:ext uri="{FF2B5EF4-FFF2-40B4-BE49-F238E27FC236}">
              <a16:creationId xmlns:a16="http://schemas.microsoft.com/office/drawing/2014/main" id="{816775EF-82FF-438A-9303-EEE84F2FEC1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6" name="Text Box 468">
          <a:extLst>
            <a:ext uri="{FF2B5EF4-FFF2-40B4-BE49-F238E27FC236}">
              <a16:creationId xmlns:a16="http://schemas.microsoft.com/office/drawing/2014/main" id="{C8C8EEE3-1757-415F-925E-30BF415F156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7" name="Text Box 469">
          <a:extLst>
            <a:ext uri="{FF2B5EF4-FFF2-40B4-BE49-F238E27FC236}">
              <a16:creationId xmlns:a16="http://schemas.microsoft.com/office/drawing/2014/main" id="{7F51C436-57E9-49C1-B7BF-F98328CB849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8" name="Text Box 470">
          <a:extLst>
            <a:ext uri="{FF2B5EF4-FFF2-40B4-BE49-F238E27FC236}">
              <a16:creationId xmlns:a16="http://schemas.microsoft.com/office/drawing/2014/main" id="{C266A31C-38A7-4E96-8267-C77B52D8492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59" name="Text Box 471">
          <a:extLst>
            <a:ext uri="{FF2B5EF4-FFF2-40B4-BE49-F238E27FC236}">
              <a16:creationId xmlns:a16="http://schemas.microsoft.com/office/drawing/2014/main" id="{DD7C8A01-2821-4D1F-BE46-90B351E8C9A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0" name="Text Box 472">
          <a:extLst>
            <a:ext uri="{FF2B5EF4-FFF2-40B4-BE49-F238E27FC236}">
              <a16:creationId xmlns:a16="http://schemas.microsoft.com/office/drawing/2014/main" id="{2F76D522-BBB1-464D-934F-FFF4218F8F3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1" name="Text Box 473">
          <a:extLst>
            <a:ext uri="{FF2B5EF4-FFF2-40B4-BE49-F238E27FC236}">
              <a16:creationId xmlns:a16="http://schemas.microsoft.com/office/drawing/2014/main" id="{8BA33472-FC6E-4957-A758-AB1443FB37C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2" name="Text Box 476">
          <a:extLst>
            <a:ext uri="{FF2B5EF4-FFF2-40B4-BE49-F238E27FC236}">
              <a16:creationId xmlns:a16="http://schemas.microsoft.com/office/drawing/2014/main" id="{D9AC2E11-9FDD-4E7F-A9E9-77A111CE776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3" name="Text Box 477">
          <a:extLst>
            <a:ext uri="{FF2B5EF4-FFF2-40B4-BE49-F238E27FC236}">
              <a16:creationId xmlns:a16="http://schemas.microsoft.com/office/drawing/2014/main" id="{979A3CF9-904D-4784-989A-5E894FC6C8D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4" name="Text Box 478">
          <a:extLst>
            <a:ext uri="{FF2B5EF4-FFF2-40B4-BE49-F238E27FC236}">
              <a16:creationId xmlns:a16="http://schemas.microsoft.com/office/drawing/2014/main" id="{644282F8-4341-4C8D-909A-5DD11A98CD2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5" name="Text Box 479">
          <a:extLst>
            <a:ext uri="{FF2B5EF4-FFF2-40B4-BE49-F238E27FC236}">
              <a16:creationId xmlns:a16="http://schemas.microsoft.com/office/drawing/2014/main" id="{3247E1F3-D7F4-4708-B51E-0A54D8944E7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6" name="Text Box 482">
          <a:extLst>
            <a:ext uri="{FF2B5EF4-FFF2-40B4-BE49-F238E27FC236}">
              <a16:creationId xmlns:a16="http://schemas.microsoft.com/office/drawing/2014/main" id="{F9A1B4F7-7B6A-47A2-B6C8-FE13521B0B6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7" name="Text Box 483">
          <a:extLst>
            <a:ext uri="{FF2B5EF4-FFF2-40B4-BE49-F238E27FC236}">
              <a16:creationId xmlns:a16="http://schemas.microsoft.com/office/drawing/2014/main" id="{87E2F1BE-2281-41C7-8BCE-E56B77E9D80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8" name="Text Box 484">
          <a:extLst>
            <a:ext uri="{FF2B5EF4-FFF2-40B4-BE49-F238E27FC236}">
              <a16:creationId xmlns:a16="http://schemas.microsoft.com/office/drawing/2014/main" id="{5B45EC05-2E92-49F9-BE35-46612695188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69" name="Text Box 485">
          <a:extLst>
            <a:ext uri="{FF2B5EF4-FFF2-40B4-BE49-F238E27FC236}">
              <a16:creationId xmlns:a16="http://schemas.microsoft.com/office/drawing/2014/main" id="{2C1AE226-D6E0-4437-B703-109C464CB17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0" name="Text Box 486">
          <a:extLst>
            <a:ext uri="{FF2B5EF4-FFF2-40B4-BE49-F238E27FC236}">
              <a16:creationId xmlns:a16="http://schemas.microsoft.com/office/drawing/2014/main" id="{F9D56664-5E4E-4AD4-B4F5-14674B4F5F0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1" name="Text Box 487">
          <a:extLst>
            <a:ext uri="{FF2B5EF4-FFF2-40B4-BE49-F238E27FC236}">
              <a16:creationId xmlns:a16="http://schemas.microsoft.com/office/drawing/2014/main" id="{8B521A53-489A-4293-A110-F2BD665A718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2" name="Text Box 488">
          <a:extLst>
            <a:ext uri="{FF2B5EF4-FFF2-40B4-BE49-F238E27FC236}">
              <a16:creationId xmlns:a16="http://schemas.microsoft.com/office/drawing/2014/main" id="{BED48708-9A82-4045-B97D-77BACEDB97D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3" name="Text Box 489">
          <a:extLst>
            <a:ext uri="{FF2B5EF4-FFF2-40B4-BE49-F238E27FC236}">
              <a16:creationId xmlns:a16="http://schemas.microsoft.com/office/drawing/2014/main" id="{976BD524-ED2A-44F2-805E-EEA05CE124D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4" name="Text Box 514">
          <a:extLst>
            <a:ext uri="{FF2B5EF4-FFF2-40B4-BE49-F238E27FC236}">
              <a16:creationId xmlns:a16="http://schemas.microsoft.com/office/drawing/2014/main" id="{0CFC2163-8FA5-4843-A65B-7F029A89763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5" name="Text Box 515">
          <a:extLst>
            <a:ext uri="{FF2B5EF4-FFF2-40B4-BE49-F238E27FC236}">
              <a16:creationId xmlns:a16="http://schemas.microsoft.com/office/drawing/2014/main" id="{C20DE414-0B26-4F14-BD7A-2A55F7427EE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6" name="Text Box 516">
          <a:extLst>
            <a:ext uri="{FF2B5EF4-FFF2-40B4-BE49-F238E27FC236}">
              <a16:creationId xmlns:a16="http://schemas.microsoft.com/office/drawing/2014/main" id="{B228CC2E-16FA-45BF-82A1-32962DEEA45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7" name="Text Box 517">
          <a:extLst>
            <a:ext uri="{FF2B5EF4-FFF2-40B4-BE49-F238E27FC236}">
              <a16:creationId xmlns:a16="http://schemas.microsoft.com/office/drawing/2014/main" id="{E3E720FA-DB42-4909-AEEF-077BE081846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8" name="Text Box 184">
          <a:extLst>
            <a:ext uri="{FF2B5EF4-FFF2-40B4-BE49-F238E27FC236}">
              <a16:creationId xmlns:a16="http://schemas.microsoft.com/office/drawing/2014/main" id="{565F89D4-8C04-450D-9CB6-53A57234A87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79" name="Text Box 185">
          <a:extLst>
            <a:ext uri="{FF2B5EF4-FFF2-40B4-BE49-F238E27FC236}">
              <a16:creationId xmlns:a16="http://schemas.microsoft.com/office/drawing/2014/main" id="{FCB50D7A-662F-4E1E-9E9B-27C17C83651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0" name="Text Box 186">
          <a:extLst>
            <a:ext uri="{FF2B5EF4-FFF2-40B4-BE49-F238E27FC236}">
              <a16:creationId xmlns:a16="http://schemas.microsoft.com/office/drawing/2014/main" id="{9873C18B-FB00-4102-9300-CD6A6365C3C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1" name="Text Box 187">
          <a:extLst>
            <a:ext uri="{FF2B5EF4-FFF2-40B4-BE49-F238E27FC236}">
              <a16:creationId xmlns:a16="http://schemas.microsoft.com/office/drawing/2014/main" id="{26C44744-EA70-4271-837A-A9DF760E16D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2" name="Text Box 188">
          <a:extLst>
            <a:ext uri="{FF2B5EF4-FFF2-40B4-BE49-F238E27FC236}">
              <a16:creationId xmlns:a16="http://schemas.microsoft.com/office/drawing/2014/main" id="{E8C94F4D-2387-41B6-B377-EEE351F4486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3" name="Text Box 189">
          <a:extLst>
            <a:ext uri="{FF2B5EF4-FFF2-40B4-BE49-F238E27FC236}">
              <a16:creationId xmlns:a16="http://schemas.microsoft.com/office/drawing/2014/main" id="{1726C589-4217-46A2-A8DD-6B634C479F6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4" name="Text Box 190">
          <a:extLst>
            <a:ext uri="{FF2B5EF4-FFF2-40B4-BE49-F238E27FC236}">
              <a16:creationId xmlns:a16="http://schemas.microsoft.com/office/drawing/2014/main" id="{B05AB05E-5AA1-46AF-92DE-659E71B6325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5" name="Text Box 191">
          <a:extLst>
            <a:ext uri="{FF2B5EF4-FFF2-40B4-BE49-F238E27FC236}">
              <a16:creationId xmlns:a16="http://schemas.microsoft.com/office/drawing/2014/main" id="{1C4D1773-D340-49B3-8567-D3D96566EE0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6" name="Text Box 192">
          <a:extLst>
            <a:ext uri="{FF2B5EF4-FFF2-40B4-BE49-F238E27FC236}">
              <a16:creationId xmlns:a16="http://schemas.microsoft.com/office/drawing/2014/main" id="{700B0315-A5B2-4F63-A773-CC822C71CE9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7" name="Text Box 193">
          <a:extLst>
            <a:ext uri="{FF2B5EF4-FFF2-40B4-BE49-F238E27FC236}">
              <a16:creationId xmlns:a16="http://schemas.microsoft.com/office/drawing/2014/main" id="{0E5F7A99-EE36-4014-B6E8-5C6CEA77D1F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8" name="Text Box 194">
          <a:extLst>
            <a:ext uri="{FF2B5EF4-FFF2-40B4-BE49-F238E27FC236}">
              <a16:creationId xmlns:a16="http://schemas.microsoft.com/office/drawing/2014/main" id="{EF8D30EA-6E82-4267-8FAB-DB6B6668BB1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89" name="Text Box 195">
          <a:extLst>
            <a:ext uri="{FF2B5EF4-FFF2-40B4-BE49-F238E27FC236}">
              <a16:creationId xmlns:a16="http://schemas.microsoft.com/office/drawing/2014/main" id="{DF22FE68-24D5-4433-9D0C-C36ECB6688B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0" name="Text Box 196">
          <a:extLst>
            <a:ext uri="{FF2B5EF4-FFF2-40B4-BE49-F238E27FC236}">
              <a16:creationId xmlns:a16="http://schemas.microsoft.com/office/drawing/2014/main" id="{9B9039E3-407C-4A6D-863A-85CBD9B8BC2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1" name="Text Box 197">
          <a:extLst>
            <a:ext uri="{FF2B5EF4-FFF2-40B4-BE49-F238E27FC236}">
              <a16:creationId xmlns:a16="http://schemas.microsoft.com/office/drawing/2014/main" id="{A83CC276-0D9E-4273-BC2C-81CD2B3DE8D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2" name="Text Box 198">
          <a:extLst>
            <a:ext uri="{FF2B5EF4-FFF2-40B4-BE49-F238E27FC236}">
              <a16:creationId xmlns:a16="http://schemas.microsoft.com/office/drawing/2014/main" id="{0248B546-24F8-431A-8A54-CDF476977F1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3" name="Text Box 199">
          <a:extLst>
            <a:ext uri="{FF2B5EF4-FFF2-40B4-BE49-F238E27FC236}">
              <a16:creationId xmlns:a16="http://schemas.microsoft.com/office/drawing/2014/main" id="{365CC50E-317D-4FCB-9288-A628E451299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4" name="Text Box 202">
          <a:extLst>
            <a:ext uri="{FF2B5EF4-FFF2-40B4-BE49-F238E27FC236}">
              <a16:creationId xmlns:a16="http://schemas.microsoft.com/office/drawing/2014/main" id="{841F4C46-7523-4A73-82AD-D5D3AFD0E00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5" name="Text Box 203">
          <a:extLst>
            <a:ext uri="{FF2B5EF4-FFF2-40B4-BE49-F238E27FC236}">
              <a16:creationId xmlns:a16="http://schemas.microsoft.com/office/drawing/2014/main" id="{8492BAF0-B910-46AD-95FF-4083BB404F0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6" name="Text Box 204">
          <a:extLst>
            <a:ext uri="{FF2B5EF4-FFF2-40B4-BE49-F238E27FC236}">
              <a16:creationId xmlns:a16="http://schemas.microsoft.com/office/drawing/2014/main" id="{3882CBBA-74E1-472C-9F13-1A97C51BB9E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7" name="Text Box 205">
          <a:extLst>
            <a:ext uri="{FF2B5EF4-FFF2-40B4-BE49-F238E27FC236}">
              <a16:creationId xmlns:a16="http://schemas.microsoft.com/office/drawing/2014/main" id="{4A33102D-62F7-4AD2-A8AB-04076B42437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8" name="Text Box 208">
          <a:extLst>
            <a:ext uri="{FF2B5EF4-FFF2-40B4-BE49-F238E27FC236}">
              <a16:creationId xmlns:a16="http://schemas.microsoft.com/office/drawing/2014/main" id="{7ADF740A-F943-412D-8234-99DC5A9E516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599" name="Text Box 209">
          <a:extLst>
            <a:ext uri="{FF2B5EF4-FFF2-40B4-BE49-F238E27FC236}">
              <a16:creationId xmlns:a16="http://schemas.microsoft.com/office/drawing/2014/main" id="{B25645DE-DB5A-494D-8A97-6610F2A600D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0" name="Text Box 210">
          <a:extLst>
            <a:ext uri="{FF2B5EF4-FFF2-40B4-BE49-F238E27FC236}">
              <a16:creationId xmlns:a16="http://schemas.microsoft.com/office/drawing/2014/main" id="{A018222B-059E-42A9-A4DC-429BB914F66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1" name="Text Box 211">
          <a:extLst>
            <a:ext uri="{FF2B5EF4-FFF2-40B4-BE49-F238E27FC236}">
              <a16:creationId xmlns:a16="http://schemas.microsoft.com/office/drawing/2014/main" id="{47A27FE8-6A82-4643-97C4-CB437485DA5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2" name="Text Box 212">
          <a:extLst>
            <a:ext uri="{FF2B5EF4-FFF2-40B4-BE49-F238E27FC236}">
              <a16:creationId xmlns:a16="http://schemas.microsoft.com/office/drawing/2014/main" id="{9E88D3F1-6F20-4748-8AFD-649FC12CE86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3" name="Text Box 213">
          <a:extLst>
            <a:ext uri="{FF2B5EF4-FFF2-40B4-BE49-F238E27FC236}">
              <a16:creationId xmlns:a16="http://schemas.microsoft.com/office/drawing/2014/main" id="{1E7E4C86-1C1F-4ED1-894D-F449EB7A565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4" name="Text Box 214">
          <a:extLst>
            <a:ext uri="{FF2B5EF4-FFF2-40B4-BE49-F238E27FC236}">
              <a16:creationId xmlns:a16="http://schemas.microsoft.com/office/drawing/2014/main" id="{6810D77E-64CC-4DF2-A639-0C6ED353D61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5" name="Text Box 215">
          <a:extLst>
            <a:ext uri="{FF2B5EF4-FFF2-40B4-BE49-F238E27FC236}">
              <a16:creationId xmlns:a16="http://schemas.microsoft.com/office/drawing/2014/main" id="{B2220B8D-DD40-4CDA-97E6-F9C2A988F30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6" name="Text Box 216">
          <a:extLst>
            <a:ext uri="{FF2B5EF4-FFF2-40B4-BE49-F238E27FC236}">
              <a16:creationId xmlns:a16="http://schemas.microsoft.com/office/drawing/2014/main" id="{3945FE64-293B-4F2F-B428-C3CE0310CEA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7" name="Text Box 217">
          <a:extLst>
            <a:ext uri="{FF2B5EF4-FFF2-40B4-BE49-F238E27FC236}">
              <a16:creationId xmlns:a16="http://schemas.microsoft.com/office/drawing/2014/main" id="{8995E04C-D96D-4588-9EF3-19E0EA1F96E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8" name="Text Box 218">
          <a:extLst>
            <a:ext uri="{FF2B5EF4-FFF2-40B4-BE49-F238E27FC236}">
              <a16:creationId xmlns:a16="http://schemas.microsoft.com/office/drawing/2014/main" id="{2994DEF9-BDD4-4AFF-9D2B-825502AE15E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09" name="Text Box 219">
          <a:extLst>
            <a:ext uri="{FF2B5EF4-FFF2-40B4-BE49-F238E27FC236}">
              <a16:creationId xmlns:a16="http://schemas.microsoft.com/office/drawing/2014/main" id="{9F97F0A0-4DFA-4398-94D2-4B4DA35821D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0" name="Text Box 598">
          <a:extLst>
            <a:ext uri="{FF2B5EF4-FFF2-40B4-BE49-F238E27FC236}">
              <a16:creationId xmlns:a16="http://schemas.microsoft.com/office/drawing/2014/main" id="{55DEB3C9-4C6C-45BA-99E1-221120F2875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1" name="Text Box 599">
          <a:extLst>
            <a:ext uri="{FF2B5EF4-FFF2-40B4-BE49-F238E27FC236}">
              <a16:creationId xmlns:a16="http://schemas.microsoft.com/office/drawing/2014/main" id="{782529F7-495E-403C-871C-0B027B3C9C8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2" name="Text Box 600">
          <a:extLst>
            <a:ext uri="{FF2B5EF4-FFF2-40B4-BE49-F238E27FC236}">
              <a16:creationId xmlns:a16="http://schemas.microsoft.com/office/drawing/2014/main" id="{11FB1005-200C-4D5E-8551-646C7F4C911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3" name="Text Box 601">
          <a:extLst>
            <a:ext uri="{FF2B5EF4-FFF2-40B4-BE49-F238E27FC236}">
              <a16:creationId xmlns:a16="http://schemas.microsoft.com/office/drawing/2014/main" id="{9437F80E-FAFB-4ED2-A8B9-8D367E03033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4" name="Text Box 602">
          <a:extLst>
            <a:ext uri="{FF2B5EF4-FFF2-40B4-BE49-F238E27FC236}">
              <a16:creationId xmlns:a16="http://schemas.microsoft.com/office/drawing/2014/main" id="{6A5AAB70-2152-4E55-B2A5-C66FF927ADD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5" name="Text Box 603">
          <a:extLst>
            <a:ext uri="{FF2B5EF4-FFF2-40B4-BE49-F238E27FC236}">
              <a16:creationId xmlns:a16="http://schemas.microsoft.com/office/drawing/2014/main" id="{A767F47E-10E7-4520-A7D0-9C577AE64DA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6" name="Text Box 604">
          <a:extLst>
            <a:ext uri="{FF2B5EF4-FFF2-40B4-BE49-F238E27FC236}">
              <a16:creationId xmlns:a16="http://schemas.microsoft.com/office/drawing/2014/main" id="{368139E8-BE8C-41AF-98EF-F7C95BCF0D2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7" name="Text Box 605">
          <a:extLst>
            <a:ext uri="{FF2B5EF4-FFF2-40B4-BE49-F238E27FC236}">
              <a16:creationId xmlns:a16="http://schemas.microsoft.com/office/drawing/2014/main" id="{30EAF243-28CC-4763-986E-D0C2CF2ACC3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8" name="Text Box 606">
          <a:extLst>
            <a:ext uri="{FF2B5EF4-FFF2-40B4-BE49-F238E27FC236}">
              <a16:creationId xmlns:a16="http://schemas.microsoft.com/office/drawing/2014/main" id="{D370ED94-6575-4849-B19B-24BEC813BCE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19" name="Text Box 607">
          <a:extLst>
            <a:ext uri="{FF2B5EF4-FFF2-40B4-BE49-F238E27FC236}">
              <a16:creationId xmlns:a16="http://schemas.microsoft.com/office/drawing/2014/main" id="{6DEE3060-B90C-4D5E-A90B-BC27CD552CF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0" name="Text Box 608">
          <a:extLst>
            <a:ext uri="{FF2B5EF4-FFF2-40B4-BE49-F238E27FC236}">
              <a16:creationId xmlns:a16="http://schemas.microsoft.com/office/drawing/2014/main" id="{A9BA0D17-46D2-4724-B49E-94E2008C95C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1" name="Text Box 609">
          <a:extLst>
            <a:ext uri="{FF2B5EF4-FFF2-40B4-BE49-F238E27FC236}">
              <a16:creationId xmlns:a16="http://schemas.microsoft.com/office/drawing/2014/main" id="{35ED20BA-BF7B-411F-9C38-10998139407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2" name="Text Box 610">
          <a:extLst>
            <a:ext uri="{FF2B5EF4-FFF2-40B4-BE49-F238E27FC236}">
              <a16:creationId xmlns:a16="http://schemas.microsoft.com/office/drawing/2014/main" id="{E526C6BD-7476-44C6-97A1-1A7621C6588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3" name="Text Box 611">
          <a:extLst>
            <a:ext uri="{FF2B5EF4-FFF2-40B4-BE49-F238E27FC236}">
              <a16:creationId xmlns:a16="http://schemas.microsoft.com/office/drawing/2014/main" id="{0CD27B4B-9988-435C-A9A1-25344F3A678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4" name="Text Box 612">
          <a:extLst>
            <a:ext uri="{FF2B5EF4-FFF2-40B4-BE49-F238E27FC236}">
              <a16:creationId xmlns:a16="http://schemas.microsoft.com/office/drawing/2014/main" id="{72DC9341-1F94-41FB-9E58-292AAC76AAA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5" name="Text Box 613">
          <a:extLst>
            <a:ext uri="{FF2B5EF4-FFF2-40B4-BE49-F238E27FC236}">
              <a16:creationId xmlns:a16="http://schemas.microsoft.com/office/drawing/2014/main" id="{917ED8C7-066E-4C6B-9180-58C67FDC5ED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6" name="Text Box 616">
          <a:extLst>
            <a:ext uri="{FF2B5EF4-FFF2-40B4-BE49-F238E27FC236}">
              <a16:creationId xmlns:a16="http://schemas.microsoft.com/office/drawing/2014/main" id="{0FFCB737-C5E1-4AC4-8C89-635020F500E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7" name="Text Box 617">
          <a:extLst>
            <a:ext uri="{FF2B5EF4-FFF2-40B4-BE49-F238E27FC236}">
              <a16:creationId xmlns:a16="http://schemas.microsoft.com/office/drawing/2014/main" id="{C190D4FF-4570-4A18-AAE1-780A4017627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8" name="Text Box 618">
          <a:extLst>
            <a:ext uri="{FF2B5EF4-FFF2-40B4-BE49-F238E27FC236}">
              <a16:creationId xmlns:a16="http://schemas.microsoft.com/office/drawing/2014/main" id="{73D98D4F-643A-4CEC-8F85-AFF8EBB077E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29" name="Text Box 619">
          <a:extLst>
            <a:ext uri="{FF2B5EF4-FFF2-40B4-BE49-F238E27FC236}">
              <a16:creationId xmlns:a16="http://schemas.microsoft.com/office/drawing/2014/main" id="{D4282E0E-E3FB-45AE-A816-FD09A69651D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0" name="Text Box 622">
          <a:extLst>
            <a:ext uri="{FF2B5EF4-FFF2-40B4-BE49-F238E27FC236}">
              <a16:creationId xmlns:a16="http://schemas.microsoft.com/office/drawing/2014/main" id="{33EB2C98-71D0-487D-B377-865784FFB24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1" name="Text Box 623">
          <a:extLst>
            <a:ext uri="{FF2B5EF4-FFF2-40B4-BE49-F238E27FC236}">
              <a16:creationId xmlns:a16="http://schemas.microsoft.com/office/drawing/2014/main" id="{28B7042D-4935-43D9-9733-DECDF0068A3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2" name="Text Box 624">
          <a:extLst>
            <a:ext uri="{FF2B5EF4-FFF2-40B4-BE49-F238E27FC236}">
              <a16:creationId xmlns:a16="http://schemas.microsoft.com/office/drawing/2014/main" id="{D08FFED1-EA20-4FF1-8D64-7B0820166AB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3" name="Text Box 625">
          <a:extLst>
            <a:ext uri="{FF2B5EF4-FFF2-40B4-BE49-F238E27FC236}">
              <a16:creationId xmlns:a16="http://schemas.microsoft.com/office/drawing/2014/main" id="{01B98B1F-899B-409C-9B88-6B5EBC58D82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4" name="Text Box 626">
          <a:extLst>
            <a:ext uri="{FF2B5EF4-FFF2-40B4-BE49-F238E27FC236}">
              <a16:creationId xmlns:a16="http://schemas.microsoft.com/office/drawing/2014/main" id="{CE92F249-D049-4D26-9D19-268D0CC2821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5" name="Text Box 627">
          <a:extLst>
            <a:ext uri="{FF2B5EF4-FFF2-40B4-BE49-F238E27FC236}">
              <a16:creationId xmlns:a16="http://schemas.microsoft.com/office/drawing/2014/main" id="{4F82B3BB-2163-4601-AF09-5A84A893830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6" name="Text Box 628">
          <a:extLst>
            <a:ext uri="{FF2B5EF4-FFF2-40B4-BE49-F238E27FC236}">
              <a16:creationId xmlns:a16="http://schemas.microsoft.com/office/drawing/2014/main" id="{F5CC72F2-446E-44A2-997A-6D498436FD0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7" name="Text Box 629">
          <a:extLst>
            <a:ext uri="{FF2B5EF4-FFF2-40B4-BE49-F238E27FC236}">
              <a16:creationId xmlns:a16="http://schemas.microsoft.com/office/drawing/2014/main" id="{3D60BAF0-28F4-42DD-B009-A6187C9A17C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8" name="Text Box 630">
          <a:extLst>
            <a:ext uri="{FF2B5EF4-FFF2-40B4-BE49-F238E27FC236}">
              <a16:creationId xmlns:a16="http://schemas.microsoft.com/office/drawing/2014/main" id="{B82B4050-8051-465B-81A3-01D3B4D1383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39" name="Text Box 631">
          <a:extLst>
            <a:ext uri="{FF2B5EF4-FFF2-40B4-BE49-F238E27FC236}">
              <a16:creationId xmlns:a16="http://schemas.microsoft.com/office/drawing/2014/main" id="{BFE0D9AD-B7A0-41F2-828E-7315BE18B69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40" name="Text Box 632">
          <a:extLst>
            <a:ext uri="{FF2B5EF4-FFF2-40B4-BE49-F238E27FC236}">
              <a16:creationId xmlns:a16="http://schemas.microsoft.com/office/drawing/2014/main" id="{83DBA2A7-6E93-4854-AD44-A292C9F4458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641" name="Text Box 633">
          <a:extLst>
            <a:ext uri="{FF2B5EF4-FFF2-40B4-BE49-F238E27FC236}">
              <a16:creationId xmlns:a16="http://schemas.microsoft.com/office/drawing/2014/main" id="{70A470A8-D051-494A-A42C-940FBC70239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42" name="Text Box 182">
          <a:extLst>
            <a:ext uri="{FF2B5EF4-FFF2-40B4-BE49-F238E27FC236}">
              <a16:creationId xmlns:a16="http://schemas.microsoft.com/office/drawing/2014/main" id="{F1A42379-CD46-4C30-B8DE-9EF6F601D5C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43" name="Text Box 183">
          <a:extLst>
            <a:ext uri="{FF2B5EF4-FFF2-40B4-BE49-F238E27FC236}">
              <a16:creationId xmlns:a16="http://schemas.microsoft.com/office/drawing/2014/main" id="{0474C531-22DA-4752-989F-7E1E3D557B9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44" name="Text Box 326">
          <a:extLst>
            <a:ext uri="{FF2B5EF4-FFF2-40B4-BE49-F238E27FC236}">
              <a16:creationId xmlns:a16="http://schemas.microsoft.com/office/drawing/2014/main" id="{9FE23A1F-14D9-4CCE-9C3A-E9885E1DC5B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45" name="Text Box 327">
          <a:extLst>
            <a:ext uri="{FF2B5EF4-FFF2-40B4-BE49-F238E27FC236}">
              <a16:creationId xmlns:a16="http://schemas.microsoft.com/office/drawing/2014/main" id="{6AFB3F81-A99E-4FA8-B8A4-4AEC5256BAC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646" name="Text Box 869">
          <a:extLst>
            <a:ext uri="{FF2B5EF4-FFF2-40B4-BE49-F238E27FC236}">
              <a16:creationId xmlns:a16="http://schemas.microsoft.com/office/drawing/2014/main" id="{69EAAA0C-A182-418D-9A5B-9840E9DCA995}"/>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647" name="Text Box 870">
          <a:extLst>
            <a:ext uri="{FF2B5EF4-FFF2-40B4-BE49-F238E27FC236}">
              <a16:creationId xmlns:a16="http://schemas.microsoft.com/office/drawing/2014/main" id="{46447D0C-6C6F-415A-8702-FD31890BF7F2}"/>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648" name="Text Box 871">
          <a:extLst>
            <a:ext uri="{FF2B5EF4-FFF2-40B4-BE49-F238E27FC236}">
              <a16:creationId xmlns:a16="http://schemas.microsoft.com/office/drawing/2014/main" id="{CAEF930E-8FF9-4B50-9247-749F1EAE3929}"/>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30</xdr:row>
      <xdr:rowOff>123825</xdr:rowOff>
    </xdr:to>
    <xdr:sp macro="" textlink="">
      <xdr:nvSpPr>
        <xdr:cNvPr id="649" name="Text Box 872">
          <a:extLst>
            <a:ext uri="{FF2B5EF4-FFF2-40B4-BE49-F238E27FC236}">
              <a16:creationId xmlns:a16="http://schemas.microsoft.com/office/drawing/2014/main" id="{30791AAB-C1B4-44C1-AF82-4E0FF97ED902}"/>
            </a:ext>
          </a:extLst>
        </xdr:cNvPr>
        <xdr:cNvSpPr txBox="1">
          <a:spLocks noChangeArrowheads="1"/>
        </xdr:cNvSpPr>
      </xdr:nvSpPr>
      <xdr:spPr bwMode="auto">
        <a:xfrm>
          <a:off x="3733800" y="14973300"/>
          <a:ext cx="0" cy="3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0" name="Text Box 450">
          <a:extLst>
            <a:ext uri="{FF2B5EF4-FFF2-40B4-BE49-F238E27FC236}">
              <a16:creationId xmlns:a16="http://schemas.microsoft.com/office/drawing/2014/main" id="{C1DD8F4C-483E-4057-98DC-F29B6093870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1" name="Text Box 451">
          <a:extLst>
            <a:ext uri="{FF2B5EF4-FFF2-40B4-BE49-F238E27FC236}">
              <a16:creationId xmlns:a16="http://schemas.microsoft.com/office/drawing/2014/main" id="{901FFBE3-F5B5-46A0-A3A5-B0D008A094C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2" name="Text Box 454">
          <a:extLst>
            <a:ext uri="{FF2B5EF4-FFF2-40B4-BE49-F238E27FC236}">
              <a16:creationId xmlns:a16="http://schemas.microsoft.com/office/drawing/2014/main" id="{7C47A59E-1BC7-430D-BA1D-EDEFBFADD10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3" name="Text Box 455">
          <a:extLst>
            <a:ext uri="{FF2B5EF4-FFF2-40B4-BE49-F238E27FC236}">
              <a16:creationId xmlns:a16="http://schemas.microsoft.com/office/drawing/2014/main" id="{089A155F-984D-4B58-92A8-79FA3AF0FCD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4" name="Text Box 456">
          <a:extLst>
            <a:ext uri="{FF2B5EF4-FFF2-40B4-BE49-F238E27FC236}">
              <a16:creationId xmlns:a16="http://schemas.microsoft.com/office/drawing/2014/main" id="{48E822BA-76F5-4AE3-B814-5C37CF0FF95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5" name="Text Box 457">
          <a:extLst>
            <a:ext uri="{FF2B5EF4-FFF2-40B4-BE49-F238E27FC236}">
              <a16:creationId xmlns:a16="http://schemas.microsoft.com/office/drawing/2014/main" id="{82E1F32D-546B-41C3-A846-03FB9732EA1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6" name="Text Box 458">
          <a:extLst>
            <a:ext uri="{FF2B5EF4-FFF2-40B4-BE49-F238E27FC236}">
              <a16:creationId xmlns:a16="http://schemas.microsoft.com/office/drawing/2014/main" id="{7E84DCAD-CE56-4832-A7FD-1646209EA71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7" name="Text Box 459">
          <a:extLst>
            <a:ext uri="{FF2B5EF4-FFF2-40B4-BE49-F238E27FC236}">
              <a16:creationId xmlns:a16="http://schemas.microsoft.com/office/drawing/2014/main" id="{E81F8144-98F4-43C0-8762-677AE99F3EC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8" name="Text Box 466">
          <a:extLst>
            <a:ext uri="{FF2B5EF4-FFF2-40B4-BE49-F238E27FC236}">
              <a16:creationId xmlns:a16="http://schemas.microsoft.com/office/drawing/2014/main" id="{B8020155-E967-4666-BC60-BFA7C445D4F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59" name="Text Box 467">
          <a:extLst>
            <a:ext uri="{FF2B5EF4-FFF2-40B4-BE49-F238E27FC236}">
              <a16:creationId xmlns:a16="http://schemas.microsoft.com/office/drawing/2014/main" id="{5F0FC924-B292-406A-B5AD-D451422991C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0" name="Text Box 468">
          <a:extLst>
            <a:ext uri="{FF2B5EF4-FFF2-40B4-BE49-F238E27FC236}">
              <a16:creationId xmlns:a16="http://schemas.microsoft.com/office/drawing/2014/main" id="{399FB9C8-8FCC-4AB9-8FF0-0E5310A548E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1" name="Text Box 469">
          <a:extLst>
            <a:ext uri="{FF2B5EF4-FFF2-40B4-BE49-F238E27FC236}">
              <a16:creationId xmlns:a16="http://schemas.microsoft.com/office/drawing/2014/main" id="{1BCCA799-292F-47A7-8F35-B12FFE50525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2" name="Text Box 470">
          <a:extLst>
            <a:ext uri="{FF2B5EF4-FFF2-40B4-BE49-F238E27FC236}">
              <a16:creationId xmlns:a16="http://schemas.microsoft.com/office/drawing/2014/main" id="{36C6590D-C270-42C9-A2FA-5662BB51583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3" name="Text Box 471">
          <a:extLst>
            <a:ext uri="{FF2B5EF4-FFF2-40B4-BE49-F238E27FC236}">
              <a16:creationId xmlns:a16="http://schemas.microsoft.com/office/drawing/2014/main" id="{81703681-6BEC-4164-9126-52BC12E3BDD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4" name="Text Box 472">
          <a:extLst>
            <a:ext uri="{FF2B5EF4-FFF2-40B4-BE49-F238E27FC236}">
              <a16:creationId xmlns:a16="http://schemas.microsoft.com/office/drawing/2014/main" id="{9C0FE3B9-2C17-41EF-8F1A-C51320A92FA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5" name="Text Box 473">
          <a:extLst>
            <a:ext uri="{FF2B5EF4-FFF2-40B4-BE49-F238E27FC236}">
              <a16:creationId xmlns:a16="http://schemas.microsoft.com/office/drawing/2014/main" id="{F4909705-F5EF-407F-BC71-7BBBC6C4F7A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6" name="Text Box 476">
          <a:extLst>
            <a:ext uri="{FF2B5EF4-FFF2-40B4-BE49-F238E27FC236}">
              <a16:creationId xmlns:a16="http://schemas.microsoft.com/office/drawing/2014/main" id="{68AFA984-B5BE-489F-AF2F-0D4B02367D9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7" name="Text Box 477">
          <a:extLst>
            <a:ext uri="{FF2B5EF4-FFF2-40B4-BE49-F238E27FC236}">
              <a16:creationId xmlns:a16="http://schemas.microsoft.com/office/drawing/2014/main" id="{57A5AFBB-7E45-48AB-B71C-13345DB8ECA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8" name="Text Box 478">
          <a:extLst>
            <a:ext uri="{FF2B5EF4-FFF2-40B4-BE49-F238E27FC236}">
              <a16:creationId xmlns:a16="http://schemas.microsoft.com/office/drawing/2014/main" id="{5582AEFA-B2D9-401B-8C39-7DC4F225246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69" name="Text Box 479">
          <a:extLst>
            <a:ext uri="{FF2B5EF4-FFF2-40B4-BE49-F238E27FC236}">
              <a16:creationId xmlns:a16="http://schemas.microsoft.com/office/drawing/2014/main" id="{0DC29131-AE47-4DBD-BBB4-72B440ACA32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0" name="Text Box 482">
          <a:extLst>
            <a:ext uri="{FF2B5EF4-FFF2-40B4-BE49-F238E27FC236}">
              <a16:creationId xmlns:a16="http://schemas.microsoft.com/office/drawing/2014/main" id="{44458431-D118-4C85-95B9-6619CC6C8CC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1" name="Text Box 483">
          <a:extLst>
            <a:ext uri="{FF2B5EF4-FFF2-40B4-BE49-F238E27FC236}">
              <a16:creationId xmlns:a16="http://schemas.microsoft.com/office/drawing/2014/main" id="{17AC5B7F-99C3-4AA4-B2C4-B7889D2B1D3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2" name="Text Box 484">
          <a:extLst>
            <a:ext uri="{FF2B5EF4-FFF2-40B4-BE49-F238E27FC236}">
              <a16:creationId xmlns:a16="http://schemas.microsoft.com/office/drawing/2014/main" id="{BC5D351F-DCC2-4DEF-A168-30D0CCC4C38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3" name="Text Box 485">
          <a:extLst>
            <a:ext uri="{FF2B5EF4-FFF2-40B4-BE49-F238E27FC236}">
              <a16:creationId xmlns:a16="http://schemas.microsoft.com/office/drawing/2014/main" id="{561AC2D2-6AC6-4791-84B6-AF6D0054EE8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4" name="Text Box 486">
          <a:extLst>
            <a:ext uri="{FF2B5EF4-FFF2-40B4-BE49-F238E27FC236}">
              <a16:creationId xmlns:a16="http://schemas.microsoft.com/office/drawing/2014/main" id="{110DA4D3-73AB-46A8-B6A1-1B1412CBE6C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5" name="Text Box 487">
          <a:extLst>
            <a:ext uri="{FF2B5EF4-FFF2-40B4-BE49-F238E27FC236}">
              <a16:creationId xmlns:a16="http://schemas.microsoft.com/office/drawing/2014/main" id="{653C4587-562A-478A-B1D8-90941E27B73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6" name="Text Box 488">
          <a:extLst>
            <a:ext uri="{FF2B5EF4-FFF2-40B4-BE49-F238E27FC236}">
              <a16:creationId xmlns:a16="http://schemas.microsoft.com/office/drawing/2014/main" id="{0F0F135F-92FE-43CA-AA9A-6FA46EAC707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7" name="Text Box 489">
          <a:extLst>
            <a:ext uri="{FF2B5EF4-FFF2-40B4-BE49-F238E27FC236}">
              <a16:creationId xmlns:a16="http://schemas.microsoft.com/office/drawing/2014/main" id="{D05AB0D0-8A90-44A4-B964-A1A2A224A49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8" name="Text Box 514">
          <a:extLst>
            <a:ext uri="{FF2B5EF4-FFF2-40B4-BE49-F238E27FC236}">
              <a16:creationId xmlns:a16="http://schemas.microsoft.com/office/drawing/2014/main" id="{8C55A14B-0B8A-45D9-8789-26FC7117BB5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79" name="Text Box 515">
          <a:extLst>
            <a:ext uri="{FF2B5EF4-FFF2-40B4-BE49-F238E27FC236}">
              <a16:creationId xmlns:a16="http://schemas.microsoft.com/office/drawing/2014/main" id="{86715A3C-A957-41D5-9489-340BC7376F0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0" name="Text Box 516">
          <a:extLst>
            <a:ext uri="{FF2B5EF4-FFF2-40B4-BE49-F238E27FC236}">
              <a16:creationId xmlns:a16="http://schemas.microsoft.com/office/drawing/2014/main" id="{9ED90F05-2FB7-44C1-928A-EA3BEA74133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1" name="Text Box 517">
          <a:extLst>
            <a:ext uri="{FF2B5EF4-FFF2-40B4-BE49-F238E27FC236}">
              <a16:creationId xmlns:a16="http://schemas.microsoft.com/office/drawing/2014/main" id="{8B41C949-B352-4B26-BDDA-E8156738538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2" name="Text Box 450">
          <a:extLst>
            <a:ext uri="{FF2B5EF4-FFF2-40B4-BE49-F238E27FC236}">
              <a16:creationId xmlns:a16="http://schemas.microsoft.com/office/drawing/2014/main" id="{47010AB3-621F-4574-BCC0-61058D43ECD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3" name="Text Box 451">
          <a:extLst>
            <a:ext uri="{FF2B5EF4-FFF2-40B4-BE49-F238E27FC236}">
              <a16:creationId xmlns:a16="http://schemas.microsoft.com/office/drawing/2014/main" id="{5C1050B9-A9B5-47B2-B035-85C8A7C662C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4" name="Text Box 454">
          <a:extLst>
            <a:ext uri="{FF2B5EF4-FFF2-40B4-BE49-F238E27FC236}">
              <a16:creationId xmlns:a16="http://schemas.microsoft.com/office/drawing/2014/main" id="{86217990-F453-4533-92BA-B4D73518E58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5" name="Text Box 455">
          <a:extLst>
            <a:ext uri="{FF2B5EF4-FFF2-40B4-BE49-F238E27FC236}">
              <a16:creationId xmlns:a16="http://schemas.microsoft.com/office/drawing/2014/main" id="{4A9314C1-C0C1-41E1-AE44-CF1D46A7BBE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6" name="Text Box 456">
          <a:extLst>
            <a:ext uri="{FF2B5EF4-FFF2-40B4-BE49-F238E27FC236}">
              <a16:creationId xmlns:a16="http://schemas.microsoft.com/office/drawing/2014/main" id="{1D62117D-A9F8-4FE6-84A4-BE771ECE2C2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7" name="Text Box 457">
          <a:extLst>
            <a:ext uri="{FF2B5EF4-FFF2-40B4-BE49-F238E27FC236}">
              <a16:creationId xmlns:a16="http://schemas.microsoft.com/office/drawing/2014/main" id="{0A0FA85C-84C6-418C-9950-EA86F494D1A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8" name="Text Box 458">
          <a:extLst>
            <a:ext uri="{FF2B5EF4-FFF2-40B4-BE49-F238E27FC236}">
              <a16:creationId xmlns:a16="http://schemas.microsoft.com/office/drawing/2014/main" id="{DCF246E1-1918-4F05-92E9-84B497A5CF4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89" name="Text Box 459">
          <a:extLst>
            <a:ext uri="{FF2B5EF4-FFF2-40B4-BE49-F238E27FC236}">
              <a16:creationId xmlns:a16="http://schemas.microsoft.com/office/drawing/2014/main" id="{7E992010-69C1-4FE2-8464-02B0A150123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0" name="Text Box 466">
          <a:extLst>
            <a:ext uri="{FF2B5EF4-FFF2-40B4-BE49-F238E27FC236}">
              <a16:creationId xmlns:a16="http://schemas.microsoft.com/office/drawing/2014/main" id="{A4B07EEF-88A7-48B5-9194-48CEB42565F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1" name="Text Box 467">
          <a:extLst>
            <a:ext uri="{FF2B5EF4-FFF2-40B4-BE49-F238E27FC236}">
              <a16:creationId xmlns:a16="http://schemas.microsoft.com/office/drawing/2014/main" id="{E6EC4795-3909-4833-A6C4-10A99BDB6DD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2" name="Text Box 468">
          <a:extLst>
            <a:ext uri="{FF2B5EF4-FFF2-40B4-BE49-F238E27FC236}">
              <a16:creationId xmlns:a16="http://schemas.microsoft.com/office/drawing/2014/main" id="{A8D5FD61-F281-4659-B2CC-7DC7FE36AF2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3" name="Text Box 469">
          <a:extLst>
            <a:ext uri="{FF2B5EF4-FFF2-40B4-BE49-F238E27FC236}">
              <a16:creationId xmlns:a16="http://schemas.microsoft.com/office/drawing/2014/main" id="{8C421509-AC91-4A51-83FA-725DE1A19D6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4" name="Text Box 470">
          <a:extLst>
            <a:ext uri="{FF2B5EF4-FFF2-40B4-BE49-F238E27FC236}">
              <a16:creationId xmlns:a16="http://schemas.microsoft.com/office/drawing/2014/main" id="{661AE3E3-33D9-4944-A336-39C686E5E77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5" name="Text Box 471">
          <a:extLst>
            <a:ext uri="{FF2B5EF4-FFF2-40B4-BE49-F238E27FC236}">
              <a16:creationId xmlns:a16="http://schemas.microsoft.com/office/drawing/2014/main" id="{E1EFA53F-BD41-4249-B11B-46D352F41ED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6" name="Text Box 472">
          <a:extLst>
            <a:ext uri="{FF2B5EF4-FFF2-40B4-BE49-F238E27FC236}">
              <a16:creationId xmlns:a16="http://schemas.microsoft.com/office/drawing/2014/main" id="{0A5FC0A0-5016-4D61-9A4E-EA742565476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7" name="Text Box 473">
          <a:extLst>
            <a:ext uri="{FF2B5EF4-FFF2-40B4-BE49-F238E27FC236}">
              <a16:creationId xmlns:a16="http://schemas.microsoft.com/office/drawing/2014/main" id="{20D58DCC-D356-4A7E-BD4E-1B3D90CC462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8" name="Text Box 476">
          <a:extLst>
            <a:ext uri="{FF2B5EF4-FFF2-40B4-BE49-F238E27FC236}">
              <a16:creationId xmlns:a16="http://schemas.microsoft.com/office/drawing/2014/main" id="{757F26EE-1E9D-410D-984C-6F64E0000D3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699" name="Text Box 477">
          <a:extLst>
            <a:ext uri="{FF2B5EF4-FFF2-40B4-BE49-F238E27FC236}">
              <a16:creationId xmlns:a16="http://schemas.microsoft.com/office/drawing/2014/main" id="{6D3AFBB5-3F54-4998-8AA7-3322C47599C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0" name="Text Box 478">
          <a:extLst>
            <a:ext uri="{FF2B5EF4-FFF2-40B4-BE49-F238E27FC236}">
              <a16:creationId xmlns:a16="http://schemas.microsoft.com/office/drawing/2014/main" id="{82406228-D5CF-4697-8112-7871BEDB7EC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1" name="Text Box 479">
          <a:extLst>
            <a:ext uri="{FF2B5EF4-FFF2-40B4-BE49-F238E27FC236}">
              <a16:creationId xmlns:a16="http://schemas.microsoft.com/office/drawing/2014/main" id="{A43509DF-71B9-418E-BC28-93F9A24FE1B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2" name="Text Box 482">
          <a:extLst>
            <a:ext uri="{FF2B5EF4-FFF2-40B4-BE49-F238E27FC236}">
              <a16:creationId xmlns:a16="http://schemas.microsoft.com/office/drawing/2014/main" id="{A7078D43-3E0F-41FB-85D4-C9703700DAF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3" name="Text Box 483">
          <a:extLst>
            <a:ext uri="{FF2B5EF4-FFF2-40B4-BE49-F238E27FC236}">
              <a16:creationId xmlns:a16="http://schemas.microsoft.com/office/drawing/2014/main" id="{39E0D81A-F73A-4F3A-B23B-5C19873D88F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4" name="Text Box 484">
          <a:extLst>
            <a:ext uri="{FF2B5EF4-FFF2-40B4-BE49-F238E27FC236}">
              <a16:creationId xmlns:a16="http://schemas.microsoft.com/office/drawing/2014/main" id="{75F84088-06A0-4EE5-8709-80A4BD21C18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5" name="Text Box 485">
          <a:extLst>
            <a:ext uri="{FF2B5EF4-FFF2-40B4-BE49-F238E27FC236}">
              <a16:creationId xmlns:a16="http://schemas.microsoft.com/office/drawing/2014/main" id="{F54C1557-A1FE-4A70-8514-16C6FAA53DF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6" name="Text Box 486">
          <a:extLst>
            <a:ext uri="{FF2B5EF4-FFF2-40B4-BE49-F238E27FC236}">
              <a16:creationId xmlns:a16="http://schemas.microsoft.com/office/drawing/2014/main" id="{2FAC4F75-53B1-4DB6-9282-7369C96F370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7" name="Text Box 487">
          <a:extLst>
            <a:ext uri="{FF2B5EF4-FFF2-40B4-BE49-F238E27FC236}">
              <a16:creationId xmlns:a16="http://schemas.microsoft.com/office/drawing/2014/main" id="{D5727CBC-8083-40BA-8FB7-33FFFDF01E1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8" name="Text Box 488">
          <a:extLst>
            <a:ext uri="{FF2B5EF4-FFF2-40B4-BE49-F238E27FC236}">
              <a16:creationId xmlns:a16="http://schemas.microsoft.com/office/drawing/2014/main" id="{CD9E6AB1-9EF3-4388-AFCC-F6F1D403843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09" name="Text Box 489">
          <a:extLst>
            <a:ext uri="{FF2B5EF4-FFF2-40B4-BE49-F238E27FC236}">
              <a16:creationId xmlns:a16="http://schemas.microsoft.com/office/drawing/2014/main" id="{B7B99660-7179-4290-9839-09089FD530A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0" name="Text Box 514">
          <a:extLst>
            <a:ext uri="{FF2B5EF4-FFF2-40B4-BE49-F238E27FC236}">
              <a16:creationId xmlns:a16="http://schemas.microsoft.com/office/drawing/2014/main" id="{1E99E6DA-09EB-479C-BDD1-0AE57CE5FED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1" name="Text Box 515">
          <a:extLst>
            <a:ext uri="{FF2B5EF4-FFF2-40B4-BE49-F238E27FC236}">
              <a16:creationId xmlns:a16="http://schemas.microsoft.com/office/drawing/2014/main" id="{84306AB6-2BB5-4323-B089-A52B4B9CE47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2" name="Text Box 516">
          <a:extLst>
            <a:ext uri="{FF2B5EF4-FFF2-40B4-BE49-F238E27FC236}">
              <a16:creationId xmlns:a16="http://schemas.microsoft.com/office/drawing/2014/main" id="{858D31A8-F18C-4B98-92F4-55763EFBBD2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3" name="Text Box 517">
          <a:extLst>
            <a:ext uri="{FF2B5EF4-FFF2-40B4-BE49-F238E27FC236}">
              <a16:creationId xmlns:a16="http://schemas.microsoft.com/office/drawing/2014/main" id="{0A32654C-9444-4A5A-AC78-C01815BE01B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4" name="Text Box 184">
          <a:extLst>
            <a:ext uri="{FF2B5EF4-FFF2-40B4-BE49-F238E27FC236}">
              <a16:creationId xmlns:a16="http://schemas.microsoft.com/office/drawing/2014/main" id="{9E3D0F6E-BAC2-44EB-99F5-26DF32821A2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5" name="Text Box 185">
          <a:extLst>
            <a:ext uri="{FF2B5EF4-FFF2-40B4-BE49-F238E27FC236}">
              <a16:creationId xmlns:a16="http://schemas.microsoft.com/office/drawing/2014/main" id="{0AE713B0-619C-44ED-9009-C8DE9B2E8CD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6" name="Text Box 186">
          <a:extLst>
            <a:ext uri="{FF2B5EF4-FFF2-40B4-BE49-F238E27FC236}">
              <a16:creationId xmlns:a16="http://schemas.microsoft.com/office/drawing/2014/main" id="{6793932E-A567-47EF-A18C-4ADF475D89F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7" name="Text Box 187">
          <a:extLst>
            <a:ext uri="{FF2B5EF4-FFF2-40B4-BE49-F238E27FC236}">
              <a16:creationId xmlns:a16="http://schemas.microsoft.com/office/drawing/2014/main" id="{9B51A03E-A478-408C-904E-1F54EBE834E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8" name="Text Box 188">
          <a:extLst>
            <a:ext uri="{FF2B5EF4-FFF2-40B4-BE49-F238E27FC236}">
              <a16:creationId xmlns:a16="http://schemas.microsoft.com/office/drawing/2014/main" id="{029FA189-E1C8-46D7-BEDA-7F407B696B3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19" name="Text Box 189">
          <a:extLst>
            <a:ext uri="{FF2B5EF4-FFF2-40B4-BE49-F238E27FC236}">
              <a16:creationId xmlns:a16="http://schemas.microsoft.com/office/drawing/2014/main" id="{812FA8B8-6812-44A2-86C6-44A5E6982B7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0" name="Text Box 190">
          <a:extLst>
            <a:ext uri="{FF2B5EF4-FFF2-40B4-BE49-F238E27FC236}">
              <a16:creationId xmlns:a16="http://schemas.microsoft.com/office/drawing/2014/main" id="{D06F2A98-A141-4405-A2CD-7BFAE4D823C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1" name="Text Box 191">
          <a:extLst>
            <a:ext uri="{FF2B5EF4-FFF2-40B4-BE49-F238E27FC236}">
              <a16:creationId xmlns:a16="http://schemas.microsoft.com/office/drawing/2014/main" id="{CE9666F1-B9A0-46FA-A9F7-44C10AC41AC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2" name="Text Box 192">
          <a:extLst>
            <a:ext uri="{FF2B5EF4-FFF2-40B4-BE49-F238E27FC236}">
              <a16:creationId xmlns:a16="http://schemas.microsoft.com/office/drawing/2014/main" id="{EA287C4A-1DEB-42D9-94CC-C71B73E85DA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3" name="Text Box 193">
          <a:extLst>
            <a:ext uri="{FF2B5EF4-FFF2-40B4-BE49-F238E27FC236}">
              <a16:creationId xmlns:a16="http://schemas.microsoft.com/office/drawing/2014/main" id="{2A80040C-E58D-4808-B78D-9764008E3CD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4" name="Text Box 194">
          <a:extLst>
            <a:ext uri="{FF2B5EF4-FFF2-40B4-BE49-F238E27FC236}">
              <a16:creationId xmlns:a16="http://schemas.microsoft.com/office/drawing/2014/main" id="{4C000115-CBF6-490D-8F05-0C1A9460C05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5" name="Text Box 195">
          <a:extLst>
            <a:ext uri="{FF2B5EF4-FFF2-40B4-BE49-F238E27FC236}">
              <a16:creationId xmlns:a16="http://schemas.microsoft.com/office/drawing/2014/main" id="{6B4D4BBE-134D-42EB-81D3-8C78CEDE7BB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6" name="Text Box 196">
          <a:extLst>
            <a:ext uri="{FF2B5EF4-FFF2-40B4-BE49-F238E27FC236}">
              <a16:creationId xmlns:a16="http://schemas.microsoft.com/office/drawing/2014/main" id="{B114E245-A3E2-43E5-93ED-6C4EDD15741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7" name="Text Box 197">
          <a:extLst>
            <a:ext uri="{FF2B5EF4-FFF2-40B4-BE49-F238E27FC236}">
              <a16:creationId xmlns:a16="http://schemas.microsoft.com/office/drawing/2014/main" id="{1048BEA8-9058-407A-8DF3-55FC63510C0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8" name="Text Box 198">
          <a:extLst>
            <a:ext uri="{FF2B5EF4-FFF2-40B4-BE49-F238E27FC236}">
              <a16:creationId xmlns:a16="http://schemas.microsoft.com/office/drawing/2014/main" id="{F42175D4-94FF-4E85-92D1-2228F002B40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29" name="Text Box 199">
          <a:extLst>
            <a:ext uri="{FF2B5EF4-FFF2-40B4-BE49-F238E27FC236}">
              <a16:creationId xmlns:a16="http://schemas.microsoft.com/office/drawing/2014/main" id="{40679B47-4306-47FD-B405-F8DD28B78FF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0" name="Text Box 202">
          <a:extLst>
            <a:ext uri="{FF2B5EF4-FFF2-40B4-BE49-F238E27FC236}">
              <a16:creationId xmlns:a16="http://schemas.microsoft.com/office/drawing/2014/main" id="{724E7214-F86F-44D6-8CA6-FF1C9B9A62E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1" name="Text Box 203">
          <a:extLst>
            <a:ext uri="{FF2B5EF4-FFF2-40B4-BE49-F238E27FC236}">
              <a16:creationId xmlns:a16="http://schemas.microsoft.com/office/drawing/2014/main" id="{BB31EF15-3F4B-457C-8625-6EAA6913DEB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2" name="Text Box 204">
          <a:extLst>
            <a:ext uri="{FF2B5EF4-FFF2-40B4-BE49-F238E27FC236}">
              <a16:creationId xmlns:a16="http://schemas.microsoft.com/office/drawing/2014/main" id="{19846D0B-1AD0-4B2C-94F5-29334D80089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3" name="Text Box 205">
          <a:extLst>
            <a:ext uri="{FF2B5EF4-FFF2-40B4-BE49-F238E27FC236}">
              <a16:creationId xmlns:a16="http://schemas.microsoft.com/office/drawing/2014/main" id="{58571D14-3E02-4555-BF3F-4E6190D8939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4" name="Text Box 208">
          <a:extLst>
            <a:ext uri="{FF2B5EF4-FFF2-40B4-BE49-F238E27FC236}">
              <a16:creationId xmlns:a16="http://schemas.microsoft.com/office/drawing/2014/main" id="{113AD703-10BB-40E4-BBCD-B4EA8E19B99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5" name="Text Box 209">
          <a:extLst>
            <a:ext uri="{FF2B5EF4-FFF2-40B4-BE49-F238E27FC236}">
              <a16:creationId xmlns:a16="http://schemas.microsoft.com/office/drawing/2014/main" id="{92A7313A-FDAF-4F13-A905-B6A8D66A022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6" name="Text Box 210">
          <a:extLst>
            <a:ext uri="{FF2B5EF4-FFF2-40B4-BE49-F238E27FC236}">
              <a16:creationId xmlns:a16="http://schemas.microsoft.com/office/drawing/2014/main" id="{DFA2BEDA-1E0E-42A2-B9E4-BA10FE897A3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7" name="Text Box 211">
          <a:extLst>
            <a:ext uri="{FF2B5EF4-FFF2-40B4-BE49-F238E27FC236}">
              <a16:creationId xmlns:a16="http://schemas.microsoft.com/office/drawing/2014/main" id="{AE33846D-F4BE-4745-A9A2-8F7D791CC01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8" name="Text Box 212">
          <a:extLst>
            <a:ext uri="{FF2B5EF4-FFF2-40B4-BE49-F238E27FC236}">
              <a16:creationId xmlns:a16="http://schemas.microsoft.com/office/drawing/2014/main" id="{16B78D07-1E50-4DE4-A4A3-B10A026E9F1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39" name="Text Box 213">
          <a:extLst>
            <a:ext uri="{FF2B5EF4-FFF2-40B4-BE49-F238E27FC236}">
              <a16:creationId xmlns:a16="http://schemas.microsoft.com/office/drawing/2014/main" id="{C4BF0EE5-3E22-4F04-898D-D398F7E6BC4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0" name="Text Box 214">
          <a:extLst>
            <a:ext uri="{FF2B5EF4-FFF2-40B4-BE49-F238E27FC236}">
              <a16:creationId xmlns:a16="http://schemas.microsoft.com/office/drawing/2014/main" id="{752CA2D8-0D87-4585-B52C-CFF5C32290A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1" name="Text Box 215">
          <a:extLst>
            <a:ext uri="{FF2B5EF4-FFF2-40B4-BE49-F238E27FC236}">
              <a16:creationId xmlns:a16="http://schemas.microsoft.com/office/drawing/2014/main" id="{E882FCC5-F107-4988-8B63-D4C0471BBCD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2" name="Text Box 216">
          <a:extLst>
            <a:ext uri="{FF2B5EF4-FFF2-40B4-BE49-F238E27FC236}">
              <a16:creationId xmlns:a16="http://schemas.microsoft.com/office/drawing/2014/main" id="{404D54FA-7F07-4633-B9D6-F8E4C4FC9E3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3" name="Text Box 217">
          <a:extLst>
            <a:ext uri="{FF2B5EF4-FFF2-40B4-BE49-F238E27FC236}">
              <a16:creationId xmlns:a16="http://schemas.microsoft.com/office/drawing/2014/main" id="{8F6F5132-68C6-493D-82A0-BB842C9CC76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4" name="Text Box 218">
          <a:extLst>
            <a:ext uri="{FF2B5EF4-FFF2-40B4-BE49-F238E27FC236}">
              <a16:creationId xmlns:a16="http://schemas.microsoft.com/office/drawing/2014/main" id="{ACAB6C47-D0CA-4782-91DF-28EFE2FF19D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5" name="Text Box 219">
          <a:extLst>
            <a:ext uri="{FF2B5EF4-FFF2-40B4-BE49-F238E27FC236}">
              <a16:creationId xmlns:a16="http://schemas.microsoft.com/office/drawing/2014/main" id="{F8F685DD-4CA1-442B-8D09-8FBAA2DEB99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6" name="Text Box 598">
          <a:extLst>
            <a:ext uri="{FF2B5EF4-FFF2-40B4-BE49-F238E27FC236}">
              <a16:creationId xmlns:a16="http://schemas.microsoft.com/office/drawing/2014/main" id="{A786751B-6626-4DED-A9FE-2F80E0D3501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7" name="Text Box 599">
          <a:extLst>
            <a:ext uri="{FF2B5EF4-FFF2-40B4-BE49-F238E27FC236}">
              <a16:creationId xmlns:a16="http://schemas.microsoft.com/office/drawing/2014/main" id="{9BDC2670-D98B-4CCD-A563-90FBBAE98B6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8" name="Text Box 600">
          <a:extLst>
            <a:ext uri="{FF2B5EF4-FFF2-40B4-BE49-F238E27FC236}">
              <a16:creationId xmlns:a16="http://schemas.microsoft.com/office/drawing/2014/main" id="{68786821-6809-42AA-B6CC-8A924DDE893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49" name="Text Box 601">
          <a:extLst>
            <a:ext uri="{FF2B5EF4-FFF2-40B4-BE49-F238E27FC236}">
              <a16:creationId xmlns:a16="http://schemas.microsoft.com/office/drawing/2014/main" id="{03A07CFE-E470-4DA6-9E1E-9357441E9E3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0" name="Text Box 602">
          <a:extLst>
            <a:ext uri="{FF2B5EF4-FFF2-40B4-BE49-F238E27FC236}">
              <a16:creationId xmlns:a16="http://schemas.microsoft.com/office/drawing/2014/main" id="{4BAC0F7B-8842-47B5-8A17-E7BD54571FE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1" name="Text Box 603">
          <a:extLst>
            <a:ext uri="{FF2B5EF4-FFF2-40B4-BE49-F238E27FC236}">
              <a16:creationId xmlns:a16="http://schemas.microsoft.com/office/drawing/2014/main" id="{BAB72362-E160-4402-B0F1-8C104EAD1E6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2" name="Text Box 604">
          <a:extLst>
            <a:ext uri="{FF2B5EF4-FFF2-40B4-BE49-F238E27FC236}">
              <a16:creationId xmlns:a16="http://schemas.microsoft.com/office/drawing/2014/main" id="{22F43659-2C94-429C-9C6E-513E26F857C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3" name="Text Box 605">
          <a:extLst>
            <a:ext uri="{FF2B5EF4-FFF2-40B4-BE49-F238E27FC236}">
              <a16:creationId xmlns:a16="http://schemas.microsoft.com/office/drawing/2014/main" id="{D3D21E43-2DD3-43AB-96D7-AC1341AE752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4" name="Text Box 606">
          <a:extLst>
            <a:ext uri="{FF2B5EF4-FFF2-40B4-BE49-F238E27FC236}">
              <a16:creationId xmlns:a16="http://schemas.microsoft.com/office/drawing/2014/main" id="{C2D4F61F-9AAA-477E-981F-242913492FB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5" name="Text Box 607">
          <a:extLst>
            <a:ext uri="{FF2B5EF4-FFF2-40B4-BE49-F238E27FC236}">
              <a16:creationId xmlns:a16="http://schemas.microsoft.com/office/drawing/2014/main" id="{B0C03D26-E12B-4DA9-83A8-D4D1FDBD1D4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6" name="Text Box 608">
          <a:extLst>
            <a:ext uri="{FF2B5EF4-FFF2-40B4-BE49-F238E27FC236}">
              <a16:creationId xmlns:a16="http://schemas.microsoft.com/office/drawing/2014/main" id="{75191976-29E8-422E-BB90-26C34A2B9BD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7" name="Text Box 609">
          <a:extLst>
            <a:ext uri="{FF2B5EF4-FFF2-40B4-BE49-F238E27FC236}">
              <a16:creationId xmlns:a16="http://schemas.microsoft.com/office/drawing/2014/main" id="{45F01EBB-220F-41EF-83F3-E872CC9828C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8" name="Text Box 610">
          <a:extLst>
            <a:ext uri="{FF2B5EF4-FFF2-40B4-BE49-F238E27FC236}">
              <a16:creationId xmlns:a16="http://schemas.microsoft.com/office/drawing/2014/main" id="{32E185C6-4147-48C8-A54C-DB2F912E96B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59" name="Text Box 611">
          <a:extLst>
            <a:ext uri="{FF2B5EF4-FFF2-40B4-BE49-F238E27FC236}">
              <a16:creationId xmlns:a16="http://schemas.microsoft.com/office/drawing/2014/main" id="{012DC2D3-A8E3-49C5-8E5E-0A601B1352A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0" name="Text Box 612">
          <a:extLst>
            <a:ext uri="{FF2B5EF4-FFF2-40B4-BE49-F238E27FC236}">
              <a16:creationId xmlns:a16="http://schemas.microsoft.com/office/drawing/2014/main" id="{6757EA87-2910-48C7-8D27-5E8238E001E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1" name="Text Box 613">
          <a:extLst>
            <a:ext uri="{FF2B5EF4-FFF2-40B4-BE49-F238E27FC236}">
              <a16:creationId xmlns:a16="http://schemas.microsoft.com/office/drawing/2014/main" id="{05EB7F33-51E2-4AF2-92BA-F6A344DFF62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2" name="Text Box 616">
          <a:extLst>
            <a:ext uri="{FF2B5EF4-FFF2-40B4-BE49-F238E27FC236}">
              <a16:creationId xmlns:a16="http://schemas.microsoft.com/office/drawing/2014/main" id="{6FB2490A-A8D5-48B6-8E2F-49081447EB8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3" name="Text Box 617">
          <a:extLst>
            <a:ext uri="{FF2B5EF4-FFF2-40B4-BE49-F238E27FC236}">
              <a16:creationId xmlns:a16="http://schemas.microsoft.com/office/drawing/2014/main" id="{F04BC546-840C-46A2-9858-205B196643A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4" name="Text Box 618">
          <a:extLst>
            <a:ext uri="{FF2B5EF4-FFF2-40B4-BE49-F238E27FC236}">
              <a16:creationId xmlns:a16="http://schemas.microsoft.com/office/drawing/2014/main" id="{5BDD1CE2-D18F-4A52-9138-DFEC76B3795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5" name="Text Box 619">
          <a:extLst>
            <a:ext uri="{FF2B5EF4-FFF2-40B4-BE49-F238E27FC236}">
              <a16:creationId xmlns:a16="http://schemas.microsoft.com/office/drawing/2014/main" id="{525B53B4-69DB-4F20-85A2-4CC50F739CE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6" name="Text Box 622">
          <a:extLst>
            <a:ext uri="{FF2B5EF4-FFF2-40B4-BE49-F238E27FC236}">
              <a16:creationId xmlns:a16="http://schemas.microsoft.com/office/drawing/2014/main" id="{CE73707C-7912-4F82-AD39-293699F6048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7" name="Text Box 623">
          <a:extLst>
            <a:ext uri="{FF2B5EF4-FFF2-40B4-BE49-F238E27FC236}">
              <a16:creationId xmlns:a16="http://schemas.microsoft.com/office/drawing/2014/main" id="{362F6368-1344-4ECD-8379-662E8A9ABE0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8" name="Text Box 624">
          <a:extLst>
            <a:ext uri="{FF2B5EF4-FFF2-40B4-BE49-F238E27FC236}">
              <a16:creationId xmlns:a16="http://schemas.microsoft.com/office/drawing/2014/main" id="{9608AA17-F6EE-48AB-9848-F0DBC31BDE3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69" name="Text Box 625">
          <a:extLst>
            <a:ext uri="{FF2B5EF4-FFF2-40B4-BE49-F238E27FC236}">
              <a16:creationId xmlns:a16="http://schemas.microsoft.com/office/drawing/2014/main" id="{A02AD88C-C743-4B5A-91D4-B52193A59AB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0" name="Text Box 626">
          <a:extLst>
            <a:ext uri="{FF2B5EF4-FFF2-40B4-BE49-F238E27FC236}">
              <a16:creationId xmlns:a16="http://schemas.microsoft.com/office/drawing/2014/main" id="{C11CEE51-7236-48A1-AA1B-BB077402E78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1" name="Text Box 627">
          <a:extLst>
            <a:ext uri="{FF2B5EF4-FFF2-40B4-BE49-F238E27FC236}">
              <a16:creationId xmlns:a16="http://schemas.microsoft.com/office/drawing/2014/main" id="{14E2D68A-9322-4953-830A-A1214E06297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2" name="Text Box 628">
          <a:extLst>
            <a:ext uri="{FF2B5EF4-FFF2-40B4-BE49-F238E27FC236}">
              <a16:creationId xmlns:a16="http://schemas.microsoft.com/office/drawing/2014/main" id="{BE8E1DBD-1862-4419-A094-E3DB295EDC5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3" name="Text Box 629">
          <a:extLst>
            <a:ext uri="{FF2B5EF4-FFF2-40B4-BE49-F238E27FC236}">
              <a16:creationId xmlns:a16="http://schemas.microsoft.com/office/drawing/2014/main" id="{6FD5497F-33FB-4DC1-8923-587B5306889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4" name="Text Box 630">
          <a:extLst>
            <a:ext uri="{FF2B5EF4-FFF2-40B4-BE49-F238E27FC236}">
              <a16:creationId xmlns:a16="http://schemas.microsoft.com/office/drawing/2014/main" id="{EBE8FF4B-5081-4E3E-857F-C48595B90C9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5" name="Text Box 631">
          <a:extLst>
            <a:ext uri="{FF2B5EF4-FFF2-40B4-BE49-F238E27FC236}">
              <a16:creationId xmlns:a16="http://schemas.microsoft.com/office/drawing/2014/main" id="{139F0A05-D284-4E0B-9EC6-13977142732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6" name="Text Box 632">
          <a:extLst>
            <a:ext uri="{FF2B5EF4-FFF2-40B4-BE49-F238E27FC236}">
              <a16:creationId xmlns:a16="http://schemas.microsoft.com/office/drawing/2014/main" id="{B06F6E1B-DFBD-4180-BD9A-577BB696EA4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7" name="Text Box 633">
          <a:extLst>
            <a:ext uri="{FF2B5EF4-FFF2-40B4-BE49-F238E27FC236}">
              <a16:creationId xmlns:a16="http://schemas.microsoft.com/office/drawing/2014/main" id="{10ACF6C4-1F85-40C5-9F03-7C8CF7A507B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8" name="Text Box 182">
          <a:extLst>
            <a:ext uri="{FF2B5EF4-FFF2-40B4-BE49-F238E27FC236}">
              <a16:creationId xmlns:a16="http://schemas.microsoft.com/office/drawing/2014/main" id="{B050EA0D-CE2C-4BAD-B7D0-918C9610FBF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79" name="Text Box 183">
          <a:extLst>
            <a:ext uri="{FF2B5EF4-FFF2-40B4-BE49-F238E27FC236}">
              <a16:creationId xmlns:a16="http://schemas.microsoft.com/office/drawing/2014/main" id="{9F07C070-5739-4626-AAF5-13EBD97F52B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0" name="Text Box 326">
          <a:extLst>
            <a:ext uri="{FF2B5EF4-FFF2-40B4-BE49-F238E27FC236}">
              <a16:creationId xmlns:a16="http://schemas.microsoft.com/office/drawing/2014/main" id="{98039B00-560F-4160-AF96-2306B3B2EF2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1" name="Text Box 327">
          <a:extLst>
            <a:ext uri="{FF2B5EF4-FFF2-40B4-BE49-F238E27FC236}">
              <a16:creationId xmlns:a16="http://schemas.microsoft.com/office/drawing/2014/main" id="{FE67AEAF-329F-47A3-B760-1D4A5F04AA6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2" name="Text Box 450">
          <a:extLst>
            <a:ext uri="{FF2B5EF4-FFF2-40B4-BE49-F238E27FC236}">
              <a16:creationId xmlns:a16="http://schemas.microsoft.com/office/drawing/2014/main" id="{FD84BAD9-C42E-4B99-B9BC-B5A1D39BC38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3" name="Text Box 451">
          <a:extLst>
            <a:ext uri="{FF2B5EF4-FFF2-40B4-BE49-F238E27FC236}">
              <a16:creationId xmlns:a16="http://schemas.microsoft.com/office/drawing/2014/main" id="{238109B9-D5BB-4416-81C0-CA36230C8E2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4" name="Text Box 454">
          <a:extLst>
            <a:ext uri="{FF2B5EF4-FFF2-40B4-BE49-F238E27FC236}">
              <a16:creationId xmlns:a16="http://schemas.microsoft.com/office/drawing/2014/main" id="{75CEE018-ED65-4371-8F66-965C7879C2D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5" name="Text Box 455">
          <a:extLst>
            <a:ext uri="{FF2B5EF4-FFF2-40B4-BE49-F238E27FC236}">
              <a16:creationId xmlns:a16="http://schemas.microsoft.com/office/drawing/2014/main" id="{2074880B-2507-4FB5-9565-9B06FB92BD4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6" name="Text Box 456">
          <a:extLst>
            <a:ext uri="{FF2B5EF4-FFF2-40B4-BE49-F238E27FC236}">
              <a16:creationId xmlns:a16="http://schemas.microsoft.com/office/drawing/2014/main" id="{402065F4-595B-4A2F-A986-015BF8D3575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7" name="Text Box 457">
          <a:extLst>
            <a:ext uri="{FF2B5EF4-FFF2-40B4-BE49-F238E27FC236}">
              <a16:creationId xmlns:a16="http://schemas.microsoft.com/office/drawing/2014/main" id="{97E1B7A7-27D6-4DC2-B849-2B18EE63519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8" name="Text Box 458">
          <a:extLst>
            <a:ext uri="{FF2B5EF4-FFF2-40B4-BE49-F238E27FC236}">
              <a16:creationId xmlns:a16="http://schemas.microsoft.com/office/drawing/2014/main" id="{4E4F2330-081B-4081-9A11-C21CBBBB14C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89" name="Text Box 459">
          <a:extLst>
            <a:ext uri="{FF2B5EF4-FFF2-40B4-BE49-F238E27FC236}">
              <a16:creationId xmlns:a16="http://schemas.microsoft.com/office/drawing/2014/main" id="{05BDEFD8-5C89-41CA-A157-C1CB9D3CB19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0" name="Text Box 466">
          <a:extLst>
            <a:ext uri="{FF2B5EF4-FFF2-40B4-BE49-F238E27FC236}">
              <a16:creationId xmlns:a16="http://schemas.microsoft.com/office/drawing/2014/main" id="{C9C3BFCB-EA17-4EF9-A4BE-94EA772041F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1" name="Text Box 467">
          <a:extLst>
            <a:ext uri="{FF2B5EF4-FFF2-40B4-BE49-F238E27FC236}">
              <a16:creationId xmlns:a16="http://schemas.microsoft.com/office/drawing/2014/main" id="{F49CA4D2-B157-48BA-A3C3-C55D1A7B08F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2" name="Text Box 468">
          <a:extLst>
            <a:ext uri="{FF2B5EF4-FFF2-40B4-BE49-F238E27FC236}">
              <a16:creationId xmlns:a16="http://schemas.microsoft.com/office/drawing/2014/main" id="{406EF9F6-B09E-4BEE-914F-A1A1FADAF74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3" name="Text Box 469">
          <a:extLst>
            <a:ext uri="{FF2B5EF4-FFF2-40B4-BE49-F238E27FC236}">
              <a16:creationId xmlns:a16="http://schemas.microsoft.com/office/drawing/2014/main" id="{48C4D6FD-F7B0-4B4E-AF58-FE80A338811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4" name="Text Box 470">
          <a:extLst>
            <a:ext uri="{FF2B5EF4-FFF2-40B4-BE49-F238E27FC236}">
              <a16:creationId xmlns:a16="http://schemas.microsoft.com/office/drawing/2014/main" id="{C16A36C9-D8BC-4A67-A30B-474288444DF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5" name="Text Box 471">
          <a:extLst>
            <a:ext uri="{FF2B5EF4-FFF2-40B4-BE49-F238E27FC236}">
              <a16:creationId xmlns:a16="http://schemas.microsoft.com/office/drawing/2014/main" id="{2A5772C3-68C3-41B6-8BC1-6BB44158353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6" name="Text Box 472">
          <a:extLst>
            <a:ext uri="{FF2B5EF4-FFF2-40B4-BE49-F238E27FC236}">
              <a16:creationId xmlns:a16="http://schemas.microsoft.com/office/drawing/2014/main" id="{38FBAA01-B7A2-4F67-B44C-089B20C62FF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7" name="Text Box 473">
          <a:extLst>
            <a:ext uri="{FF2B5EF4-FFF2-40B4-BE49-F238E27FC236}">
              <a16:creationId xmlns:a16="http://schemas.microsoft.com/office/drawing/2014/main" id="{E3ABF1EC-058C-4FA6-A4C1-D52AE9CC49D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8" name="Text Box 476">
          <a:extLst>
            <a:ext uri="{FF2B5EF4-FFF2-40B4-BE49-F238E27FC236}">
              <a16:creationId xmlns:a16="http://schemas.microsoft.com/office/drawing/2014/main" id="{E5ED6230-5003-4F9B-A4BE-0578995E2FC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799" name="Text Box 477">
          <a:extLst>
            <a:ext uri="{FF2B5EF4-FFF2-40B4-BE49-F238E27FC236}">
              <a16:creationId xmlns:a16="http://schemas.microsoft.com/office/drawing/2014/main" id="{7AC759C5-0994-49C2-9EB7-9CFC2FC47B2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0" name="Text Box 478">
          <a:extLst>
            <a:ext uri="{FF2B5EF4-FFF2-40B4-BE49-F238E27FC236}">
              <a16:creationId xmlns:a16="http://schemas.microsoft.com/office/drawing/2014/main" id="{78AAEACB-50C9-46A5-9EBD-709EA86A45C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1" name="Text Box 479">
          <a:extLst>
            <a:ext uri="{FF2B5EF4-FFF2-40B4-BE49-F238E27FC236}">
              <a16:creationId xmlns:a16="http://schemas.microsoft.com/office/drawing/2014/main" id="{FFD603F5-A865-43ED-AF7F-67EEF3D6485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2" name="Text Box 482">
          <a:extLst>
            <a:ext uri="{FF2B5EF4-FFF2-40B4-BE49-F238E27FC236}">
              <a16:creationId xmlns:a16="http://schemas.microsoft.com/office/drawing/2014/main" id="{02676122-4447-461C-9B4D-90B82A24FA2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3" name="Text Box 483">
          <a:extLst>
            <a:ext uri="{FF2B5EF4-FFF2-40B4-BE49-F238E27FC236}">
              <a16:creationId xmlns:a16="http://schemas.microsoft.com/office/drawing/2014/main" id="{8AC595CA-BB69-42DE-81DD-D0E0546E070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4" name="Text Box 484">
          <a:extLst>
            <a:ext uri="{FF2B5EF4-FFF2-40B4-BE49-F238E27FC236}">
              <a16:creationId xmlns:a16="http://schemas.microsoft.com/office/drawing/2014/main" id="{F196A865-25E9-435E-B391-7517C839420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5" name="Text Box 485">
          <a:extLst>
            <a:ext uri="{FF2B5EF4-FFF2-40B4-BE49-F238E27FC236}">
              <a16:creationId xmlns:a16="http://schemas.microsoft.com/office/drawing/2014/main" id="{0650134C-542A-4AED-A404-76ADBBF70E3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6" name="Text Box 486">
          <a:extLst>
            <a:ext uri="{FF2B5EF4-FFF2-40B4-BE49-F238E27FC236}">
              <a16:creationId xmlns:a16="http://schemas.microsoft.com/office/drawing/2014/main" id="{B8A3A937-8739-44F4-B989-48BB8D918B2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7" name="Text Box 487">
          <a:extLst>
            <a:ext uri="{FF2B5EF4-FFF2-40B4-BE49-F238E27FC236}">
              <a16:creationId xmlns:a16="http://schemas.microsoft.com/office/drawing/2014/main" id="{788EEC74-58FB-458A-918D-ED5ADD0ABF0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8" name="Text Box 488">
          <a:extLst>
            <a:ext uri="{FF2B5EF4-FFF2-40B4-BE49-F238E27FC236}">
              <a16:creationId xmlns:a16="http://schemas.microsoft.com/office/drawing/2014/main" id="{444F7218-6A3B-4EEB-B01D-067EF634260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09" name="Text Box 489">
          <a:extLst>
            <a:ext uri="{FF2B5EF4-FFF2-40B4-BE49-F238E27FC236}">
              <a16:creationId xmlns:a16="http://schemas.microsoft.com/office/drawing/2014/main" id="{92590BD0-B93C-409A-A7F2-D54B8396E38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0" name="Text Box 514">
          <a:extLst>
            <a:ext uri="{FF2B5EF4-FFF2-40B4-BE49-F238E27FC236}">
              <a16:creationId xmlns:a16="http://schemas.microsoft.com/office/drawing/2014/main" id="{523031D3-E5CE-4D44-A028-2DF8857C1FA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1" name="Text Box 515">
          <a:extLst>
            <a:ext uri="{FF2B5EF4-FFF2-40B4-BE49-F238E27FC236}">
              <a16:creationId xmlns:a16="http://schemas.microsoft.com/office/drawing/2014/main" id="{317CB60A-385B-4E05-9161-2D926BABE89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2" name="Text Box 516">
          <a:extLst>
            <a:ext uri="{FF2B5EF4-FFF2-40B4-BE49-F238E27FC236}">
              <a16:creationId xmlns:a16="http://schemas.microsoft.com/office/drawing/2014/main" id="{97355F6F-0F65-449F-8333-80C0639FEDE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3" name="Text Box 517">
          <a:extLst>
            <a:ext uri="{FF2B5EF4-FFF2-40B4-BE49-F238E27FC236}">
              <a16:creationId xmlns:a16="http://schemas.microsoft.com/office/drawing/2014/main" id="{7960C013-D471-4FE6-909D-FE8A315C431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4" name="Text Box 450">
          <a:extLst>
            <a:ext uri="{FF2B5EF4-FFF2-40B4-BE49-F238E27FC236}">
              <a16:creationId xmlns:a16="http://schemas.microsoft.com/office/drawing/2014/main" id="{1D40FD2F-2C21-46D2-8675-6A18D7AA61D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5" name="Text Box 451">
          <a:extLst>
            <a:ext uri="{FF2B5EF4-FFF2-40B4-BE49-F238E27FC236}">
              <a16:creationId xmlns:a16="http://schemas.microsoft.com/office/drawing/2014/main" id="{355F5AE6-3B72-46A0-AB34-C4540C3D37D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6" name="Text Box 454">
          <a:extLst>
            <a:ext uri="{FF2B5EF4-FFF2-40B4-BE49-F238E27FC236}">
              <a16:creationId xmlns:a16="http://schemas.microsoft.com/office/drawing/2014/main" id="{A6A3AC56-512A-429F-9999-94A4F705306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7" name="Text Box 455">
          <a:extLst>
            <a:ext uri="{FF2B5EF4-FFF2-40B4-BE49-F238E27FC236}">
              <a16:creationId xmlns:a16="http://schemas.microsoft.com/office/drawing/2014/main" id="{980ED5B8-B07B-4AD7-B59E-C8ED42ED4A6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8" name="Text Box 456">
          <a:extLst>
            <a:ext uri="{FF2B5EF4-FFF2-40B4-BE49-F238E27FC236}">
              <a16:creationId xmlns:a16="http://schemas.microsoft.com/office/drawing/2014/main" id="{112FE7DB-2461-41C4-8156-2BD4B603219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19" name="Text Box 457">
          <a:extLst>
            <a:ext uri="{FF2B5EF4-FFF2-40B4-BE49-F238E27FC236}">
              <a16:creationId xmlns:a16="http://schemas.microsoft.com/office/drawing/2014/main" id="{36D4BDED-5ED9-484E-BE56-0A7B32B6107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0" name="Text Box 458">
          <a:extLst>
            <a:ext uri="{FF2B5EF4-FFF2-40B4-BE49-F238E27FC236}">
              <a16:creationId xmlns:a16="http://schemas.microsoft.com/office/drawing/2014/main" id="{AD1AF2EB-C5FD-4CAF-809D-FB3BEEFF588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1" name="Text Box 459">
          <a:extLst>
            <a:ext uri="{FF2B5EF4-FFF2-40B4-BE49-F238E27FC236}">
              <a16:creationId xmlns:a16="http://schemas.microsoft.com/office/drawing/2014/main" id="{9650E870-C3FA-4644-AAD5-B6A121F7F8F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2" name="Text Box 466">
          <a:extLst>
            <a:ext uri="{FF2B5EF4-FFF2-40B4-BE49-F238E27FC236}">
              <a16:creationId xmlns:a16="http://schemas.microsoft.com/office/drawing/2014/main" id="{73C2C957-D1F7-46C1-A778-DCDF6373C35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3" name="Text Box 467">
          <a:extLst>
            <a:ext uri="{FF2B5EF4-FFF2-40B4-BE49-F238E27FC236}">
              <a16:creationId xmlns:a16="http://schemas.microsoft.com/office/drawing/2014/main" id="{C1CCD0DB-5486-45CB-A0F8-40DFECFDABF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4" name="Text Box 468">
          <a:extLst>
            <a:ext uri="{FF2B5EF4-FFF2-40B4-BE49-F238E27FC236}">
              <a16:creationId xmlns:a16="http://schemas.microsoft.com/office/drawing/2014/main" id="{3DC044B8-5EF8-4331-9918-19D2597ABB7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5" name="Text Box 469">
          <a:extLst>
            <a:ext uri="{FF2B5EF4-FFF2-40B4-BE49-F238E27FC236}">
              <a16:creationId xmlns:a16="http://schemas.microsoft.com/office/drawing/2014/main" id="{D88FF379-2C57-44C0-AE55-AC0C93148E7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6" name="Text Box 470">
          <a:extLst>
            <a:ext uri="{FF2B5EF4-FFF2-40B4-BE49-F238E27FC236}">
              <a16:creationId xmlns:a16="http://schemas.microsoft.com/office/drawing/2014/main" id="{7F3A642E-9327-4A32-BF82-70B4607A839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7" name="Text Box 471">
          <a:extLst>
            <a:ext uri="{FF2B5EF4-FFF2-40B4-BE49-F238E27FC236}">
              <a16:creationId xmlns:a16="http://schemas.microsoft.com/office/drawing/2014/main" id="{1E483C97-EF0C-4306-BF3C-E9CAF14FD83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8" name="Text Box 472">
          <a:extLst>
            <a:ext uri="{FF2B5EF4-FFF2-40B4-BE49-F238E27FC236}">
              <a16:creationId xmlns:a16="http://schemas.microsoft.com/office/drawing/2014/main" id="{42CCEFBF-6CE4-4749-BDA3-F0C07425403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29" name="Text Box 473">
          <a:extLst>
            <a:ext uri="{FF2B5EF4-FFF2-40B4-BE49-F238E27FC236}">
              <a16:creationId xmlns:a16="http://schemas.microsoft.com/office/drawing/2014/main" id="{DA26F32D-750D-4C90-90EF-3BF7D885F11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0" name="Text Box 476">
          <a:extLst>
            <a:ext uri="{FF2B5EF4-FFF2-40B4-BE49-F238E27FC236}">
              <a16:creationId xmlns:a16="http://schemas.microsoft.com/office/drawing/2014/main" id="{8704B5A7-78C7-479A-AFE7-89043AFCB31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1" name="Text Box 477">
          <a:extLst>
            <a:ext uri="{FF2B5EF4-FFF2-40B4-BE49-F238E27FC236}">
              <a16:creationId xmlns:a16="http://schemas.microsoft.com/office/drawing/2014/main" id="{D8C908F4-D34B-45E1-B90B-3CFA1BDA696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2" name="Text Box 478">
          <a:extLst>
            <a:ext uri="{FF2B5EF4-FFF2-40B4-BE49-F238E27FC236}">
              <a16:creationId xmlns:a16="http://schemas.microsoft.com/office/drawing/2014/main" id="{721EBA66-7E6E-4B26-89DF-C1EDFADD0C9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3" name="Text Box 479">
          <a:extLst>
            <a:ext uri="{FF2B5EF4-FFF2-40B4-BE49-F238E27FC236}">
              <a16:creationId xmlns:a16="http://schemas.microsoft.com/office/drawing/2014/main" id="{FA3E8D1F-6F27-48D6-B0B4-7F862816C38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4" name="Text Box 482">
          <a:extLst>
            <a:ext uri="{FF2B5EF4-FFF2-40B4-BE49-F238E27FC236}">
              <a16:creationId xmlns:a16="http://schemas.microsoft.com/office/drawing/2014/main" id="{9A4F709C-3748-46E0-A3DE-76C740247A4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5" name="Text Box 483">
          <a:extLst>
            <a:ext uri="{FF2B5EF4-FFF2-40B4-BE49-F238E27FC236}">
              <a16:creationId xmlns:a16="http://schemas.microsoft.com/office/drawing/2014/main" id="{1F439D86-1A22-4D6A-BC7B-B116A1B3718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6" name="Text Box 484">
          <a:extLst>
            <a:ext uri="{FF2B5EF4-FFF2-40B4-BE49-F238E27FC236}">
              <a16:creationId xmlns:a16="http://schemas.microsoft.com/office/drawing/2014/main" id="{C91C9F91-9F03-4F61-B02E-3D2EC256A54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7" name="Text Box 485">
          <a:extLst>
            <a:ext uri="{FF2B5EF4-FFF2-40B4-BE49-F238E27FC236}">
              <a16:creationId xmlns:a16="http://schemas.microsoft.com/office/drawing/2014/main" id="{BDD76451-56FC-45E4-9664-ACB062E4FE5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8" name="Text Box 486">
          <a:extLst>
            <a:ext uri="{FF2B5EF4-FFF2-40B4-BE49-F238E27FC236}">
              <a16:creationId xmlns:a16="http://schemas.microsoft.com/office/drawing/2014/main" id="{79ECDDC7-1823-422F-990D-B135498CE0C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39" name="Text Box 487">
          <a:extLst>
            <a:ext uri="{FF2B5EF4-FFF2-40B4-BE49-F238E27FC236}">
              <a16:creationId xmlns:a16="http://schemas.microsoft.com/office/drawing/2014/main" id="{500CDE96-E1D8-445F-8216-C401DAEC669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0" name="Text Box 488">
          <a:extLst>
            <a:ext uri="{FF2B5EF4-FFF2-40B4-BE49-F238E27FC236}">
              <a16:creationId xmlns:a16="http://schemas.microsoft.com/office/drawing/2014/main" id="{6691E50C-9DF9-4B2E-9472-4813DBF53FE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1" name="Text Box 489">
          <a:extLst>
            <a:ext uri="{FF2B5EF4-FFF2-40B4-BE49-F238E27FC236}">
              <a16:creationId xmlns:a16="http://schemas.microsoft.com/office/drawing/2014/main" id="{E8271819-CDB7-4827-AEF7-5A962F4A9F4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2" name="Text Box 514">
          <a:extLst>
            <a:ext uri="{FF2B5EF4-FFF2-40B4-BE49-F238E27FC236}">
              <a16:creationId xmlns:a16="http://schemas.microsoft.com/office/drawing/2014/main" id="{366E26DD-4E6C-43D2-9204-230467FBDC9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3" name="Text Box 515">
          <a:extLst>
            <a:ext uri="{FF2B5EF4-FFF2-40B4-BE49-F238E27FC236}">
              <a16:creationId xmlns:a16="http://schemas.microsoft.com/office/drawing/2014/main" id="{8E7A90CA-424F-4C5E-BCA1-D6EA31D3532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4" name="Text Box 516">
          <a:extLst>
            <a:ext uri="{FF2B5EF4-FFF2-40B4-BE49-F238E27FC236}">
              <a16:creationId xmlns:a16="http://schemas.microsoft.com/office/drawing/2014/main" id="{1F9447C9-D8CC-4F9F-BE9D-D8616D67EB5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5" name="Text Box 517">
          <a:extLst>
            <a:ext uri="{FF2B5EF4-FFF2-40B4-BE49-F238E27FC236}">
              <a16:creationId xmlns:a16="http://schemas.microsoft.com/office/drawing/2014/main" id="{0130A589-58A6-492D-B65B-A7029C2DC12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6" name="Text Box 184">
          <a:extLst>
            <a:ext uri="{FF2B5EF4-FFF2-40B4-BE49-F238E27FC236}">
              <a16:creationId xmlns:a16="http://schemas.microsoft.com/office/drawing/2014/main" id="{9A61B78A-EE1C-44E7-A664-E14F7FC54DD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7" name="Text Box 185">
          <a:extLst>
            <a:ext uri="{FF2B5EF4-FFF2-40B4-BE49-F238E27FC236}">
              <a16:creationId xmlns:a16="http://schemas.microsoft.com/office/drawing/2014/main" id="{A2710905-9A32-4052-9ACF-847FFB4D350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8" name="Text Box 186">
          <a:extLst>
            <a:ext uri="{FF2B5EF4-FFF2-40B4-BE49-F238E27FC236}">
              <a16:creationId xmlns:a16="http://schemas.microsoft.com/office/drawing/2014/main" id="{F3108B97-6B9B-4070-B5A3-CB74B4B4674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49" name="Text Box 187">
          <a:extLst>
            <a:ext uri="{FF2B5EF4-FFF2-40B4-BE49-F238E27FC236}">
              <a16:creationId xmlns:a16="http://schemas.microsoft.com/office/drawing/2014/main" id="{67F7175C-4EA2-4171-83E3-DBEDAC706B4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0" name="Text Box 188">
          <a:extLst>
            <a:ext uri="{FF2B5EF4-FFF2-40B4-BE49-F238E27FC236}">
              <a16:creationId xmlns:a16="http://schemas.microsoft.com/office/drawing/2014/main" id="{15C717CD-A9B7-4BFD-8F10-A6F28BF5E2F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1" name="Text Box 189">
          <a:extLst>
            <a:ext uri="{FF2B5EF4-FFF2-40B4-BE49-F238E27FC236}">
              <a16:creationId xmlns:a16="http://schemas.microsoft.com/office/drawing/2014/main" id="{1D7635F8-A8B9-4E9C-BDB8-F41F3121228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2" name="Text Box 190">
          <a:extLst>
            <a:ext uri="{FF2B5EF4-FFF2-40B4-BE49-F238E27FC236}">
              <a16:creationId xmlns:a16="http://schemas.microsoft.com/office/drawing/2014/main" id="{D140BBAF-36E1-42D7-8963-22B68504E53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3" name="Text Box 191">
          <a:extLst>
            <a:ext uri="{FF2B5EF4-FFF2-40B4-BE49-F238E27FC236}">
              <a16:creationId xmlns:a16="http://schemas.microsoft.com/office/drawing/2014/main" id="{C378271E-14AB-4C4F-9619-CCF2F3F7090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4" name="Text Box 192">
          <a:extLst>
            <a:ext uri="{FF2B5EF4-FFF2-40B4-BE49-F238E27FC236}">
              <a16:creationId xmlns:a16="http://schemas.microsoft.com/office/drawing/2014/main" id="{7C15F43D-48B6-4E66-8930-999B6CEFB32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5" name="Text Box 193">
          <a:extLst>
            <a:ext uri="{FF2B5EF4-FFF2-40B4-BE49-F238E27FC236}">
              <a16:creationId xmlns:a16="http://schemas.microsoft.com/office/drawing/2014/main" id="{E1CE97EC-DFAB-4836-89DD-18FC9F9DD5A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6" name="Text Box 194">
          <a:extLst>
            <a:ext uri="{FF2B5EF4-FFF2-40B4-BE49-F238E27FC236}">
              <a16:creationId xmlns:a16="http://schemas.microsoft.com/office/drawing/2014/main" id="{814B729B-28E6-47C0-93F5-B3FA9107758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7" name="Text Box 195">
          <a:extLst>
            <a:ext uri="{FF2B5EF4-FFF2-40B4-BE49-F238E27FC236}">
              <a16:creationId xmlns:a16="http://schemas.microsoft.com/office/drawing/2014/main" id="{05E2B842-B52E-427D-8CF6-EDC7403D242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8" name="Text Box 196">
          <a:extLst>
            <a:ext uri="{FF2B5EF4-FFF2-40B4-BE49-F238E27FC236}">
              <a16:creationId xmlns:a16="http://schemas.microsoft.com/office/drawing/2014/main" id="{54DFD26F-C151-4D7F-B557-BC67A898E98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59" name="Text Box 197">
          <a:extLst>
            <a:ext uri="{FF2B5EF4-FFF2-40B4-BE49-F238E27FC236}">
              <a16:creationId xmlns:a16="http://schemas.microsoft.com/office/drawing/2014/main" id="{C2FB952C-7BEA-485B-AB2F-49311366932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0" name="Text Box 198">
          <a:extLst>
            <a:ext uri="{FF2B5EF4-FFF2-40B4-BE49-F238E27FC236}">
              <a16:creationId xmlns:a16="http://schemas.microsoft.com/office/drawing/2014/main" id="{33915AAF-7B9C-4B41-88CF-41FA6576564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1" name="Text Box 199">
          <a:extLst>
            <a:ext uri="{FF2B5EF4-FFF2-40B4-BE49-F238E27FC236}">
              <a16:creationId xmlns:a16="http://schemas.microsoft.com/office/drawing/2014/main" id="{63E48F35-8023-4FC3-8E2E-B5EC0FB7494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2" name="Text Box 202">
          <a:extLst>
            <a:ext uri="{FF2B5EF4-FFF2-40B4-BE49-F238E27FC236}">
              <a16:creationId xmlns:a16="http://schemas.microsoft.com/office/drawing/2014/main" id="{FB6634BF-1B08-4A4B-A103-464390358FA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3" name="Text Box 203">
          <a:extLst>
            <a:ext uri="{FF2B5EF4-FFF2-40B4-BE49-F238E27FC236}">
              <a16:creationId xmlns:a16="http://schemas.microsoft.com/office/drawing/2014/main" id="{48BC2A5A-B96C-4BDB-8072-2599DE5B557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4" name="Text Box 204">
          <a:extLst>
            <a:ext uri="{FF2B5EF4-FFF2-40B4-BE49-F238E27FC236}">
              <a16:creationId xmlns:a16="http://schemas.microsoft.com/office/drawing/2014/main" id="{7C93CE6B-5443-4627-872C-49417C3F886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5" name="Text Box 205">
          <a:extLst>
            <a:ext uri="{FF2B5EF4-FFF2-40B4-BE49-F238E27FC236}">
              <a16:creationId xmlns:a16="http://schemas.microsoft.com/office/drawing/2014/main" id="{5F4E95E8-161A-40C4-9CD2-154409FF33B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6" name="Text Box 208">
          <a:extLst>
            <a:ext uri="{FF2B5EF4-FFF2-40B4-BE49-F238E27FC236}">
              <a16:creationId xmlns:a16="http://schemas.microsoft.com/office/drawing/2014/main" id="{D4AEA682-CFA0-4C5A-9ABE-6B388915B6F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7" name="Text Box 209">
          <a:extLst>
            <a:ext uri="{FF2B5EF4-FFF2-40B4-BE49-F238E27FC236}">
              <a16:creationId xmlns:a16="http://schemas.microsoft.com/office/drawing/2014/main" id="{502C795B-2DDC-4CCF-B4C5-66440E7B182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8" name="Text Box 210">
          <a:extLst>
            <a:ext uri="{FF2B5EF4-FFF2-40B4-BE49-F238E27FC236}">
              <a16:creationId xmlns:a16="http://schemas.microsoft.com/office/drawing/2014/main" id="{1DC2E2F0-2623-4CB4-A05B-E4DB36F21BB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69" name="Text Box 211">
          <a:extLst>
            <a:ext uri="{FF2B5EF4-FFF2-40B4-BE49-F238E27FC236}">
              <a16:creationId xmlns:a16="http://schemas.microsoft.com/office/drawing/2014/main" id="{AEF73DBC-0D47-40FB-83E2-D5C7BA55F06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0" name="Text Box 212">
          <a:extLst>
            <a:ext uri="{FF2B5EF4-FFF2-40B4-BE49-F238E27FC236}">
              <a16:creationId xmlns:a16="http://schemas.microsoft.com/office/drawing/2014/main" id="{A221A874-13CC-4B80-9CAA-F6BAA1931DB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1" name="Text Box 213">
          <a:extLst>
            <a:ext uri="{FF2B5EF4-FFF2-40B4-BE49-F238E27FC236}">
              <a16:creationId xmlns:a16="http://schemas.microsoft.com/office/drawing/2014/main" id="{F14E273E-29F5-445E-B745-DF2D44C7813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2" name="Text Box 214">
          <a:extLst>
            <a:ext uri="{FF2B5EF4-FFF2-40B4-BE49-F238E27FC236}">
              <a16:creationId xmlns:a16="http://schemas.microsoft.com/office/drawing/2014/main" id="{82AEE185-5B9F-4516-8B21-2C21DED9BF5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3" name="Text Box 215">
          <a:extLst>
            <a:ext uri="{FF2B5EF4-FFF2-40B4-BE49-F238E27FC236}">
              <a16:creationId xmlns:a16="http://schemas.microsoft.com/office/drawing/2014/main" id="{6C2483C3-BB8A-46C3-B6AE-A5E2B67AED6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4" name="Text Box 216">
          <a:extLst>
            <a:ext uri="{FF2B5EF4-FFF2-40B4-BE49-F238E27FC236}">
              <a16:creationId xmlns:a16="http://schemas.microsoft.com/office/drawing/2014/main" id="{D63F4557-0D97-4E75-B539-38E517B0939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5" name="Text Box 217">
          <a:extLst>
            <a:ext uri="{FF2B5EF4-FFF2-40B4-BE49-F238E27FC236}">
              <a16:creationId xmlns:a16="http://schemas.microsoft.com/office/drawing/2014/main" id="{49CC4DD4-0C57-440E-B607-1B01DAADFDA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6" name="Text Box 218">
          <a:extLst>
            <a:ext uri="{FF2B5EF4-FFF2-40B4-BE49-F238E27FC236}">
              <a16:creationId xmlns:a16="http://schemas.microsoft.com/office/drawing/2014/main" id="{CC9078AB-5890-4921-BF00-E525C72A684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7" name="Text Box 219">
          <a:extLst>
            <a:ext uri="{FF2B5EF4-FFF2-40B4-BE49-F238E27FC236}">
              <a16:creationId xmlns:a16="http://schemas.microsoft.com/office/drawing/2014/main" id="{3DBCBA6E-5627-4568-96EF-B0886D6829E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8" name="Text Box 598">
          <a:extLst>
            <a:ext uri="{FF2B5EF4-FFF2-40B4-BE49-F238E27FC236}">
              <a16:creationId xmlns:a16="http://schemas.microsoft.com/office/drawing/2014/main" id="{2F41B428-37FB-411E-A589-0AC65A33308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79" name="Text Box 599">
          <a:extLst>
            <a:ext uri="{FF2B5EF4-FFF2-40B4-BE49-F238E27FC236}">
              <a16:creationId xmlns:a16="http://schemas.microsoft.com/office/drawing/2014/main" id="{4E1DF971-A597-40F0-A1A5-8175F6AA05C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0" name="Text Box 600">
          <a:extLst>
            <a:ext uri="{FF2B5EF4-FFF2-40B4-BE49-F238E27FC236}">
              <a16:creationId xmlns:a16="http://schemas.microsoft.com/office/drawing/2014/main" id="{6839FBFA-6220-41A6-B319-7DBD837EF49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1" name="Text Box 601">
          <a:extLst>
            <a:ext uri="{FF2B5EF4-FFF2-40B4-BE49-F238E27FC236}">
              <a16:creationId xmlns:a16="http://schemas.microsoft.com/office/drawing/2014/main" id="{7D1D2DB8-E3B9-4E3A-89BF-9E58A14E7A7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2" name="Text Box 602">
          <a:extLst>
            <a:ext uri="{FF2B5EF4-FFF2-40B4-BE49-F238E27FC236}">
              <a16:creationId xmlns:a16="http://schemas.microsoft.com/office/drawing/2014/main" id="{3B42E7C5-98C0-49A0-8D31-0A25661AE252}"/>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3" name="Text Box 603">
          <a:extLst>
            <a:ext uri="{FF2B5EF4-FFF2-40B4-BE49-F238E27FC236}">
              <a16:creationId xmlns:a16="http://schemas.microsoft.com/office/drawing/2014/main" id="{12133BF9-6932-4054-B2D3-09445B36095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4" name="Text Box 604">
          <a:extLst>
            <a:ext uri="{FF2B5EF4-FFF2-40B4-BE49-F238E27FC236}">
              <a16:creationId xmlns:a16="http://schemas.microsoft.com/office/drawing/2014/main" id="{DDEE10CC-A98F-4757-808F-459340200B8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5" name="Text Box 605">
          <a:extLst>
            <a:ext uri="{FF2B5EF4-FFF2-40B4-BE49-F238E27FC236}">
              <a16:creationId xmlns:a16="http://schemas.microsoft.com/office/drawing/2014/main" id="{71D601AF-B532-4B5B-A9F3-12B7AA06DF4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6" name="Text Box 606">
          <a:extLst>
            <a:ext uri="{FF2B5EF4-FFF2-40B4-BE49-F238E27FC236}">
              <a16:creationId xmlns:a16="http://schemas.microsoft.com/office/drawing/2014/main" id="{ABAE6536-B105-4565-8830-3D773EF0D9FD}"/>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7" name="Text Box 607">
          <a:extLst>
            <a:ext uri="{FF2B5EF4-FFF2-40B4-BE49-F238E27FC236}">
              <a16:creationId xmlns:a16="http://schemas.microsoft.com/office/drawing/2014/main" id="{E94156EF-B213-4359-9446-E4E07F407B8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8" name="Text Box 608">
          <a:extLst>
            <a:ext uri="{FF2B5EF4-FFF2-40B4-BE49-F238E27FC236}">
              <a16:creationId xmlns:a16="http://schemas.microsoft.com/office/drawing/2014/main" id="{424E964F-CE5E-4F40-BEF3-CB387BF79604}"/>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89" name="Text Box 609">
          <a:extLst>
            <a:ext uri="{FF2B5EF4-FFF2-40B4-BE49-F238E27FC236}">
              <a16:creationId xmlns:a16="http://schemas.microsoft.com/office/drawing/2014/main" id="{B7BF3626-F7E4-4A9E-9AE1-8E482774C1AF}"/>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0" name="Text Box 610">
          <a:extLst>
            <a:ext uri="{FF2B5EF4-FFF2-40B4-BE49-F238E27FC236}">
              <a16:creationId xmlns:a16="http://schemas.microsoft.com/office/drawing/2014/main" id="{6B097A41-BD4F-4EF7-87C0-C66D9F539A1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1" name="Text Box 611">
          <a:extLst>
            <a:ext uri="{FF2B5EF4-FFF2-40B4-BE49-F238E27FC236}">
              <a16:creationId xmlns:a16="http://schemas.microsoft.com/office/drawing/2014/main" id="{6444FC89-4A0F-4D7C-AD95-D0157F71833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2" name="Text Box 612">
          <a:extLst>
            <a:ext uri="{FF2B5EF4-FFF2-40B4-BE49-F238E27FC236}">
              <a16:creationId xmlns:a16="http://schemas.microsoft.com/office/drawing/2014/main" id="{32142E81-78FE-473A-8A21-67E6E8B783C5}"/>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3" name="Text Box 613">
          <a:extLst>
            <a:ext uri="{FF2B5EF4-FFF2-40B4-BE49-F238E27FC236}">
              <a16:creationId xmlns:a16="http://schemas.microsoft.com/office/drawing/2014/main" id="{2BC4F6E1-9082-41EA-A560-FFD4DF434D3B}"/>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4" name="Text Box 616">
          <a:extLst>
            <a:ext uri="{FF2B5EF4-FFF2-40B4-BE49-F238E27FC236}">
              <a16:creationId xmlns:a16="http://schemas.microsoft.com/office/drawing/2014/main" id="{A83FC426-23D8-4B77-ABE9-91FBE168C79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5" name="Text Box 617">
          <a:extLst>
            <a:ext uri="{FF2B5EF4-FFF2-40B4-BE49-F238E27FC236}">
              <a16:creationId xmlns:a16="http://schemas.microsoft.com/office/drawing/2014/main" id="{66B06660-82B0-436F-A84A-EF93DE67282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6" name="Text Box 618">
          <a:extLst>
            <a:ext uri="{FF2B5EF4-FFF2-40B4-BE49-F238E27FC236}">
              <a16:creationId xmlns:a16="http://schemas.microsoft.com/office/drawing/2014/main" id="{21722593-CB64-499A-9EF3-7B533721BE3A}"/>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7" name="Text Box 619">
          <a:extLst>
            <a:ext uri="{FF2B5EF4-FFF2-40B4-BE49-F238E27FC236}">
              <a16:creationId xmlns:a16="http://schemas.microsoft.com/office/drawing/2014/main" id="{E90ED47C-81BB-4FA0-8C79-D6F382D495B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8" name="Text Box 622">
          <a:extLst>
            <a:ext uri="{FF2B5EF4-FFF2-40B4-BE49-F238E27FC236}">
              <a16:creationId xmlns:a16="http://schemas.microsoft.com/office/drawing/2014/main" id="{CC0305A6-0A7E-470D-A924-2A5BCF5CD5B1}"/>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899" name="Text Box 623">
          <a:extLst>
            <a:ext uri="{FF2B5EF4-FFF2-40B4-BE49-F238E27FC236}">
              <a16:creationId xmlns:a16="http://schemas.microsoft.com/office/drawing/2014/main" id="{6B9D1630-A5A3-4D82-9CEE-674C82BFAA8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0" name="Text Box 624">
          <a:extLst>
            <a:ext uri="{FF2B5EF4-FFF2-40B4-BE49-F238E27FC236}">
              <a16:creationId xmlns:a16="http://schemas.microsoft.com/office/drawing/2014/main" id="{9BA05043-8843-4758-BEE2-C2EBF7DC8E5C}"/>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1" name="Text Box 625">
          <a:extLst>
            <a:ext uri="{FF2B5EF4-FFF2-40B4-BE49-F238E27FC236}">
              <a16:creationId xmlns:a16="http://schemas.microsoft.com/office/drawing/2014/main" id="{1A9ADED7-E03A-4DE4-8A29-44D50ADDF77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2" name="Text Box 626">
          <a:extLst>
            <a:ext uri="{FF2B5EF4-FFF2-40B4-BE49-F238E27FC236}">
              <a16:creationId xmlns:a16="http://schemas.microsoft.com/office/drawing/2014/main" id="{37D0BB63-AF03-425E-8C32-AF971969A287}"/>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3" name="Text Box 627">
          <a:extLst>
            <a:ext uri="{FF2B5EF4-FFF2-40B4-BE49-F238E27FC236}">
              <a16:creationId xmlns:a16="http://schemas.microsoft.com/office/drawing/2014/main" id="{2DD1FDE6-C4C4-4B01-BC39-DE71ED344183}"/>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4" name="Text Box 628">
          <a:extLst>
            <a:ext uri="{FF2B5EF4-FFF2-40B4-BE49-F238E27FC236}">
              <a16:creationId xmlns:a16="http://schemas.microsoft.com/office/drawing/2014/main" id="{E08B77DA-2743-4E4A-A536-93C92AA066C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5" name="Text Box 629">
          <a:extLst>
            <a:ext uri="{FF2B5EF4-FFF2-40B4-BE49-F238E27FC236}">
              <a16:creationId xmlns:a16="http://schemas.microsoft.com/office/drawing/2014/main" id="{A1093EFF-DBCB-4C10-BD77-7565EAECE776}"/>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6" name="Text Box 630">
          <a:extLst>
            <a:ext uri="{FF2B5EF4-FFF2-40B4-BE49-F238E27FC236}">
              <a16:creationId xmlns:a16="http://schemas.microsoft.com/office/drawing/2014/main" id="{6F1F3B1F-5626-4191-89AD-F8461A3CD420}"/>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7" name="Text Box 631">
          <a:extLst>
            <a:ext uri="{FF2B5EF4-FFF2-40B4-BE49-F238E27FC236}">
              <a16:creationId xmlns:a16="http://schemas.microsoft.com/office/drawing/2014/main" id="{0DE48A28-AA94-4575-94E1-2C07CA971428}"/>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8" name="Text Box 632">
          <a:extLst>
            <a:ext uri="{FF2B5EF4-FFF2-40B4-BE49-F238E27FC236}">
              <a16:creationId xmlns:a16="http://schemas.microsoft.com/office/drawing/2014/main" id="{705A4B07-82DC-4FC7-9202-3E7F59C541F9}"/>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3190875</xdr:colOff>
      <xdr:row>29</xdr:row>
      <xdr:rowOff>0</xdr:rowOff>
    </xdr:from>
    <xdr:to>
      <xdr:col>1</xdr:col>
      <xdr:colOff>3190875</xdr:colOff>
      <xdr:row>37</xdr:row>
      <xdr:rowOff>61913</xdr:rowOff>
    </xdr:to>
    <xdr:sp macro="" textlink="">
      <xdr:nvSpPr>
        <xdr:cNvPr id="909" name="Text Box 633">
          <a:extLst>
            <a:ext uri="{FF2B5EF4-FFF2-40B4-BE49-F238E27FC236}">
              <a16:creationId xmlns:a16="http://schemas.microsoft.com/office/drawing/2014/main" id="{523DC069-53D3-42BF-80D4-7D4B12F53DFE}"/>
            </a:ext>
          </a:extLst>
        </xdr:cNvPr>
        <xdr:cNvSpPr txBox="1">
          <a:spLocks noChangeArrowheads="1"/>
        </xdr:cNvSpPr>
      </xdr:nvSpPr>
      <xdr:spPr bwMode="auto">
        <a:xfrm>
          <a:off x="3733800"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10" name="Text Box 182">
          <a:extLst>
            <a:ext uri="{FF2B5EF4-FFF2-40B4-BE49-F238E27FC236}">
              <a16:creationId xmlns:a16="http://schemas.microsoft.com/office/drawing/2014/main" id="{7E420ED6-2EB5-49ED-A4C7-F87E931F278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11" name="Text Box 183">
          <a:extLst>
            <a:ext uri="{FF2B5EF4-FFF2-40B4-BE49-F238E27FC236}">
              <a16:creationId xmlns:a16="http://schemas.microsoft.com/office/drawing/2014/main" id="{353D5BD6-47A7-441F-B3A5-6F895367671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12" name="Text Box 326">
          <a:extLst>
            <a:ext uri="{FF2B5EF4-FFF2-40B4-BE49-F238E27FC236}">
              <a16:creationId xmlns:a16="http://schemas.microsoft.com/office/drawing/2014/main" id="{10B75F96-4199-494C-AD46-23C35C3D024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13" name="Text Box 327">
          <a:extLst>
            <a:ext uri="{FF2B5EF4-FFF2-40B4-BE49-F238E27FC236}">
              <a16:creationId xmlns:a16="http://schemas.microsoft.com/office/drawing/2014/main" id="{2E3033AA-6E7E-4697-910D-1C2B98FBEDA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914" name="Text Box 869">
          <a:extLst>
            <a:ext uri="{FF2B5EF4-FFF2-40B4-BE49-F238E27FC236}">
              <a16:creationId xmlns:a16="http://schemas.microsoft.com/office/drawing/2014/main" id="{AECC6A55-2B7F-4735-90B8-BB6B1B5CF390}"/>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915" name="Text Box 870">
          <a:extLst>
            <a:ext uri="{FF2B5EF4-FFF2-40B4-BE49-F238E27FC236}">
              <a16:creationId xmlns:a16="http://schemas.microsoft.com/office/drawing/2014/main" id="{F143774C-1F10-4BB7-B687-A2AD644ACE15}"/>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916" name="Text Box 871">
          <a:extLst>
            <a:ext uri="{FF2B5EF4-FFF2-40B4-BE49-F238E27FC236}">
              <a16:creationId xmlns:a16="http://schemas.microsoft.com/office/drawing/2014/main" id="{891A373C-0D0C-43EA-A357-E160136FB894}"/>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30</xdr:row>
      <xdr:rowOff>133350</xdr:rowOff>
    </xdr:to>
    <xdr:sp macro="" textlink="">
      <xdr:nvSpPr>
        <xdr:cNvPr id="917" name="Text Box 872">
          <a:extLst>
            <a:ext uri="{FF2B5EF4-FFF2-40B4-BE49-F238E27FC236}">
              <a16:creationId xmlns:a16="http://schemas.microsoft.com/office/drawing/2014/main" id="{0EAFEED3-F833-4BD5-8FB1-3D4C1A40C9A7}"/>
            </a:ext>
          </a:extLst>
        </xdr:cNvPr>
        <xdr:cNvSpPr txBox="1">
          <a:spLocks noChangeArrowheads="1"/>
        </xdr:cNvSpPr>
      </xdr:nvSpPr>
      <xdr:spPr bwMode="auto">
        <a:xfrm>
          <a:off x="3743325" y="14973300"/>
          <a:ext cx="0"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18" name="Text Box 450">
          <a:extLst>
            <a:ext uri="{FF2B5EF4-FFF2-40B4-BE49-F238E27FC236}">
              <a16:creationId xmlns:a16="http://schemas.microsoft.com/office/drawing/2014/main" id="{DB00431B-738C-40EB-BEFE-24CAD6E0290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19" name="Text Box 451">
          <a:extLst>
            <a:ext uri="{FF2B5EF4-FFF2-40B4-BE49-F238E27FC236}">
              <a16:creationId xmlns:a16="http://schemas.microsoft.com/office/drawing/2014/main" id="{4527D5A2-CCFE-4F50-B3EF-A2CD21CA2C6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0" name="Text Box 454">
          <a:extLst>
            <a:ext uri="{FF2B5EF4-FFF2-40B4-BE49-F238E27FC236}">
              <a16:creationId xmlns:a16="http://schemas.microsoft.com/office/drawing/2014/main" id="{14B06942-41F7-4C49-9CF4-9803F8C440D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1" name="Text Box 455">
          <a:extLst>
            <a:ext uri="{FF2B5EF4-FFF2-40B4-BE49-F238E27FC236}">
              <a16:creationId xmlns:a16="http://schemas.microsoft.com/office/drawing/2014/main" id="{26FBAEA9-A327-43E1-908D-AAB95AC0CDF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2" name="Text Box 456">
          <a:extLst>
            <a:ext uri="{FF2B5EF4-FFF2-40B4-BE49-F238E27FC236}">
              <a16:creationId xmlns:a16="http://schemas.microsoft.com/office/drawing/2014/main" id="{76F00D0B-960B-446B-BEB8-A5EFD3BB903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3" name="Text Box 457">
          <a:extLst>
            <a:ext uri="{FF2B5EF4-FFF2-40B4-BE49-F238E27FC236}">
              <a16:creationId xmlns:a16="http://schemas.microsoft.com/office/drawing/2014/main" id="{A4AFB465-57F1-4780-96AA-65F4FF64F8C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4" name="Text Box 458">
          <a:extLst>
            <a:ext uri="{FF2B5EF4-FFF2-40B4-BE49-F238E27FC236}">
              <a16:creationId xmlns:a16="http://schemas.microsoft.com/office/drawing/2014/main" id="{304A7339-26B1-4A2E-8734-26F4E256EA4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5" name="Text Box 459">
          <a:extLst>
            <a:ext uri="{FF2B5EF4-FFF2-40B4-BE49-F238E27FC236}">
              <a16:creationId xmlns:a16="http://schemas.microsoft.com/office/drawing/2014/main" id="{9446194C-24CB-4235-A186-DC10F487F16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6" name="Text Box 466">
          <a:extLst>
            <a:ext uri="{FF2B5EF4-FFF2-40B4-BE49-F238E27FC236}">
              <a16:creationId xmlns:a16="http://schemas.microsoft.com/office/drawing/2014/main" id="{3FB8CB83-262D-4C42-AA92-9ACDCE7E447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7" name="Text Box 467">
          <a:extLst>
            <a:ext uri="{FF2B5EF4-FFF2-40B4-BE49-F238E27FC236}">
              <a16:creationId xmlns:a16="http://schemas.microsoft.com/office/drawing/2014/main" id="{ADE26A6A-CA8D-4AB6-A75D-1D51DC6C6B3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8" name="Text Box 468">
          <a:extLst>
            <a:ext uri="{FF2B5EF4-FFF2-40B4-BE49-F238E27FC236}">
              <a16:creationId xmlns:a16="http://schemas.microsoft.com/office/drawing/2014/main" id="{95607797-CB25-4E13-A666-A58945AE24F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29" name="Text Box 469">
          <a:extLst>
            <a:ext uri="{FF2B5EF4-FFF2-40B4-BE49-F238E27FC236}">
              <a16:creationId xmlns:a16="http://schemas.microsoft.com/office/drawing/2014/main" id="{3DF2CE19-05F4-47F2-8646-59FFE7D43EE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0" name="Text Box 470">
          <a:extLst>
            <a:ext uri="{FF2B5EF4-FFF2-40B4-BE49-F238E27FC236}">
              <a16:creationId xmlns:a16="http://schemas.microsoft.com/office/drawing/2014/main" id="{12AA786B-4C44-45DF-AA4B-8129FA940ED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1" name="Text Box 471">
          <a:extLst>
            <a:ext uri="{FF2B5EF4-FFF2-40B4-BE49-F238E27FC236}">
              <a16:creationId xmlns:a16="http://schemas.microsoft.com/office/drawing/2014/main" id="{99AF4CC0-37C8-49DC-9823-5915810DF43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2" name="Text Box 472">
          <a:extLst>
            <a:ext uri="{FF2B5EF4-FFF2-40B4-BE49-F238E27FC236}">
              <a16:creationId xmlns:a16="http://schemas.microsoft.com/office/drawing/2014/main" id="{0E31D80F-5D81-4576-8329-8E7A98B81F6D}"/>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3" name="Text Box 473">
          <a:extLst>
            <a:ext uri="{FF2B5EF4-FFF2-40B4-BE49-F238E27FC236}">
              <a16:creationId xmlns:a16="http://schemas.microsoft.com/office/drawing/2014/main" id="{0A1F3E2F-20DF-4C6A-9C19-47572991944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4" name="Text Box 476">
          <a:extLst>
            <a:ext uri="{FF2B5EF4-FFF2-40B4-BE49-F238E27FC236}">
              <a16:creationId xmlns:a16="http://schemas.microsoft.com/office/drawing/2014/main" id="{55D80611-2998-4746-BEC3-F99F2FC7D8B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5" name="Text Box 477">
          <a:extLst>
            <a:ext uri="{FF2B5EF4-FFF2-40B4-BE49-F238E27FC236}">
              <a16:creationId xmlns:a16="http://schemas.microsoft.com/office/drawing/2014/main" id="{83A1FD5B-98C2-4C5A-909D-D43F7D397BE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6" name="Text Box 478">
          <a:extLst>
            <a:ext uri="{FF2B5EF4-FFF2-40B4-BE49-F238E27FC236}">
              <a16:creationId xmlns:a16="http://schemas.microsoft.com/office/drawing/2014/main" id="{83197B3E-CB4D-498D-A5AC-C6100465C02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7" name="Text Box 479">
          <a:extLst>
            <a:ext uri="{FF2B5EF4-FFF2-40B4-BE49-F238E27FC236}">
              <a16:creationId xmlns:a16="http://schemas.microsoft.com/office/drawing/2014/main" id="{EC98AD72-F3DE-4651-8D83-F0F8E529ADC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8" name="Text Box 482">
          <a:extLst>
            <a:ext uri="{FF2B5EF4-FFF2-40B4-BE49-F238E27FC236}">
              <a16:creationId xmlns:a16="http://schemas.microsoft.com/office/drawing/2014/main" id="{1B7C98C9-7E72-4F33-925D-876AFEF612B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39" name="Text Box 483">
          <a:extLst>
            <a:ext uri="{FF2B5EF4-FFF2-40B4-BE49-F238E27FC236}">
              <a16:creationId xmlns:a16="http://schemas.microsoft.com/office/drawing/2014/main" id="{4D018559-244B-43C2-82B4-636FF0BE9F8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0" name="Text Box 484">
          <a:extLst>
            <a:ext uri="{FF2B5EF4-FFF2-40B4-BE49-F238E27FC236}">
              <a16:creationId xmlns:a16="http://schemas.microsoft.com/office/drawing/2014/main" id="{371F5334-FDB1-4AC5-B2B0-45BE9498231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1" name="Text Box 485">
          <a:extLst>
            <a:ext uri="{FF2B5EF4-FFF2-40B4-BE49-F238E27FC236}">
              <a16:creationId xmlns:a16="http://schemas.microsoft.com/office/drawing/2014/main" id="{4330C6CF-3ED5-4373-9A89-3D133A1A079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2" name="Text Box 486">
          <a:extLst>
            <a:ext uri="{FF2B5EF4-FFF2-40B4-BE49-F238E27FC236}">
              <a16:creationId xmlns:a16="http://schemas.microsoft.com/office/drawing/2014/main" id="{46425C45-F0AE-4DF7-8CEC-6A8470BC223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3" name="Text Box 487">
          <a:extLst>
            <a:ext uri="{FF2B5EF4-FFF2-40B4-BE49-F238E27FC236}">
              <a16:creationId xmlns:a16="http://schemas.microsoft.com/office/drawing/2014/main" id="{29211E71-A485-442D-9FA7-958128A687E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4" name="Text Box 488">
          <a:extLst>
            <a:ext uri="{FF2B5EF4-FFF2-40B4-BE49-F238E27FC236}">
              <a16:creationId xmlns:a16="http://schemas.microsoft.com/office/drawing/2014/main" id="{1285FA61-D210-40D4-ADD4-0B6212A55DE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5" name="Text Box 489">
          <a:extLst>
            <a:ext uri="{FF2B5EF4-FFF2-40B4-BE49-F238E27FC236}">
              <a16:creationId xmlns:a16="http://schemas.microsoft.com/office/drawing/2014/main" id="{77630BDB-E871-4071-B1B8-AB33709D3F3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6" name="Text Box 514">
          <a:extLst>
            <a:ext uri="{FF2B5EF4-FFF2-40B4-BE49-F238E27FC236}">
              <a16:creationId xmlns:a16="http://schemas.microsoft.com/office/drawing/2014/main" id="{37C6CA2B-9F80-4F84-B14A-986B676D138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7" name="Text Box 515">
          <a:extLst>
            <a:ext uri="{FF2B5EF4-FFF2-40B4-BE49-F238E27FC236}">
              <a16:creationId xmlns:a16="http://schemas.microsoft.com/office/drawing/2014/main" id="{AA2296E0-53B3-48B1-B5DC-3911450F6AB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8" name="Text Box 516">
          <a:extLst>
            <a:ext uri="{FF2B5EF4-FFF2-40B4-BE49-F238E27FC236}">
              <a16:creationId xmlns:a16="http://schemas.microsoft.com/office/drawing/2014/main" id="{34B22BCB-075E-45AF-ACAC-9FC2326C596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49" name="Text Box 517">
          <a:extLst>
            <a:ext uri="{FF2B5EF4-FFF2-40B4-BE49-F238E27FC236}">
              <a16:creationId xmlns:a16="http://schemas.microsoft.com/office/drawing/2014/main" id="{2A667A3F-56B6-4A01-954A-C328799F15E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0" name="Text Box 450">
          <a:extLst>
            <a:ext uri="{FF2B5EF4-FFF2-40B4-BE49-F238E27FC236}">
              <a16:creationId xmlns:a16="http://schemas.microsoft.com/office/drawing/2014/main" id="{FE05DB21-2AFF-4C30-98E1-88799A07FC6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1" name="Text Box 451">
          <a:extLst>
            <a:ext uri="{FF2B5EF4-FFF2-40B4-BE49-F238E27FC236}">
              <a16:creationId xmlns:a16="http://schemas.microsoft.com/office/drawing/2014/main" id="{B3A1DC65-8259-4CAD-89B2-065E679E941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2" name="Text Box 454">
          <a:extLst>
            <a:ext uri="{FF2B5EF4-FFF2-40B4-BE49-F238E27FC236}">
              <a16:creationId xmlns:a16="http://schemas.microsoft.com/office/drawing/2014/main" id="{FC42E0BF-D609-4307-8FE9-8CF36C900AC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3" name="Text Box 455">
          <a:extLst>
            <a:ext uri="{FF2B5EF4-FFF2-40B4-BE49-F238E27FC236}">
              <a16:creationId xmlns:a16="http://schemas.microsoft.com/office/drawing/2014/main" id="{28B4560F-18AF-4F2B-8BA3-55172946E38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4" name="Text Box 456">
          <a:extLst>
            <a:ext uri="{FF2B5EF4-FFF2-40B4-BE49-F238E27FC236}">
              <a16:creationId xmlns:a16="http://schemas.microsoft.com/office/drawing/2014/main" id="{C5A0A3BD-C58E-47B7-A0D5-2B6E815D04D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5" name="Text Box 457">
          <a:extLst>
            <a:ext uri="{FF2B5EF4-FFF2-40B4-BE49-F238E27FC236}">
              <a16:creationId xmlns:a16="http://schemas.microsoft.com/office/drawing/2014/main" id="{AC2F1780-7C84-4C45-BB7D-FC7DE61AE20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6" name="Text Box 458">
          <a:extLst>
            <a:ext uri="{FF2B5EF4-FFF2-40B4-BE49-F238E27FC236}">
              <a16:creationId xmlns:a16="http://schemas.microsoft.com/office/drawing/2014/main" id="{13ECC014-28FD-4DAA-997F-B558A95FEC0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7" name="Text Box 459">
          <a:extLst>
            <a:ext uri="{FF2B5EF4-FFF2-40B4-BE49-F238E27FC236}">
              <a16:creationId xmlns:a16="http://schemas.microsoft.com/office/drawing/2014/main" id="{B9A09AB8-1C5A-4087-90F1-D96598D6BE6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8" name="Text Box 466">
          <a:extLst>
            <a:ext uri="{FF2B5EF4-FFF2-40B4-BE49-F238E27FC236}">
              <a16:creationId xmlns:a16="http://schemas.microsoft.com/office/drawing/2014/main" id="{1297BB4E-AE37-418E-AA61-08B6A1ACC82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59" name="Text Box 467">
          <a:extLst>
            <a:ext uri="{FF2B5EF4-FFF2-40B4-BE49-F238E27FC236}">
              <a16:creationId xmlns:a16="http://schemas.microsoft.com/office/drawing/2014/main" id="{B4867853-A797-4174-AE5F-6B4216D126E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0" name="Text Box 468">
          <a:extLst>
            <a:ext uri="{FF2B5EF4-FFF2-40B4-BE49-F238E27FC236}">
              <a16:creationId xmlns:a16="http://schemas.microsoft.com/office/drawing/2014/main" id="{49204456-D4DB-4649-9E7B-8DF62C4EAB1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1" name="Text Box 469">
          <a:extLst>
            <a:ext uri="{FF2B5EF4-FFF2-40B4-BE49-F238E27FC236}">
              <a16:creationId xmlns:a16="http://schemas.microsoft.com/office/drawing/2014/main" id="{2E607F92-667E-4B63-A76C-20727365046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2" name="Text Box 470">
          <a:extLst>
            <a:ext uri="{FF2B5EF4-FFF2-40B4-BE49-F238E27FC236}">
              <a16:creationId xmlns:a16="http://schemas.microsoft.com/office/drawing/2014/main" id="{913C75E2-F9D4-4298-83F6-61768358DD6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3" name="Text Box 471">
          <a:extLst>
            <a:ext uri="{FF2B5EF4-FFF2-40B4-BE49-F238E27FC236}">
              <a16:creationId xmlns:a16="http://schemas.microsoft.com/office/drawing/2014/main" id="{53E02820-A212-4224-984B-0BBEE651F38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4" name="Text Box 472">
          <a:extLst>
            <a:ext uri="{FF2B5EF4-FFF2-40B4-BE49-F238E27FC236}">
              <a16:creationId xmlns:a16="http://schemas.microsoft.com/office/drawing/2014/main" id="{6B905232-D905-489F-B5FE-4A725A3B439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5" name="Text Box 473">
          <a:extLst>
            <a:ext uri="{FF2B5EF4-FFF2-40B4-BE49-F238E27FC236}">
              <a16:creationId xmlns:a16="http://schemas.microsoft.com/office/drawing/2014/main" id="{5AD93E81-3BC0-4980-9A15-2DE335975F3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6" name="Text Box 476">
          <a:extLst>
            <a:ext uri="{FF2B5EF4-FFF2-40B4-BE49-F238E27FC236}">
              <a16:creationId xmlns:a16="http://schemas.microsoft.com/office/drawing/2014/main" id="{CE8B427C-53F7-4D42-85FD-787BA53D0CD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7" name="Text Box 477">
          <a:extLst>
            <a:ext uri="{FF2B5EF4-FFF2-40B4-BE49-F238E27FC236}">
              <a16:creationId xmlns:a16="http://schemas.microsoft.com/office/drawing/2014/main" id="{0FD02A15-58F9-43C7-A212-5F4B21D7662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8" name="Text Box 478">
          <a:extLst>
            <a:ext uri="{FF2B5EF4-FFF2-40B4-BE49-F238E27FC236}">
              <a16:creationId xmlns:a16="http://schemas.microsoft.com/office/drawing/2014/main" id="{3AF3E2B5-A4BE-4149-8F06-42FF1AE289F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69" name="Text Box 479">
          <a:extLst>
            <a:ext uri="{FF2B5EF4-FFF2-40B4-BE49-F238E27FC236}">
              <a16:creationId xmlns:a16="http://schemas.microsoft.com/office/drawing/2014/main" id="{E45A30C8-B27F-4E07-99E0-D635038C8A6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0" name="Text Box 482">
          <a:extLst>
            <a:ext uri="{FF2B5EF4-FFF2-40B4-BE49-F238E27FC236}">
              <a16:creationId xmlns:a16="http://schemas.microsoft.com/office/drawing/2014/main" id="{483E2ADE-34F2-40C0-AF97-8BBB351AE51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1" name="Text Box 483">
          <a:extLst>
            <a:ext uri="{FF2B5EF4-FFF2-40B4-BE49-F238E27FC236}">
              <a16:creationId xmlns:a16="http://schemas.microsoft.com/office/drawing/2014/main" id="{12FDFAED-D881-4216-B81C-DD5F58AA55A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2" name="Text Box 484">
          <a:extLst>
            <a:ext uri="{FF2B5EF4-FFF2-40B4-BE49-F238E27FC236}">
              <a16:creationId xmlns:a16="http://schemas.microsoft.com/office/drawing/2014/main" id="{58B39C7B-5F4B-415A-9E41-91CD7E2AF14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3" name="Text Box 485">
          <a:extLst>
            <a:ext uri="{FF2B5EF4-FFF2-40B4-BE49-F238E27FC236}">
              <a16:creationId xmlns:a16="http://schemas.microsoft.com/office/drawing/2014/main" id="{E535F8AD-3064-4694-8DD3-EEE7833E043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4" name="Text Box 486">
          <a:extLst>
            <a:ext uri="{FF2B5EF4-FFF2-40B4-BE49-F238E27FC236}">
              <a16:creationId xmlns:a16="http://schemas.microsoft.com/office/drawing/2014/main" id="{F7CB0A7E-4140-4F96-934E-B8DF415B36D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5" name="Text Box 487">
          <a:extLst>
            <a:ext uri="{FF2B5EF4-FFF2-40B4-BE49-F238E27FC236}">
              <a16:creationId xmlns:a16="http://schemas.microsoft.com/office/drawing/2014/main" id="{E777E38E-73C9-4ADB-B8CA-E9B2954DBC4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6" name="Text Box 488">
          <a:extLst>
            <a:ext uri="{FF2B5EF4-FFF2-40B4-BE49-F238E27FC236}">
              <a16:creationId xmlns:a16="http://schemas.microsoft.com/office/drawing/2014/main" id="{2215E74E-7C93-4CC8-9A11-5D3BB757D02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7" name="Text Box 489">
          <a:extLst>
            <a:ext uri="{FF2B5EF4-FFF2-40B4-BE49-F238E27FC236}">
              <a16:creationId xmlns:a16="http://schemas.microsoft.com/office/drawing/2014/main" id="{4F449540-B202-48C6-A0E1-1AF570BB03D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8" name="Text Box 514">
          <a:extLst>
            <a:ext uri="{FF2B5EF4-FFF2-40B4-BE49-F238E27FC236}">
              <a16:creationId xmlns:a16="http://schemas.microsoft.com/office/drawing/2014/main" id="{C9EC7F78-71E1-4455-9D2B-E2FF56BBDAF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79" name="Text Box 515">
          <a:extLst>
            <a:ext uri="{FF2B5EF4-FFF2-40B4-BE49-F238E27FC236}">
              <a16:creationId xmlns:a16="http://schemas.microsoft.com/office/drawing/2014/main" id="{43377808-2F1A-4907-A618-3A2D4B5D249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0" name="Text Box 516">
          <a:extLst>
            <a:ext uri="{FF2B5EF4-FFF2-40B4-BE49-F238E27FC236}">
              <a16:creationId xmlns:a16="http://schemas.microsoft.com/office/drawing/2014/main" id="{07F980AD-5AF5-431D-A13C-F96116292C1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1" name="Text Box 517">
          <a:extLst>
            <a:ext uri="{FF2B5EF4-FFF2-40B4-BE49-F238E27FC236}">
              <a16:creationId xmlns:a16="http://schemas.microsoft.com/office/drawing/2014/main" id="{E2C8BAD3-8D52-46A2-80E6-E8F4EA14286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2" name="Text Box 184">
          <a:extLst>
            <a:ext uri="{FF2B5EF4-FFF2-40B4-BE49-F238E27FC236}">
              <a16:creationId xmlns:a16="http://schemas.microsoft.com/office/drawing/2014/main" id="{C86FE7F8-FDAD-4334-A995-B801EF06559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3" name="Text Box 185">
          <a:extLst>
            <a:ext uri="{FF2B5EF4-FFF2-40B4-BE49-F238E27FC236}">
              <a16:creationId xmlns:a16="http://schemas.microsoft.com/office/drawing/2014/main" id="{316A9852-4538-4B05-94FC-8F4A499FB96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4" name="Text Box 186">
          <a:extLst>
            <a:ext uri="{FF2B5EF4-FFF2-40B4-BE49-F238E27FC236}">
              <a16:creationId xmlns:a16="http://schemas.microsoft.com/office/drawing/2014/main" id="{5AEDD127-C5C6-46B5-84A5-E0FA4621169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5" name="Text Box 187">
          <a:extLst>
            <a:ext uri="{FF2B5EF4-FFF2-40B4-BE49-F238E27FC236}">
              <a16:creationId xmlns:a16="http://schemas.microsoft.com/office/drawing/2014/main" id="{6967764D-5C79-47AF-959D-7B4A7ADB9CA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6" name="Text Box 188">
          <a:extLst>
            <a:ext uri="{FF2B5EF4-FFF2-40B4-BE49-F238E27FC236}">
              <a16:creationId xmlns:a16="http://schemas.microsoft.com/office/drawing/2014/main" id="{A4990468-BC6C-4F76-8969-A4752022420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7" name="Text Box 189">
          <a:extLst>
            <a:ext uri="{FF2B5EF4-FFF2-40B4-BE49-F238E27FC236}">
              <a16:creationId xmlns:a16="http://schemas.microsoft.com/office/drawing/2014/main" id="{B3C7ACAF-128A-4F95-8BFB-F087004B1FC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8" name="Text Box 190">
          <a:extLst>
            <a:ext uri="{FF2B5EF4-FFF2-40B4-BE49-F238E27FC236}">
              <a16:creationId xmlns:a16="http://schemas.microsoft.com/office/drawing/2014/main" id="{57761B56-D5B6-4910-9D7E-EBD96DFF621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89" name="Text Box 191">
          <a:extLst>
            <a:ext uri="{FF2B5EF4-FFF2-40B4-BE49-F238E27FC236}">
              <a16:creationId xmlns:a16="http://schemas.microsoft.com/office/drawing/2014/main" id="{D1C21E18-C50B-4F66-BB94-A99A4924FF2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0" name="Text Box 192">
          <a:extLst>
            <a:ext uri="{FF2B5EF4-FFF2-40B4-BE49-F238E27FC236}">
              <a16:creationId xmlns:a16="http://schemas.microsoft.com/office/drawing/2014/main" id="{AD14119A-6C97-4C77-AE62-B84039F06BB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1" name="Text Box 193">
          <a:extLst>
            <a:ext uri="{FF2B5EF4-FFF2-40B4-BE49-F238E27FC236}">
              <a16:creationId xmlns:a16="http://schemas.microsoft.com/office/drawing/2014/main" id="{9C4C4F00-C86C-4894-8F79-A840B03CD18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2" name="Text Box 194">
          <a:extLst>
            <a:ext uri="{FF2B5EF4-FFF2-40B4-BE49-F238E27FC236}">
              <a16:creationId xmlns:a16="http://schemas.microsoft.com/office/drawing/2014/main" id="{FD993E95-A422-46F6-AB02-1473DC7088D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3" name="Text Box 195">
          <a:extLst>
            <a:ext uri="{FF2B5EF4-FFF2-40B4-BE49-F238E27FC236}">
              <a16:creationId xmlns:a16="http://schemas.microsoft.com/office/drawing/2014/main" id="{331B9422-53C2-4B56-94E6-44638765EB2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4" name="Text Box 196">
          <a:extLst>
            <a:ext uri="{FF2B5EF4-FFF2-40B4-BE49-F238E27FC236}">
              <a16:creationId xmlns:a16="http://schemas.microsoft.com/office/drawing/2014/main" id="{B3D29AD8-A822-4FAD-A664-ACEB61BD2CD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5" name="Text Box 197">
          <a:extLst>
            <a:ext uri="{FF2B5EF4-FFF2-40B4-BE49-F238E27FC236}">
              <a16:creationId xmlns:a16="http://schemas.microsoft.com/office/drawing/2014/main" id="{8A13203D-08BE-4D3C-843A-C93A1DBA7B5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6" name="Text Box 198">
          <a:extLst>
            <a:ext uri="{FF2B5EF4-FFF2-40B4-BE49-F238E27FC236}">
              <a16:creationId xmlns:a16="http://schemas.microsoft.com/office/drawing/2014/main" id="{E178CB70-DF4C-4F4B-B395-7E35F6C421E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7" name="Text Box 199">
          <a:extLst>
            <a:ext uri="{FF2B5EF4-FFF2-40B4-BE49-F238E27FC236}">
              <a16:creationId xmlns:a16="http://schemas.microsoft.com/office/drawing/2014/main" id="{02AE54F6-EADC-40D8-AD3E-5303DB849670}"/>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8" name="Text Box 202">
          <a:extLst>
            <a:ext uri="{FF2B5EF4-FFF2-40B4-BE49-F238E27FC236}">
              <a16:creationId xmlns:a16="http://schemas.microsoft.com/office/drawing/2014/main" id="{307B99A2-9D1D-4D6A-A997-88D2A56195D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999" name="Text Box 203">
          <a:extLst>
            <a:ext uri="{FF2B5EF4-FFF2-40B4-BE49-F238E27FC236}">
              <a16:creationId xmlns:a16="http://schemas.microsoft.com/office/drawing/2014/main" id="{195C7910-8B85-4A69-BC79-DF8684C9DCF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0" name="Text Box 204">
          <a:extLst>
            <a:ext uri="{FF2B5EF4-FFF2-40B4-BE49-F238E27FC236}">
              <a16:creationId xmlns:a16="http://schemas.microsoft.com/office/drawing/2014/main" id="{0A4E9F72-F736-4223-B6C6-1C8F62DA644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1" name="Text Box 205">
          <a:extLst>
            <a:ext uri="{FF2B5EF4-FFF2-40B4-BE49-F238E27FC236}">
              <a16:creationId xmlns:a16="http://schemas.microsoft.com/office/drawing/2014/main" id="{A5615400-0F42-4399-AE89-AF141085197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2" name="Text Box 208">
          <a:extLst>
            <a:ext uri="{FF2B5EF4-FFF2-40B4-BE49-F238E27FC236}">
              <a16:creationId xmlns:a16="http://schemas.microsoft.com/office/drawing/2014/main" id="{F658155E-FFFA-4F1D-9F8D-6F7E0C9CEE4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3" name="Text Box 209">
          <a:extLst>
            <a:ext uri="{FF2B5EF4-FFF2-40B4-BE49-F238E27FC236}">
              <a16:creationId xmlns:a16="http://schemas.microsoft.com/office/drawing/2014/main" id="{C263BD14-C7FC-4695-B3D3-795BC8287CB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4" name="Text Box 210">
          <a:extLst>
            <a:ext uri="{FF2B5EF4-FFF2-40B4-BE49-F238E27FC236}">
              <a16:creationId xmlns:a16="http://schemas.microsoft.com/office/drawing/2014/main" id="{19935FB0-D32B-4896-A228-5CF412E54E1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5" name="Text Box 211">
          <a:extLst>
            <a:ext uri="{FF2B5EF4-FFF2-40B4-BE49-F238E27FC236}">
              <a16:creationId xmlns:a16="http://schemas.microsoft.com/office/drawing/2014/main" id="{F8C9161B-B30A-431B-920A-A6FF95E6BBD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6" name="Text Box 212">
          <a:extLst>
            <a:ext uri="{FF2B5EF4-FFF2-40B4-BE49-F238E27FC236}">
              <a16:creationId xmlns:a16="http://schemas.microsoft.com/office/drawing/2014/main" id="{F2889C97-3B80-4370-9B7D-5DB54BCCE2E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7" name="Text Box 213">
          <a:extLst>
            <a:ext uri="{FF2B5EF4-FFF2-40B4-BE49-F238E27FC236}">
              <a16:creationId xmlns:a16="http://schemas.microsoft.com/office/drawing/2014/main" id="{8CCAC83F-AD33-48A8-B856-81E4FBB26E7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8" name="Text Box 214">
          <a:extLst>
            <a:ext uri="{FF2B5EF4-FFF2-40B4-BE49-F238E27FC236}">
              <a16:creationId xmlns:a16="http://schemas.microsoft.com/office/drawing/2014/main" id="{BCF95B44-8D0D-4170-8213-817C05E852D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09" name="Text Box 215">
          <a:extLst>
            <a:ext uri="{FF2B5EF4-FFF2-40B4-BE49-F238E27FC236}">
              <a16:creationId xmlns:a16="http://schemas.microsoft.com/office/drawing/2014/main" id="{42B5BFA1-A210-4031-BB04-F899F2173A0E}"/>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0" name="Text Box 216">
          <a:extLst>
            <a:ext uri="{FF2B5EF4-FFF2-40B4-BE49-F238E27FC236}">
              <a16:creationId xmlns:a16="http://schemas.microsoft.com/office/drawing/2014/main" id="{19A77527-0BB0-4993-A72F-B3C66117E02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1" name="Text Box 217">
          <a:extLst>
            <a:ext uri="{FF2B5EF4-FFF2-40B4-BE49-F238E27FC236}">
              <a16:creationId xmlns:a16="http://schemas.microsoft.com/office/drawing/2014/main" id="{5CFAFCF7-F8DD-4DA0-AE44-1C8503009D5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2" name="Text Box 218">
          <a:extLst>
            <a:ext uri="{FF2B5EF4-FFF2-40B4-BE49-F238E27FC236}">
              <a16:creationId xmlns:a16="http://schemas.microsoft.com/office/drawing/2014/main" id="{10CF9189-18F4-456F-A66D-DB63699AC83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3" name="Text Box 219">
          <a:extLst>
            <a:ext uri="{FF2B5EF4-FFF2-40B4-BE49-F238E27FC236}">
              <a16:creationId xmlns:a16="http://schemas.microsoft.com/office/drawing/2014/main" id="{EAE2803F-ED41-4032-A5F1-5DF19D4BD96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4" name="Text Box 598">
          <a:extLst>
            <a:ext uri="{FF2B5EF4-FFF2-40B4-BE49-F238E27FC236}">
              <a16:creationId xmlns:a16="http://schemas.microsoft.com/office/drawing/2014/main" id="{C0893D6B-60C7-472A-ACEF-8C7D15658437}"/>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5" name="Text Box 599">
          <a:extLst>
            <a:ext uri="{FF2B5EF4-FFF2-40B4-BE49-F238E27FC236}">
              <a16:creationId xmlns:a16="http://schemas.microsoft.com/office/drawing/2014/main" id="{5F912043-6229-426B-8A57-78D13B947B6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6" name="Text Box 600">
          <a:extLst>
            <a:ext uri="{FF2B5EF4-FFF2-40B4-BE49-F238E27FC236}">
              <a16:creationId xmlns:a16="http://schemas.microsoft.com/office/drawing/2014/main" id="{54781DBB-8198-4566-9511-31B45A5A128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7" name="Text Box 601">
          <a:extLst>
            <a:ext uri="{FF2B5EF4-FFF2-40B4-BE49-F238E27FC236}">
              <a16:creationId xmlns:a16="http://schemas.microsoft.com/office/drawing/2014/main" id="{5F41E35B-A38F-479A-AFA7-ACFE5830CDD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8" name="Text Box 602">
          <a:extLst>
            <a:ext uri="{FF2B5EF4-FFF2-40B4-BE49-F238E27FC236}">
              <a16:creationId xmlns:a16="http://schemas.microsoft.com/office/drawing/2014/main" id="{DA956A02-26E3-4C14-A2CF-BE72DF985FC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19" name="Text Box 603">
          <a:extLst>
            <a:ext uri="{FF2B5EF4-FFF2-40B4-BE49-F238E27FC236}">
              <a16:creationId xmlns:a16="http://schemas.microsoft.com/office/drawing/2014/main" id="{11F28C09-E911-43D4-B35E-07C67D8B35D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0" name="Text Box 604">
          <a:extLst>
            <a:ext uri="{FF2B5EF4-FFF2-40B4-BE49-F238E27FC236}">
              <a16:creationId xmlns:a16="http://schemas.microsoft.com/office/drawing/2014/main" id="{941F0418-6C9C-424C-A198-D5C4FDCAB85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1" name="Text Box 605">
          <a:extLst>
            <a:ext uri="{FF2B5EF4-FFF2-40B4-BE49-F238E27FC236}">
              <a16:creationId xmlns:a16="http://schemas.microsoft.com/office/drawing/2014/main" id="{24AB1E8D-305D-40D9-8BE0-F78B6A7A7CE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2" name="Text Box 606">
          <a:extLst>
            <a:ext uri="{FF2B5EF4-FFF2-40B4-BE49-F238E27FC236}">
              <a16:creationId xmlns:a16="http://schemas.microsoft.com/office/drawing/2014/main" id="{4861813A-8A4B-4B47-96FE-E5DE18B10E7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3" name="Text Box 607">
          <a:extLst>
            <a:ext uri="{FF2B5EF4-FFF2-40B4-BE49-F238E27FC236}">
              <a16:creationId xmlns:a16="http://schemas.microsoft.com/office/drawing/2014/main" id="{3AA34277-375D-4F06-ABDE-10F12BFA719F}"/>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4" name="Text Box 608">
          <a:extLst>
            <a:ext uri="{FF2B5EF4-FFF2-40B4-BE49-F238E27FC236}">
              <a16:creationId xmlns:a16="http://schemas.microsoft.com/office/drawing/2014/main" id="{11BC1165-AC2C-4715-A7B7-E220D93E10D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5" name="Text Box 609">
          <a:extLst>
            <a:ext uri="{FF2B5EF4-FFF2-40B4-BE49-F238E27FC236}">
              <a16:creationId xmlns:a16="http://schemas.microsoft.com/office/drawing/2014/main" id="{5DDE67FC-00A3-403A-A36E-010B10B3369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6" name="Text Box 610">
          <a:extLst>
            <a:ext uri="{FF2B5EF4-FFF2-40B4-BE49-F238E27FC236}">
              <a16:creationId xmlns:a16="http://schemas.microsoft.com/office/drawing/2014/main" id="{9484C766-A0C1-4059-970F-C1D1F5B4FF86}"/>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7" name="Text Box 611">
          <a:extLst>
            <a:ext uri="{FF2B5EF4-FFF2-40B4-BE49-F238E27FC236}">
              <a16:creationId xmlns:a16="http://schemas.microsoft.com/office/drawing/2014/main" id="{87351B22-5920-4498-ACDF-582C357A900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8" name="Text Box 612">
          <a:extLst>
            <a:ext uri="{FF2B5EF4-FFF2-40B4-BE49-F238E27FC236}">
              <a16:creationId xmlns:a16="http://schemas.microsoft.com/office/drawing/2014/main" id="{D9F8995F-DDE7-454D-B2FD-0186258A81CC}"/>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29" name="Text Box 613">
          <a:extLst>
            <a:ext uri="{FF2B5EF4-FFF2-40B4-BE49-F238E27FC236}">
              <a16:creationId xmlns:a16="http://schemas.microsoft.com/office/drawing/2014/main" id="{81CC37FE-5FA6-43C7-BDD2-BAF16E209E94}"/>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0" name="Text Box 616">
          <a:extLst>
            <a:ext uri="{FF2B5EF4-FFF2-40B4-BE49-F238E27FC236}">
              <a16:creationId xmlns:a16="http://schemas.microsoft.com/office/drawing/2014/main" id="{26C1A050-45BD-4B80-A460-12FD2D2223C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1" name="Text Box 617">
          <a:extLst>
            <a:ext uri="{FF2B5EF4-FFF2-40B4-BE49-F238E27FC236}">
              <a16:creationId xmlns:a16="http://schemas.microsoft.com/office/drawing/2014/main" id="{416EEEF6-DD18-4748-B899-499022182F31}"/>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2" name="Text Box 618">
          <a:extLst>
            <a:ext uri="{FF2B5EF4-FFF2-40B4-BE49-F238E27FC236}">
              <a16:creationId xmlns:a16="http://schemas.microsoft.com/office/drawing/2014/main" id="{911867EA-BF7F-4C3D-A498-5FDC7D9D924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3" name="Text Box 619">
          <a:extLst>
            <a:ext uri="{FF2B5EF4-FFF2-40B4-BE49-F238E27FC236}">
              <a16:creationId xmlns:a16="http://schemas.microsoft.com/office/drawing/2014/main" id="{348F6219-64B9-499E-AF8F-E1D6411AB7A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4" name="Text Box 622">
          <a:extLst>
            <a:ext uri="{FF2B5EF4-FFF2-40B4-BE49-F238E27FC236}">
              <a16:creationId xmlns:a16="http://schemas.microsoft.com/office/drawing/2014/main" id="{5C672419-C7A6-4041-8DA6-7C102CCD0162}"/>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5" name="Text Box 623">
          <a:extLst>
            <a:ext uri="{FF2B5EF4-FFF2-40B4-BE49-F238E27FC236}">
              <a16:creationId xmlns:a16="http://schemas.microsoft.com/office/drawing/2014/main" id="{13EA5EF0-CCE8-453F-8D47-F28359049AFA}"/>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6" name="Text Box 624">
          <a:extLst>
            <a:ext uri="{FF2B5EF4-FFF2-40B4-BE49-F238E27FC236}">
              <a16:creationId xmlns:a16="http://schemas.microsoft.com/office/drawing/2014/main" id="{EB894C62-B62D-4B3A-9330-1A48CD1144E8}"/>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7" name="Text Box 625">
          <a:extLst>
            <a:ext uri="{FF2B5EF4-FFF2-40B4-BE49-F238E27FC236}">
              <a16:creationId xmlns:a16="http://schemas.microsoft.com/office/drawing/2014/main" id="{587C1092-73C1-49E7-9591-1CD441E4846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8" name="Text Box 626">
          <a:extLst>
            <a:ext uri="{FF2B5EF4-FFF2-40B4-BE49-F238E27FC236}">
              <a16:creationId xmlns:a16="http://schemas.microsoft.com/office/drawing/2014/main" id="{6AFCAAB4-0AF0-41D3-BAC2-DAEAEFBE02DB}"/>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39" name="Text Box 627">
          <a:extLst>
            <a:ext uri="{FF2B5EF4-FFF2-40B4-BE49-F238E27FC236}">
              <a16:creationId xmlns:a16="http://schemas.microsoft.com/office/drawing/2014/main" id="{F7C78F99-3F1D-4BDF-B1E1-CA6D5BFDF5C5}"/>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40" name="Text Box 628">
          <a:extLst>
            <a:ext uri="{FF2B5EF4-FFF2-40B4-BE49-F238E27FC236}">
              <a16:creationId xmlns:a16="http://schemas.microsoft.com/office/drawing/2014/main" id="{6E029194-7A98-43CD-9D69-CBDF28007AC9}"/>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41" name="Text Box 629">
          <a:extLst>
            <a:ext uri="{FF2B5EF4-FFF2-40B4-BE49-F238E27FC236}">
              <a16:creationId xmlns:a16="http://schemas.microsoft.com/office/drawing/2014/main" id="{B8689012-7741-4E96-A376-E4B9CF4341F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3200400</xdr:colOff>
      <xdr:row>29</xdr:row>
      <xdr:rowOff>0</xdr:rowOff>
    </xdr:from>
    <xdr:to>
      <xdr:col>1</xdr:col>
      <xdr:colOff>3200400</xdr:colOff>
      <xdr:row>37</xdr:row>
      <xdr:rowOff>61913</xdr:rowOff>
    </xdr:to>
    <xdr:sp macro="" textlink="">
      <xdr:nvSpPr>
        <xdr:cNvPr id="1042" name="Text Box 630">
          <a:extLst>
            <a:ext uri="{FF2B5EF4-FFF2-40B4-BE49-F238E27FC236}">
              <a16:creationId xmlns:a16="http://schemas.microsoft.com/office/drawing/2014/main" id="{C48F5D03-45E5-46D6-A3FE-11F36720B333}"/>
            </a:ext>
          </a:extLst>
        </xdr:cNvPr>
        <xdr:cNvSpPr txBox="1">
          <a:spLocks noChangeArrowheads="1"/>
        </xdr:cNvSpPr>
      </xdr:nvSpPr>
      <xdr:spPr bwMode="auto">
        <a:xfrm>
          <a:off x="3743325" y="14973300"/>
          <a:ext cx="0" cy="287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1057276</xdr:colOff>
      <xdr:row>28</xdr:row>
      <xdr:rowOff>95251</xdr:rowOff>
    </xdr:from>
    <xdr:to>
      <xdr:col>16</xdr:col>
      <xdr:colOff>1057276</xdr:colOff>
      <xdr:row>36</xdr:row>
      <xdr:rowOff>169070</xdr:rowOff>
    </xdr:to>
    <xdr:sp macro="" textlink="">
      <xdr:nvSpPr>
        <xdr:cNvPr id="1043" name="Text Box 633">
          <a:extLst>
            <a:ext uri="{FF2B5EF4-FFF2-40B4-BE49-F238E27FC236}">
              <a16:creationId xmlns:a16="http://schemas.microsoft.com/office/drawing/2014/main" id="{B2741B06-86DF-4B01-871F-0696292AB44D}"/>
            </a:ext>
          </a:extLst>
        </xdr:cNvPr>
        <xdr:cNvSpPr txBox="1">
          <a:spLocks noChangeArrowheads="1"/>
        </xdr:cNvSpPr>
      </xdr:nvSpPr>
      <xdr:spPr bwMode="auto">
        <a:xfrm>
          <a:off x="13639801" y="14325601"/>
          <a:ext cx="0" cy="287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ttrmtlon02.turntown.com\LON\QS\QS11228\COST\OPCO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sant\projects\PROJECTS\Projects%20A%20-%20G\DMRC%20Headquarters\DMRC%20TENDER%20DOCU%20SAMPLE\RATE%20ANALYSIS%20HYDRAULIC%2017-03-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visdata\Data\Projects\2005\2632-CT05-38%20Mooirivier%20Mall\E.%20ESTIMATING%20&amp;%20COST%20ADVISE\E.2%20Viabilities\Viability%20No.%208\Viability%20(CJB%20-%20NEDBANK)%20R8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AJITH\FORMATS\SuStructure%20Conc%20Take%20of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DSRV01\Data\LEE\QS\LCC\MODEL%20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B/Spero%20meliora'/pjkts/ACACIA%20MALL%20AND%20OFFICES/Appraisals/APPRAISAL%20NO.1/Grantham's%20Backup%20Nov%2010/KENYA%20PROJECTS/0704%20RADISSON%20HOTEL%20NAIROBI/TAX%20&amp;%20DUTY%20FREE%20MATERIALS/FINAL%20LISTS/OSE%20RADISSON%2029%20MARCH%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B\Spero%20meliora'\pjkts\ACACIA%20MALL%20AND%20OFFICES\Appraisals\APPRAISAL%20NO.1\Grantham's%20Backup%20Nov%2010\KENYA%20PROJECTS\0704%20RADISSON%20HOTEL%20NAIROBI\TAX%20&amp;%20DUTY%20FREE%20MATERIALS\FINAL%20LISTS\OSE%20RADISSON%2029%20MARCH%20201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SRV01\Data\DOCUME~1\wanwai\LOCALS~1\Temp\C.Lotus.Notes.Data\Financial%20Report%2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ct\TT%20QS%20Cost%20Management\Commissions\Retail%20and%20Mixed%20Use\UJ%20Soweto%20Campus%20(SU%2021001)\Financial%20Reports\Valuations,%20Cost%20Reports%20&amp;%20PPS\Payment%20Recommendation%201\UJ%20Cost%20Control%20Document%20No.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JOBS\KRAAIFON\ESTIMATE\BOOK-4.XLW"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adia\c\WORK\Yolande\Algemeen\Rudi%20model%20fin%20re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ttrmtlee02.turntown.com\LON\QS\QS11228\COST\OPCO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92.168.2.100\scanned%20documents\Users\Rebecca\Desktop\KAWOLO%20GH%20-%20BoQ%20(DEFINITIVA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Backup\T\C\T&amp;T1162\F\Lee\Users\Mccafmik\Usr\Home\Keep\Cdrom\Model_A\Model_A1\A1-mod-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p10566186410\0%20My%20Documents\ACPVW\KF\Development\General\Management\Patrick\KF\Development\General\ropley%20feasibilit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LB/Spero%20meliora'/pjkts/ACACIA%20MALL%20AND%20OFFICES/Appraisals/APPRAISAL%20NO.1/ACPVW/KF/Development/General/Management/Patrick/KF/Development/General/ropley%20feasibilit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B\Spero%20meliora'\pjkts\ACACIA%20MALL%20AND%20OFFICES\Appraisals\APPRAISAL%20NO.1\ACPVW\KF\Development\General\Management\Patrick\KF\Development\General\ropley%20feasibilit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Users\Dell\Desktop\My%20Documents\ongoing%20jobs\UG0902%20LITTLE%20ACRE%20Kkungu\05%20Quotations\100308%20ESTIMATES%20KUNGU%20with%20comment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0937AB\091031%20ESTIMATES%20KUNGU%20with%20comments.xls"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file:///C:\Users\Dell\AppData\Local\Microsoft\Windows\Temporary%20Internet%20Files\Content.Outlook\S768AMLO\2b%20moved%20to%20NAS\shared%20documents\ONGOING%20JOBS\UG0902%20LITTLE%20ACRE%20Kkungu\05%20Quotations\091031%20ESTIMATES%20KUNGU%20with%20comments.xls?84E842B5" TargetMode="External"/><Relationship Id="rId1" Type="http://schemas.openxmlformats.org/officeDocument/2006/relationships/externalLinkPath" Target="file:///\\84E842B5\091031%20ESTIMATES%20KUNGU%20with%20comment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LB/Spero%20meliora'/pjkts/ACACIA%20MALL%20AND%20OFFICES/Appraisals/APPRAISAL%20NO.1/Documents%20and%20Settings/HB/Desktop/(Edit)%20PI%20OPE%20master%20list%20_CONFIGURATO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B\Spero%20meliora'\pjkts\ACACIA%20MALL%20AND%20OFFICES\Appraisals\APPRAISAL%20NO.1\Documents%20and%20Settings\HB\Desktop\(Edit)%20PI%20OPE%20master%20list%20_CONFIGURAT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webapps02.ttgroup.int\LON\QS\QS11228\COST\OPCO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ENLEY%20(qs)/Projects/Waterjet/Waterjet%20Office%20Changes%20B.O.Q.xlsx"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SOLE%20Template%20Rev%20G1"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visdata\Data\Projects\2004\2028%20-%20CT04%20-%2010%20-34%20St%20Georges%20Mall\E.%20ESTIMATING%20&amp;%20COST%20ADVISE\E.1%20Estimates\34%20St%20Georges%20Mall%20Rev%2015_Revised%2011_12%20floor_exter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alvin\SharedDocs\Sameera\Work\Tangalle%20Hospital\Tangalle%20-%20Maternaty%20Ward%20Complex%20WS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ONSRV01\Data\Lon\CM\QS12770\COST\Change%20Control\Change%20Control-DS\Reports\Documents%20and%20Settings\peke.WTRUST\Local%20Settings\Temporary%20Internet%20Files\OLK45\LON\QS\I46001\REPORT\COST\CASHFL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Q:\Personal\Zambia%20Temporary\MTSP%20without%20EU%20grant%204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ONSRV01\Data\LON\QS\QS11228\COST\OPCOS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udi\work\Work-Rudi\RUDI-ALL\Uniwest\FIN_REP\FINREPs14srt1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Users\Sivaprasad\AppData\Local\Temp\Temp1_BBS_Format_2003.zip\My%20Documents\Barsched%208666.xl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92.168.2.100\scanned%20documents\EXCEL\NSSF%20Lubowa%20Housing%20project\cashflow%20nssf\Sameera\Work\Tangalle%20Hospital\Tangalle%20-%20Maternaty%20Ward%20Complex%20WS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y%20Documents\Estimates%20for%20new%20development\Bus%20Factory%20Africa\CASH%20FLOW%20rev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SRAEL%20ALLANS\SIGMA%20WORKS\GRAEYSTONE%20PRJECT\GRAEYSTONE%20PHASE%202%20%20(%204,5%20%20)\measurement%20sheet%2022\BBS%20HOUSE%205\Users\Benjamin\Documents\PJ\Templates\Roof%20trusses%20weight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CER/Downloads/3.%20Estimate/Cost%20Plan%20No.%201/8321-P13-018%20Cost%20Plan%20No.%201%20(City%20Lodge%20-%20Dar%20es%20Salaam).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ACER\Downloads\3.%20Estimate\Cost%20Plan%20No.%201\8321-P13-018%20Cost%20Plan%20No.%201%20(City%20Lodge%20-%20Dar%20es%20Salaam).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LB/Spero%20meliora'/pjkts/ACACIA%20MALL%20AND%20OFFICES/Appraisals/APPRAISAL%20NO.1/WINDOWS/TEMP/Project%20Management/St.%20Austin's%20Gardens/PM%20reports/General%20Fund%20-%20P&amp;L%20qtr4.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LB\Spero%20meliora'\pjkts\ACACIA%20MALL%20AND%20OFFICES\Appraisals\APPRAISAL%20NO.1\WINDOWS\TEMP\Project%20Management\St.%20Austin's%20Gardens\PM%20reports\General%20Fund%20-%20P&amp;L%20qtr4.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erver1\e\HSC\DISTRICTS\Sironko\Buluganya%20gfs\BULUGANYA%20BOQ\Priced%20BOqs_for_BULUGANYA%20_GFS%20copy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hi-ctx\Africa\Shop%20Drawing%20on%20Sanjayz\Shop%20Drawing%20on%20Sanjayz\Price%20Lists\France%20-%20Montluel_Chillers%20LP%20&amp;%20POD_2006_@31_10-20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ROAD\Project\NURM\NurmTP\TENDER\RA%20NURM.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visdata\Data\Projects\2004\2028%20-%20CT04%20-%2010%20-34%20St%20Georges%20Mall\E.%20ESTIMATING%20&amp;%20COST%20ADVICE\E.2%20Viabilities\St%20Georges%20Mall%20Rev%20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visdata\Data\Projects\2002\1331-CT02-188%20Sunningdale%20Lifestyle%20Centre\4%20POST%20CONTRACT%20ADMIN%20&amp;%20FA\P%2001%20Financial%20Reviews\F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Widening\PAVE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My%20Documents\George\Bunyaruguru\Copy%20of%20Estimates\Reservoir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Road1\ESTIMATE\WIDD\Vivelanad-RW-65-04-0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Users\kaed\Desktop\Doctor%20Web\Desktop\Doctor%20Web\Desktop\2015_09_08%20Revised%20For%20Washroom%20Single%20Foundation\BBS_Washroom%20Block.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Y:\Projects\2118-JA04-1%20JIA%20CTB%20Project\Estimates\Pre%20-%20Tender%20Estimates\Cost%20Plan\Est%207\2118-JA04-1%20JIA%20Cost%20Plan%20No.%207%20November%2005%20Price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ttp:\ttrmtlon.turntown.com\Documents%20and%20Settings\ead\Local%20Settings\Temporary%20Internet%20Files\OLK22F\LON\QS\I46001\REPORT\COST\CASHFL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92.168.2.100\scanned%20documents\Users\zump701\AppData\Local\Microsoft\Windows\Temporary%20Internet%20Files\Content.Outlook\QHGB23AT\Hayway%20Infants%20School%20DRAFT%20Rev%20B%20Cost%20Plan%2010%2004%2013.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windows\TEMP\BUDADIRI%20ENGINEER'S%20ESTIMAT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03.%20SIGMA%20IMMOBILI\SIGMA%2005%20-%20General\BOQ%20Template\BOQ%20Templ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hi-ctx\Africa\Documents%20and%20Settings\Faheem\Desktop\Shop%20Drawing%20on%20Sanjayz\Price%20Lists\France%20-%20Montluel_Chillers%20LP%20&amp;%20POD_2006_@31_1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urali/AppData/Local/Microsoft/Windows/Temporary%20Internet%20Files/Content.IE5/IVAMJ6V4/XL%20COnstructions/Backup%20of%20Staircase%20ext.xlk"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ONSRV01\Data\Lon\CM\QS14000%20-%20QS14999\QS14574\CDT\CDT%20Table%200%20Rev%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1"/>
      <sheetName val="Scope Notes"/>
      <sheetName val="Summary"/>
      <sheetName val="NPV"/>
      <sheetName val="Summary Data"/>
      <sheetName val="월선수금"/>
      <sheetName val="Construction"/>
      <sheetName val="Model"/>
      <sheetName val="CONSTRUCTION COMPONENT"/>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1"/>
      <sheetName val="E22"/>
      <sheetName val="E23"/>
      <sheetName val="E24"/>
      <sheetName val="E25"/>
      <sheetName val="E26"/>
      <sheetName val="E27"/>
      <sheetName val="E28"/>
      <sheetName val="E29"/>
      <sheetName val="E30"/>
      <sheetName val="E31"/>
      <sheetName val="E32"/>
      <sheetName val="E33"/>
      <sheetName val="E35"/>
      <sheetName val="Civil Works"/>
      <sheetName val="basic-data"/>
      <sheetName val="mem-property"/>
      <sheetName val="환율"/>
      <sheetName val="TBAL9697 -group wise  sdpl"/>
      <sheetName val="zone-8"/>
      <sheetName val="MHNO_LEV"/>
      <sheetName val="Civil_Works"/>
      <sheetName val="pilecap"/>
      <sheetName val="concrete"/>
      <sheetName val="beam-reinft-IIInd floor"/>
      <sheetName val="gen"/>
      <sheetName val="Factors"/>
      <sheetName val="Config"/>
      <sheetName val="Break Dw"/>
      <sheetName val="RATE ANALYSIS HYDRAULIC 17-03-2"/>
      <sheetName val="refer"/>
      <sheetName val="cables - Warmshell"/>
      <sheetName val="Summary_Bank"/>
      <sheetName val="Fin Sum"/>
      <sheetName val="key dates"/>
      <sheetName val="Actuals"/>
      <sheetName val="CCTV_EST1"/>
      <sheetName val="GR.slab-reinft"/>
      <sheetName val="Staff Acco."/>
      <sheetName val="Name List"/>
      <sheetName val="Profile"/>
      <sheetName val="Sheet3"/>
      <sheetName val="co_5"/>
      <sheetName val="Cash Flow Input Data_ISC"/>
      <sheetName val="Interface_SC"/>
      <sheetName val="Calc_ISC"/>
      <sheetName val="Calc_SC"/>
      <sheetName val="Interface_ISC"/>
      <sheetName val="GD"/>
      <sheetName val="zone-2"/>
      <sheetName val="key info"/>
      <sheetName val="Res Sheet"/>
      <sheetName val="Civil BOQ"/>
      <sheetName val="Sheet1"/>
      <sheetName val="Cash Flow"/>
      <sheetName val="VCH-SLC"/>
      <sheetName val="Supplier"/>
      <sheetName val="Civil_Works1"/>
      <sheetName val="labour rates"/>
      <sheetName val="Data sheet"/>
      <sheetName val="coa_ramco_168"/>
      <sheetName val="beam-reinft-IIInd_floor"/>
      <sheetName val="Civil_Works2"/>
      <sheetName val="TBAL9697_-group_wise__sdpl"/>
      <sheetName val="beam-reinft-IIInd_floor1"/>
      <sheetName val="Civil_Works3"/>
      <sheetName val="TBAL9697_-group_wise__sdpl1"/>
      <sheetName val="beam-reinft-IIInd_floor2"/>
      <sheetName val="2_civil-RA"/>
      <sheetName val="2.civil-RA"/>
      <sheetName val="Design"/>
      <sheetName val="BOQ"/>
      <sheetName val="Mat.-Rates"/>
      <sheetName val="Assumptions"/>
      <sheetName val="Assmpns"/>
      <sheetName val="VALIDATIONS"/>
      <sheetName val="final abstract"/>
      <sheetName val="Costing"/>
      <sheetName val="INPUT SHEET"/>
      <sheetName val="Set"/>
      <sheetName val="FINOLEX"/>
      <sheetName val="Sheet 1"/>
      <sheetName val="Pacakges split"/>
      <sheetName val="Footings"/>
      <sheetName val="Pay_Sep06"/>
      <sheetName val="Door"/>
      <sheetName val="Per Unit"/>
      <sheetName val="Window"/>
      <sheetName val="Cashflow projection"/>
      <sheetName val="220 11  BS "/>
      <sheetName val="COA-17"/>
      <sheetName val="C-18"/>
      <sheetName val="Break_Dw"/>
      <sheetName val="Break_Dw1"/>
      <sheetName val="PRECAST_lightconc-II2"/>
      <sheetName val="Civil &amp; design"/>
      <sheetName val="Map"/>
      <sheetName val="계정"/>
      <sheetName val="data"/>
      <sheetName val="Driveway Beams"/>
      <sheetName val="4 CIS"/>
      <sheetName val="VL"/>
      <sheetName val="TN"/>
      <sheetName val="ND"/>
      <sheetName val="Civil_Works4"/>
      <sheetName val="Data_sheet"/>
      <sheetName val="TBAL9697_-group_wise__sdpl2"/>
      <sheetName val="beam-reinft-IIInd_floor3"/>
      <sheetName val="RATE_ANALYSIS_HYDRAULIC_17-03-2"/>
      <sheetName val="cables_-_Warmshell"/>
      <sheetName val="Name_List"/>
      <sheetName val="Fin_Sum"/>
      <sheetName val="key_dates"/>
      <sheetName val="Staff_Acco_"/>
      <sheetName val="GR_slab-reinft"/>
      <sheetName val="Cash_Flow_Input_Data_ISC"/>
      <sheetName val="key_info"/>
      <sheetName val="Res_Sheet"/>
      <sheetName val="Civil_BOQ"/>
      <sheetName val="Cash_Flow"/>
      <sheetName val="labour_rates"/>
      <sheetName val="Mat_-Rates"/>
      <sheetName val="INPUT_SHEET"/>
      <sheetName val="2_civil-RA1"/>
      <sheetName val="final_abstract"/>
      <sheetName val="Civil_Works5"/>
      <sheetName val="TBAL9697_-group_wise__sdpl3"/>
      <sheetName val="beam-reinft-IIInd_floor4"/>
      <sheetName val="cables_-_Warmshell1"/>
      <sheetName val="RATE_ANALYSIS_HYDRAULIC_17-03-1"/>
      <sheetName val="Fin_Sum1"/>
      <sheetName val="key_dates1"/>
      <sheetName val="Staff_Acco_1"/>
      <sheetName val="GR_slab-reinft1"/>
      <sheetName val="Name_List1"/>
      <sheetName val="Cash_Flow_Input_Data_ISC1"/>
      <sheetName val="key_info1"/>
      <sheetName val="Res_Sheet1"/>
      <sheetName val="Civil_BOQ1"/>
      <sheetName val="Cash_Flow1"/>
      <sheetName val="labour_rates1"/>
      <sheetName val="Data_sheet1"/>
      <sheetName val="Mat_-Rates1"/>
      <sheetName val="INPUT_SHEET1"/>
      <sheetName val="2_civil-RA2"/>
      <sheetName val="final_abstract1"/>
      <sheetName val="IDC"/>
      <sheetName val="AOR"/>
      <sheetName val="INTIME PROJECT AREA"/>
      <sheetName val="P&amp;LSum"/>
      <sheetName val="p&amp;m"/>
      <sheetName val="Fill this out first..."/>
      <sheetName val="RA-markate"/>
      <sheetName val="sc-mar2000"/>
      <sheetName val="Build-up"/>
      <sheetName val="C-12"/>
      <sheetName val="Meas.-Hotel Part"/>
      <sheetName val="Components"/>
      <sheetName val="RCC,Ret. Wall"/>
      <sheetName val="P&amp;L_summary_sub_Fund"/>
      <sheetName val="R2"/>
      <sheetName val="System Summary"/>
      <sheetName val="Co-Inf"/>
      <sheetName val="analysis"/>
      <sheetName val="BOQ Distribu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
          <cell r="K7">
            <v>150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URES"/>
      <sheetName val="COVER"/>
      <sheetName val="QC (VIAB)"/>
      <sheetName val="NOTES"/>
      <sheetName val="PROJECT SPEC"/>
      <sheetName val="ASSUMPTIONS"/>
      <sheetName val="EXCLUSIONS"/>
      <sheetName val="LAND"/>
      <sheetName val="AREAS"/>
      <sheetName val="CAPEX (CJB)"/>
      <sheetName val="FORECAST CAPEX CASHFLOW"/>
      <sheetName val="RENTAL INCOME"/>
      <sheetName val="Income &amp; Expenses"/>
      <sheetName val="QC (EST)"/>
      <sheetName val="Constr CF"/>
      <sheetName val="ESTIMATE SUMMARY"/>
      <sheetName val="BULK EARTHWORKS"/>
      <sheetName val="SITE PREP (HOTEL)"/>
      <sheetName val="BULK SERVICES"/>
      <sheetName val="EXTERNAL WORKS"/>
      <sheetName val="EXTERNAL ROADWORKS"/>
      <sheetName val="ROAD BRIDGE"/>
      <sheetName val="PEDESTRIAN BRIDGE"/>
      <sheetName val="OPEN PARKING"/>
      <sheetName val="RECEIVING YARDS"/>
      <sheetName val="COVERED PARKING"/>
      <sheetName val="SIDEWALKS"/>
      <sheetName val="SIDEWALKS (OUTSIDE BOUNDARY)"/>
      <sheetName val="COVERED WALKWAYS"/>
      <sheetName val="RETAIL"/>
      <sheetName val="MALL BRIDGE SLAB"/>
      <sheetName val="CINEMA SHELL"/>
      <sheetName val="RATES"/>
      <sheetName val="CASHFLOW CODES"/>
      <sheetName val="STEEL"/>
      <sheetName val="BOQ SUMMARY"/>
      <sheetName val="MEASUREMENTS"/>
      <sheetName val="INCOME (RENTAL)"/>
      <sheetName val="Sheet1"/>
      <sheetName val="QC_(VIAB)34"/>
      <sheetName val="PROJECT_SPEC34"/>
      <sheetName val="CAPEX_(CJB)34"/>
      <sheetName val="FORECAST_CAPEX_CASHFLOW34"/>
      <sheetName val="RENTAL_INCOME34"/>
      <sheetName val="Income_&amp;_Expenses34"/>
      <sheetName val="QC_(EST)34"/>
      <sheetName val="Constr_CF34"/>
      <sheetName val="ESTIMATE_SUMMARY34"/>
      <sheetName val="BULK_EARTHWORKS34"/>
      <sheetName val="SITE_PREP_(HOTEL)34"/>
      <sheetName val="BULK_SERVICES34"/>
      <sheetName val="EXTERNAL_WORKS34"/>
      <sheetName val="EXTERNAL_ROADWORKS34"/>
      <sheetName val="ROAD_BRIDGE34"/>
      <sheetName val="PEDESTRIAN_BRIDGE34"/>
      <sheetName val="OPEN_PARKING34"/>
      <sheetName val="RECEIVING_YARDS34"/>
      <sheetName val="COVERED_PARKING34"/>
      <sheetName val="SIDEWALKS_(OUTSIDE_BOUNDARY)34"/>
      <sheetName val="COVERED_WALKWAYS34"/>
      <sheetName val="MALL_BRIDGE_SLAB34"/>
      <sheetName val="CINEMA_SHELL34"/>
      <sheetName val="CASHFLOW_CODES34"/>
      <sheetName val="BOQ_SUMMARY34"/>
      <sheetName val="INCOME_(RENTAL)34"/>
      <sheetName val="QC_(VIAB)3"/>
      <sheetName val="PROJECT_SPEC3"/>
      <sheetName val="CAPEX_(CJB)3"/>
      <sheetName val="FORECAST_CAPEX_CASHFLOW3"/>
      <sheetName val="RENTAL_INCOME3"/>
      <sheetName val="Income_&amp;_Expenses3"/>
      <sheetName val="QC_(EST)3"/>
      <sheetName val="Constr_CF3"/>
      <sheetName val="ESTIMATE_SUMMARY3"/>
      <sheetName val="BULK_EARTHWORKS3"/>
      <sheetName val="SITE_PREP_(HOTEL)3"/>
      <sheetName val="BULK_SERVICES3"/>
      <sheetName val="EXTERNAL_WORKS3"/>
      <sheetName val="EXTERNAL_ROADWORKS3"/>
      <sheetName val="ROAD_BRIDGE3"/>
      <sheetName val="PEDESTRIAN_BRIDGE3"/>
      <sheetName val="OPEN_PARKING3"/>
      <sheetName val="RECEIVING_YARDS3"/>
      <sheetName val="COVERED_PARKING3"/>
      <sheetName val="SIDEWALKS_(OUTSIDE_BOUNDARY)3"/>
      <sheetName val="COVERED_WALKWAYS3"/>
      <sheetName val="MALL_BRIDGE_SLAB3"/>
      <sheetName val="CINEMA_SHELL3"/>
      <sheetName val="CASHFLOW_CODES3"/>
      <sheetName val="BOQ_SUMMARY3"/>
      <sheetName val="INCOME_(RENTAL)3"/>
      <sheetName val="QC_(VIAB)2"/>
      <sheetName val="PROJECT_SPEC2"/>
      <sheetName val="CAPEX_(CJB)2"/>
      <sheetName val="FORECAST_CAPEX_CASHFLOW2"/>
      <sheetName val="RENTAL_INCOME2"/>
      <sheetName val="Income_&amp;_Expenses2"/>
      <sheetName val="QC_(EST)2"/>
      <sheetName val="Constr_CF2"/>
      <sheetName val="ESTIMATE_SUMMARY2"/>
      <sheetName val="BULK_EARTHWORKS2"/>
      <sheetName val="SITE_PREP_(HOTEL)2"/>
      <sheetName val="BULK_SERVICES2"/>
      <sheetName val="EXTERNAL_WORKS2"/>
      <sheetName val="EXTERNAL_ROADWORKS2"/>
      <sheetName val="ROAD_BRIDGE2"/>
      <sheetName val="PEDESTRIAN_BRIDGE2"/>
      <sheetName val="OPEN_PARKING2"/>
      <sheetName val="RECEIVING_YARDS2"/>
      <sheetName val="COVERED_PARKING2"/>
      <sheetName val="SIDEWALKS_(OUTSIDE_BOUNDARY)2"/>
      <sheetName val="COVERED_WALKWAYS2"/>
      <sheetName val="MALL_BRIDGE_SLAB2"/>
      <sheetName val="CINEMA_SHELL2"/>
      <sheetName val="CASHFLOW_CODES2"/>
      <sheetName val="BOQ_SUMMARY2"/>
      <sheetName val="INCOME_(RENTAL)2"/>
      <sheetName val="QC_(VIAB)"/>
      <sheetName val="PROJECT_SPEC"/>
      <sheetName val="CAPEX_(CJB)"/>
      <sheetName val="FORECAST_CAPEX_CASHFLOW"/>
      <sheetName val="RENTAL_INCOME"/>
      <sheetName val="Income_&amp;_Expenses"/>
      <sheetName val="QC_(EST)"/>
      <sheetName val="Constr_CF"/>
      <sheetName val="ESTIMATE_SUMMARY"/>
      <sheetName val="BULK_EARTHWORKS"/>
      <sheetName val="SITE_PREP_(HOTEL)"/>
      <sheetName val="BULK_SERVICES"/>
      <sheetName val="EXTERNAL_WORKS"/>
      <sheetName val="EXTERNAL_ROADWORKS"/>
      <sheetName val="ROAD_BRIDGE"/>
      <sheetName val="PEDESTRIAN_BRIDGE"/>
      <sheetName val="OPEN_PARKING"/>
      <sheetName val="RECEIVING_YARDS"/>
      <sheetName val="COVERED_PARKING"/>
      <sheetName val="SIDEWALKS_(OUTSIDE_BOUNDARY)"/>
      <sheetName val="COVERED_WALKWAYS"/>
      <sheetName val="MALL_BRIDGE_SLAB"/>
      <sheetName val="CINEMA_SHELL"/>
      <sheetName val="CASHFLOW_CODES"/>
      <sheetName val="BOQ_SUMMARY"/>
      <sheetName val="INCOME_(RENTAL)"/>
      <sheetName val="QC_(VIAB)1"/>
      <sheetName val="PROJECT_SPEC1"/>
      <sheetName val="CAPEX_(CJB)1"/>
      <sheetName val="FORECAST_CAPEX_CASHFLOW1"/>
      <sheetName val="RENTAL_INCOME1"/>
      <sheetName val="Income_&amp;_Expenses1"/>
      <sheetName val="QC_(EST)1"/>
      <sheetName val="Constr_CF1"/>
      <sheetName val="ESTIMATE_SUMMARY1"/>
      <sheetName val="BULK_EARTHWORKS1"/>
      <sheetName val="SITE_PREP_(HOTEL)1"/>
      <sheetName val="BULK_SERVICES1"/>
      <sheetName val="EXTERNAL_WORKS1"/>
      <sheetName val="EXTERNAL_ROADWORKS1"/>
      <sheetName val="ROAD_BRIDGE1"/>
      <sheetName val="PEDESTRIAN_BRIDGE1"/>
      <sheetName val="OPEN_PARKING1"/>
      <sheetName val="RECEIVING_YARDS1"/>
      <sheetName val="COVERED_PARKING1"/>
      <sheetName val="SIDEWALKS_(OUTSIDE_BOUNDARY)1"/>
      <sheetName val="COVERED_WALKWAYS1"/>
      <sheetName val="MALL_BRIDGE_SLAB1"/>
      <sheetName val="CINEMA_SHELL1"/>
      <sheetName val="CASHFLOW_CODES1"/>
      <sheetName val="BOQ_SUMMARY1"/>
      <sheetName val="INCOME_(RENTAL)1"/>
      <sheetName val="QC_(VIAB)4"/>
      <sheetName val="PROJECT_SPEC4"/>
      <sheetName val="CAPEX_(CJB)4"/>
      <sheetName val="FORECAST_CAPEX_CASHFLOW4"/>
      <sheetName val="RENTAL_INCOME4"/>
      <sheetName val="Income_&amp;_Expenses4"/>
      <sheetName val="QC_(EST)4"/>
      <sheetName val="Constr_CF4"/>
      <sheetName val="ESTIMATE_SUMMARY4"/>
      <sheetName val="BULK_EARTHWORKS4"/>
      <sheetName val="SITE_PREP_(HOTEL)4"/>
      <sheetName val="BULK_SERVICES4"/>
      <sheetName val="EXTERNAL_WORKS4"/>
      <sheetName val="EXTERNAL_ROADWORKS4"/>
      <sheetName val="ROAD_BRIDGE4"/>
      <sheetName val="PEDESTRIAN_BRIDGE4"/>
      <sheetName val="OPEN_PARKING4"/>
      <sheetName val="RECEIVING_YARDS4"/>
      <sheetName val="COVERED_PARKING4"/>
      <sheetName val="SIDEWALKS_(OUTSIDE_BOUNDARY)4"/>
      <sheetName val="COVERED_WALKWAYS4"/>
      <sheetName val="MALL_BRIDGE_SLAB4"/>
      <sheetName val="CINEMA_SHELL4"/>
      <sheetName val="CASHFLOW_CODES4"/>
      <sheetName val="BOQ_SUMMARY4"/>
      <sheetName val="INCOME_(RENTAL)4"/>
      <sheetName val="QC_(VIAB)6"/>
      <sheetName val="PROJECT_SPEC6"/>
      <sheetName val="CAPEX_(CJB)6"/>
      <sheetName val="FORECAST_CAPEX_CASHFLOW6"/>
      <sheetName val="RENTAL_INCOME6"/>
      <sheetName val="Income_&amp;_Expenses6"/>
      <sheetName val="QC_(EST)6"/>
      <sheetName val="Constr_CF6"/>
      <sheetName val="ESTIMATE_SUMMARY6"/>
      <sheetName val="BULK_EARTHWORKS6"/>
      <sheetName val="SITE_PREP_(HOTEL)6"/>
      <sheetName val="BULK_SERVICES6"/>
      <sheetName val="EXTERNAL_WORKS6"/>
      <sheetName val="EXTERNAL_ROADWORKS6"/>
      <sheetName val="ROAD_BRIDGE6"/>
      <sheetName val="PEDESTRIAN_BRIDGE6"/>
      <sheetName val="OPEN_PARKING6"/>
      <sheetName val="RECEIVING_YARDS6"/>
      <sheetName val="COVERED_PARKING6"/>
      <sheetName val="SIDEWALKS_(OUTSIDE_BOUNDARY)6"/>
      <sheetName val="COVERED_WALKWAYS6"/>
      <sheetName val="MALL_BRIDGE_SLAB6"/>
      <sheetName val="CINEMA_SHELL6"/>
      <sheetName val="CASHFLOW_CODES6"/>
      <sheetName val="BOQ_SUMMARY6"/>
      <sheetName val="INCOME_(RENTAL)6"/>
      <sheetName val="QC_(VIAB)5"/>
      <sheetName val="PROJECT_SPEC5"/>
      <sheetName val="CAPEX_(CJB)5"/>
      <sheetName val="FORECAST_CAPEX_CASHFLOW5"/>
      <sheetName val="RENTAL_INCOME5"/>
      <sheetName val="Income_&amp;_Expenses5"/>
      <sheetName val="QC_(EST)5"/>
      <sheetName val="Constr_CF5"/>
      <sheetName val="ESTIMATE_SUMMARY5"/>
      <sheetName val="BULK_EARTHWORKS5"/>
      <sheetName val="SITE_PREP_(HOTEL)5"/>
      <sheetName val="BULK_SERVICES5"/>
      <sheetName val="EXTERNAL_WORKS5"/>
      <sheetName val="EXTERNAL_ROADWORKS5"/>
      <sheetName val="ROAD_BRIDGE5"/>
      <sheetName val="PEDESTRIAN_BRIDGE5"/>
      <sheetName val="OPEN_PARKING5"/>
      <sheetName val="RECEIVING_YARDS5"/>
      <sheetName val="COVERED_PARKING5"/>
      <sheetName val="SIDEWALKS_(OUTSIDE_BOUNDARY)5"/>
      <sheetName val="COVERED_WALKWAYS5"/>
      <sheetName val="MALL_BRIDGE_SLAB5"/>
      <sheetName val="CINEMA_SHELL5"/>
      <sheetName val="CASHFLOW_CODES5"/>
      <sheetName val="BOQ_SUMMARY5"/>
      <sheetName val="INCOME_(RENTAL)5"/>
      <sheetName val="QC_(VIAB)7"/>
      <sheetName val="PROJECT_SPEC7"/>
      <sheetName val="CAPEX_(CJB)7"/>
      <sheetName val="FORECAST_CAPEX_CASHFLOW7"/>
      <sheetName val="RENTAL_INCOME7"/>
      <sheetName val="Income_&amp;_Expenses7"/>
      <sheetName val="QC_(EST)7"/>
      <sheetName val="Constr_CF7"/>
      <sheetName val="ESTIMATE_SUMMARY7"/>
      <sheetName val="BULK_EARTHWORKS7"/>
      <sheetName val="SITE_PREP_(HOTEL)7"/>
      <sheetName val="BULK_SERVICES7"/>
      <sheetName val="EXTERNAL_WORKS7"/>
      <sheetName val="EXTERNAL_ROADWORKS7"/>
      <sheetName val="ROAD_BRIDGE7"/>
      <sheetName val="PEDESTRIAN_BRIDGE7"/>
      <sheetName val="OPEN_PARKING7"/>
      <sheetName val="RECEIVING_YARDS7"/>
      <sheetName val="COVERED_PARKING7"/>
      <sheetName val="SIDEWALKS_(OUTSIDE_BOUNDARY)7"/>
      <sheetName val="COVERED_WALKWAYS7"/>
      <sheetName val="MALL_BRIDGE_SLAB7"/>
      <sheetName val="CINEMA_SHELL7"/>
      <sheetName val="CASHFLOW_CODES7"/>
      <sheetName val="BOQ_SUMMARY7"/>
      <sheetName val="INCOME_(RENTAL)7"/>
      <sheetName val="QC_(VIAB)8"/>
      <sheetName val="PROJECT_SPEC8"/>
      <sheetName val="CAPEX_(CJB)8"/>
      <sheetName val="FORECAST_CAPEX_CASHFLOW8"/>
      <sheetName val="RENTAL_INCOME8"/>
      <sheetName val="Income_&amp;_Expenses8"/>
      <sheetName val="QC_(EST)8"/>
      <sheetName val="Constr_CF8"/>
      <sheetName val="ESTIMATE_SUMMARY8"/>
      <sheetName val="BULK_EARTHWORKS8"/>
      <sheetName val="SITE_PREP_(HOTEL)8"/>
      <sheetName val="BULK_SERVICES8"/>
      <sheetName val="EXTERNAL_WORKS8"/>
      <sheetName val="EXTERNAL_ROADWORKS8"/>
      <sheetName val="ROAD_BRIDGE8"/>
      <sheetName val="PEDESTRIAN_BRIDGE8"/>
      <sheetName val="OPEN_PARKING8"/>
      <sheetName val="RECEIVING_YARDS8"/>
      <sheetName val="COVERED_PARKING8"/>
      <sheetName val="SIDEWALKS_(OUTSIDE_BOUNDARY)8"/>
      <sheetName val="COVERED_WALKWAYS8"/>
      <sheetName val="MALL_BRIDGE_SLAB8"/>
      <sheetName val="CINEMA_SHELL8"/>
      <sheetName val="CASHFLOW_CODES8"/>
      <sheetName val="BOQ_SUMMARY8"/>
      <sheetName val="INCOME_(RENTAL)8"/>
      <sheetName val="QC_(VIAB)15"/>
      <sheetName val="PROJECT_SPEC15"/>
      <sheetName val="CAPEX_(CJB)15"/>
      <sheetName val="FORECAST_CAPEX_CASHFLOW15"/>
      <sheetName val="RENTAL_INCOME15"/>
      <sheetName val="Income_&amp;_Expenses15"/>
      <sheetName val="QC_(EST)15"/>
      <sheetName val="Constr_CF15"/>
      <sheetName val="ESTIMATE_SUMMARY15"/>
      <sheetName val="BULK_EARTHWORKS15"/>
      <sheetName val="SITE_PREP_(HOTEL)15"/>
      <sheetName val="BULK_SERVICES15"/>
      <sheetName val="EXTERNAL_WORKS15"/>
      <sheetName val="EXTERNAL_ROADWORKS15"/>
      <sheetName val="ROAD_BRIDGE15"/>
      <sheetName val="PEDESTRIAN_BRIDGE15"/>
      <sheetName val="OPEN_PARKING15"/>
      <sheetName val="RECEIVING_YARDS15"/>
      <sheetName val="COVERED_PARKING15"/>
      <sheetName val="SIDEWALKS_(OUTSIDE_BOUNDARY)15"/>
      <sheetName val="COVERED_WALKWAYS15"/>
      <sheetName val="MALL_BRIDGE_SLAB15"/>
      <sheetName val="CINEMA_SHELL15"/>
      <sheetName val="CASHFLOW_CODES15"/>
      <sheetName val="BOQ_SUMMARY15"/>
      <sheetName val="INCOME_(RENTAL)15"/>
      <sheetName val="QC_(VIAB)10"/>
      <sheetName val="PROJECT_SPEC10"/>
      <sheetName val="CAPEX_(CJB)10"/>
      <sheetName val="FORECAST_CAPEX_CASHFLOW10"/>
      <sheetName val="RENTAL_INCOME10"/>
      <sheetName val="Income_&amp;_Expenses10"/>
      <sheetName val="QC_(EST)10"/>
      <sheetName val="Constr_CF10"/>
      <sheetName val="ESTIMATE_SUMMARY10"/>
      <sheetName val="BULK_EARTHWORKS10"/>
      <sheetName val="SITE_PREP_(HOTEL)10"/>
      <sheetName val="BULK_SERVICES10"/>
      <sheetName val="EXTERNAL_WORKS10"/>
      <sheetName val="EXTERNAL_ROADWORKS10"/>
      <sheetName val="ROAD_BRIDGE10"/>
      <sheetName val="PEDESTRIAN_BRIDGE10"/>
      <sheetName val="OPEN_PARKING10"/>
      <sheetName val="RECEIVING_YARDS10"/>
      <sheetName val="COVERED_PARKING10"/>
      <sheetName val="SIDEWALKS_(OUTSIDE_BOUNDARY)10"/>
      <sheetName val="COVERED_WALKWAYS10"/>
      <sheetName val="MALL_BRIDGE_SLAB10"/>
      <sheetName val="CINEMA_SHELL10"/>
      <sheetName val="CASHFLOW_CODES10"/>
      <sheetName val="BOQ_SUMMARY10"/>
      <sheetName val="INCOME_(RENTAL)10"/>
      <sheetName val="QC_(VIAB)9"/>
      <sheetName val="PROJECT_SPEC9"/>
      <sheetName val="CAPEX_(CJB)9"/>
      <sheetName val="FORECAST_CAPEX_CASHFLOW9"/>
      <sheetName val="RENTAL_INCOME9"/>
      <sheetName val="Income_&amp;_Expenses9"/>
      <sheetName val="QC_(EST)9"/>
      <sheetName val="Constr_CF9"/>
      <sheetName val="ESTIMATE_SUMMARY9"/>
      <sheetName val="BULK_EARTHWORKS9"/>
      <sheetName val="SITE_PREP_(HOTEL)9"/>
      <sheetName val="BULK_SERVICES9"/>
      <sheetName val="EXTERNAL_WORKS9"/>
      <sheetName val="EXTERNAL_ROADWORKS9"/>
      <sheetName val="ROAD_BRIDGE9"/>
      <sheetName val="PEDESTRIAN_BRIDGE9"/>
      <sheetName val="OPEN_PARKING9"/>
      <sheetName val="RECEIVING_YARDS9"/>
      <sheetName val="COVERED_PARKING9"/>
      <sheetName val="SIDEWALKS_(OUTSIDE_BOUNDARY)9"/>
      <sheetName val="COVERED_WALKWAYS9"/>
      <sheetName val="MALL_BRIDGE_SLAB9"/>
      <sheetName val="CINEMA_SHELL9"/>
      <sheetName val="CASHFLOW_CODES9"/>
      <sheetName val="BOQ_SUMMARY9"/>
      <sheetName val="INCOME_(RENTAL)9"/>
      <sheetName val="QC_(VIAB)11"/>
      <sheetName val="PROJECT_SPEC11"/>
      <sheetName val="CAPEX_(CJB)11"/>
      <sheetName val="FORECAST_CAPEX_CASHFLOW11"/>
      <sheetName val="RENTAL_INCOME11"/>
      <sheetName val="Income_&amp;_Expenses11"/>
      <sheetName val="QC_(EST)11"/>
      <sheetName val="Constr_CF11"/>
      <sheetName val="ESTIMATE_SUMMARY11"/>
      <sheetName val="BULK_EARTHWORKS11"/>
      <sheetName val="SITE_PREP_(HOTEL)11"/>
      <sheetName val="BULK_SERVICES11"/>
      <sheetName val="EXTERNAL_WORKS11"/>
      <sheetName val="EXTERNAL_ROADWORKS11"/>
      <sheetName val="ROAD_BRIDGE11"/>
      <sheetName val="PEDESTRIAN_BRIDGE11"/>
      <sheetName val="OPEN_PARKING11"/>
      <sheetName val="RECEIVING_YARDS11"/>
      <sheetName val="COVERED_PARKING11"/>
      <sheetName val="SIDEWALKS_(OUTSIDE_BOUNDARY)11"/>
      <sheetName val="COVERED_WALKWAYS11"/>
      <sheetName val="MALL_BRIDGE_SLAB11"/>
      <sheetName val="CINEMA_SHELL11"/>
      <sheetName val="CASHFLOW_CODES11"/>
      <sheetName val="BOQ_SUMMARY11"/>
      <sheetName val="INCOME_(RENTAL)11"/>
      <sheetName val="QC_(VIAB)13"/>
      <sheetName val="PROJECT_SPEC13"/>
      <sheetName val="CAPEX_(CJB)13"/>
      <sheetName val="FORECAST_CAPEX_CASHFLOW13"/>
      <sheetName val="RENTAL_INCOME13"/>
      <sheetName val="Income_&amp;_Expenses13"/>
      <sheetName val="QC_(EST)13"/>
      <sheetName val="Constr_CF13"/>
      <sheetName val="ESTIMATE_SUMMARY13"/>
      <sheetName val="BULK_EARTHWORKS13"/>
      <sheetName val="SITE_PREP_(HOTEL)13"/>
      <sheetName val="BULK_SERVICES13"/>
      <sheetName val="EXTERNAL_WORKS13"/>
      <sheetName val="EXTERNAL_ROADWORKS13"/>
      <sheetName val="ROAD_BRIDGE13"/>
      <sheetName val="PEDESTRIAN_BRIDGE13"/>
      <sheetName val="OPEN_PARKING13"/>
      <sheetName val="RECEIVING_YARDS13"/>
      <sheetName val="COVERED_PARKING13"/>
      <sheetName val="SIDEWALKS_(OUTSIDE_BOUNDARY)13"/>
      <sheetName val="COVERED_WALKWAYS13"/>
      <sheetName val="MALL_BRIDGE_SLAB13"/>
      <sheetName val="CINEMA_SHELL13"/>
      <sheetName val="CASHFLOW_CODES13"/>
      <sheetName val="BOQ_SUMMARY13"/>
      <sheetName val="INCOME_(RENTAL)13"/>
      <sheetName val="QC_(VIAB)12"/>
      <sheetName val="PROJECT_SPEC12"/>
      <sheetName val="CAPEX_(CJB)12"/>
      <sheetName val="FORECAST_CAPEX_CASHFLOW12"/>
      <sheetName val="RENTAL_INCOME12"/>
      <sheetName val="Income_&amp;_Expenses12"/>
      <sheetName val="QC_(EST)12"/>
      <sheetName val="Constr_CF12"/>
      <sheetName val="ESTIMATE_SUMMARY12"/>
      <sheetName val="BULK_EARTHWORKS12"/>
      <sheetName val="SITE_PREP_(HOTEL)12"/>
      <sheetName val="BULK_SERVICES12"/>
      <sheetName val="EXTERNAL_WORKS12"/>
      <sheetName val="EXTERNAL_ROADWORKS12"/>
      <sheetName val="ROAD_BRIDGE12"/>
      <sheetName val="PEDESTRIAN_BRIDGE12"/>
      <sheetName val="OPEN_PARKING12"/>
      <sheetName val="RECEIVING_YARDS12"/>
      <sheetName val="COVERED_PARKING12"/>
      <sheetName val="SIDEWALKS_(OUTSIDE_BOUNDARY)12"/>
      <sheetName val="COVERED_WALKWAYS12"/>
      <sheetName val="MALL_BRIDGE_SLAB12"/>
      <sheetName val="CINEMA_SHELL12"/>
      <sheetName val="CASHFLOW_CODES12"/>
      <sheetName val="BOQ_SUMMARY12"/>
      <sheetName val="INCOME_(RENTAL)12"/>
      <sheetName val="QC_(VIAB)14"/>
      <sheetName val="PROJECT_SPEC14"/>
      <sheetName val="CAPEX_(CJB)14"/>
      <sheetName val="FORECAST_CAPEX_CASHFLOW14"/>
      <sheetName val="RENTAL_INCOME14"/>
      <sheetName val="Income_&amp;_Expenses14"/>
      <sheetName val="QC_(EST)14"/>
      <sheetName val="Constr_CF14"/>
      <sheetName val="ESTIMATE_SUMMARY14"/>
      <sheetName val="BULK_EARTHWORKS14"/>
      <sheetName val="SITE_PREP_(HOTEL)14"/>
      <sheetName val="BULK_SERVICES14"/>
      <sheetName val="EXTERNAL_WORKS14"/>
      <sheetName val="EXTERNAL_ROADWORKS14"/>
      <sheetName val="ROAD_BRIDGE14"/>
      <sheetName val="PEDESTRIAN_BRIDGE14"/>
      <sheetName val="OPEN_PARKING14"/>
      <sheetName val="RECEIVING_YARDS14"/>
      <sheetName val="COVERED_PARKING14"/>
      <sheetName val="SIDEWALKS_(OUTSIDE_BOUNDARY)14"/>
      <sheetName val="COVERED_WALKWAYS14"/>
      <sheetName val="MALL_BRIDGE_SLAB14"/>
      <sheetName val="CINEMA_SHELL14"/>
      <sheetName val="CASHFLOW_CODES14"/>
      <sheetName val="BOQ_SUMMARY14"/>
      <sheetName val="INCOME_(RENTAL)14"/>
      <sheetName val="QC_(VIAB)16"/>
      <sheetName val="PROJECT_SPEC16"/>
      <sheetName val="CAPEX_(CJB)16"/>
      <sheetName val="FORECAST_CAPEX_CASHFLOW16"/>
      <sheetName val="RENTAL_INCOME16"/>
      <sheetName val="Income_&amp;_Expenses16"/>
      <sheetName val="QC_(EST)16"/>
      <sheetName val="Constr_CF16"/>
      <sheetName val="ESTIMATE_SUMMARY16"/>
      <sheetName val="BULK_EARTHWORKS16"/>
      <sheetName val="SITE_PREP_(HOTEL)16"/>
      <sheetName val="BULK_SERVICES16"/>
      <sheetName val="EXTERNAL_WORKS16"/>
      <sheetName val="EXTERNAL_ROADWORKS16"/>
      <sheetName val="ROAD_BRIDGE16"/>
      <sheetName val="PEDESTRIAN_BRIDGE16"/>
      <sheetName val="OPEN_PARKING16"/>
      <sheetName val="RECEIVING_YARDS16"/>
      <sheetName val="COVERED_PARKING16"/>
      <sheetName val="SIDEWALKS_(OUTSIDE_BOUNDARY)16"/>
      <sheetName val="COVERED_WALKWAYS16"/>
      <sheetName val="MALL_BRIDGE_SLAB16"/>
      <sheetName val="CINEMA_SHELL16"/>
      <sheetName val="CASHFLOW_CODES16"/>
      <sheetName val="BOQ_SUMMARY16"/>
      <sheetName val="INCOME_(RENTAL)16"/>
      <sheetName val="QC_(VIAB)18"/>
      <sheetName val="PROJECT_SPEC18"/>
      <sheetName val="CAPEX_(CJB)18"/>
      <sheetName val="FORECAST_CAPEX_CASHFLOW18"/>
      <sheetName val="RENTAL_INCOME18"/>
      <sheetName val="Income_&amp;_Expenses18"/>
      <sheetName val="QC_(EST)18"/>
      <sheetName val="Constr_CF18"/>
      <sheetName val="ESTIMATE_SUMMARY18"/>
      <sheetName val="BULK_EARTHWORKS18"/>
      <sheetName val="SITE_PREP_(HOTEL)18"/>
      <sheetName val="BULK_SERVICES18"/>
      <sheetName val="EXTERNAL_WORKS18"/>
      <sheetName val="EXTERNAL_ROADWORKS18"/>
      <sheetName val="ROAD_BRIDGE18"/>
      <sheetName val="PEDESTRIAN_BRIDGE18"/>
      <sheetName val="OPEN_PARKING18"/>
      <sheetName val="RECEIVING_YARDS18"/>
      <sheetName val="COVERED_PARKING18"/>
      <sheetName val="SIDEWALKS_(OUTSIDE_BOUNDARY)18"/>
      <sheetName val="COVERED_WALKWAYS18"/>
      <sheetName val="MALL_BRIDGE_SLAB18"/>
      <sheetName val="CINEMA_SHELL18"/>
      <sheetName val="CASHFLOW_CODES18"/>
      <sheetName val="BOQ_SUMMARY18"/>
      <sheetName val="INCOME_(RENTAL)18"/>
      <sheetName val="QC_(VIAB)17"/>
      <sheetName val="PROJECT_SPEC17"/>
      <sheetName val="CAPEX_(CJB)17"/>
      <sheetName val="FORECAST_CAPEX_CASHFLOW17"/>
      <sheetName val="RENTAL_INCOME17"/>
      <sheetName val="Income_&amp;_Expenses17"/>
      <sheetName val="QC_(EST)17"/>
      <sheetName val="Constr_CF17"/>
      <sheetName val="ESTIMATE_SUMMARY17"/>
      <sheetName val="BULK_EARTHWORKS17"/>
      <sheetName val="SITE_PREP_(HOTEL)17"/>
      <sheetName val="BULK_SERVICES17"/>
      <sheetName val="EXTERNAL_WORKS17"/>
      <sheetName val="EXTERNAL_ROADWORKS17"/>
      <sheetName val="ROAD_BRIDGE17"/>
      <sheetName val="PEDESTRIAN_BRIDGE17"/>
      <sheetName val="OPEN_PARKING17"/>
      <sheetName val="RECEIVING_YARDS17"/>
      <sheetName val="COVERED_PARKING17"/>
      <sheetName val="SIDEWALKS_(OUTSIDE_BOUNDARY)17"/>
      <sheetName val="COVERED_WALKWAYS17"/>
      <sheetName val="MALL_BRIDGE_SLAB17"/>
      <sheetName val="CINEMA_SHELL17"/>
      <sheetName val="CASHFLOW_CODES17"/>
      <sheetName val="BOQ_SUMMARY17"/>
      <sheetName val="INCOME_(RENTAL)17"/>
      <sheetName val="QC_(VIAB)19"/>
      <sheetName val="PROJECT_SPEC19"/>
      <sheetName val="CAPEX_(CJB)19"/>
      <sheetName val="FORECAST_CAPEX_CASHFLOW19"/>
      <sheetName val="RENTAL_INCOME19"/>
      <sheetName val="Income_&amp;_Expenses19"/>
      <sheetName val="QC_(EST)19"/>
      <sheetName val="Constr_CF19"/>
      <sheetName val="ESTIMATE_SUMMARY19"/>
      <sheetName val="BULK_EARTHWORKS19"/>
      <sheetName val="SITE_PREP_(HOTEL)19"/>
      <sheetName val="BULK_SERVICES19"/>
      <sheetName val="EXTERNAL_WORKS19"/>
      <sheetName val="EXTERNAL_ROADWORKS19"/>
      <sheetName val="ROAD_BRIDGE19"/>
      <sheetName val="PEDESTRIAN_BRIDGE19"/>
      <sheetName val="OPEN_PARKING19"/>
      <sheetName val="RECEIVING_YARDS19"/>
      <sheetName val="COVERED_PARKING19"/>
      <sheetName val="SIDEWALKS_(OUTSIDE_BOUNDARY)19"/>
      <sheetName val="COVERED_WALKWAYS19"/>
      <sheetName val="MALL_BRIDGE_SLAB19"/>
      <sheetName val="CINEMA_SHELL19"/>
      <sheetName val="CASHFLOW_CODES19"/>
      <sheetName val="BOQ_SUMMARY19"/>
      <sheetName val="INCOME_(RENTAL)19"/>
      <sheetName val="QC_(VIAB)20"/>
      <sheetName val="PROJECT_SPEC20"/>
      <sheetName val="CAPEX_(CJB)20"/>
      <sheetName val="FORECAST_CAPEX_CASHFLOW20"/>
      <sheetName val="RENTAL_INCOME20"/>
      <sheetName val="Income_&amp;_Expenses20"/>
      <sheetName val="QC_(EST)20"/>
      <sheetName val="Constr_CF20"/>
      <sheetName val="ESTIMATE_SUMMARY20"/>
      <sheetName val="BULK_EARTHWORKS20"/>
      <sheetName val="SITE_PREP_(HOTEL)20"/>
      <sheetName val="BULK_SERVICES20"/>
      <sheetName val="EXTERNAL_WORKS20"/>
      <sheetName val="EXTERNAL_ROADWORKS20"/>
      <sheetName val="ROAD_BRIDGE20"/>
      <sheetName val="PEDESTRIAN_BRIDGE20"/>
      <sheetName val="OPEN_PARKING20"/>
      <sheetName val="RECEIVING_YARDS20"/>
      <sheetName val="COVERED_PARKING20"/>
      <sheetName val="SIDEWALKS_(OUTSIDE_BOUNDARY)20"/>
      <sheetName val="COVERED_WALKWAYS20"/>
      <sheetName val="MALL_BRIDGE_SLAB20"/>
      <sheetName val="CINEMA_SHELL20"/>
      <sheetName val="CASHFLOW_CODES20"/>
      <sheetName val="BOQ_SUMMARY20"/>
      <sheetName val="INCOME_(RENTAL)20"/>
      <sheetName val="QC_(VIAB)29"/>
      <sheetName val="PROJECT_SPEC29"/>
      <sheetName val="CAPEX_(CJB)29"/>
      <sheetName val="FORECAST_CAPEX_CASHFLOW29"/>
      <sheetName val="RENTAL_INCOME29"/>
      <sheetName val="Income_&amp;_Expenses29"/>
      <sheetName val="QC_(EST)29"/>
      <sheetName val="Constr_CF29"/>
      <sheetName val="ESTIMATE_SUMMARY29"/>
      <sheetName val="BULK_EARTHWORKS29"/>
      <sheetName val="SITE_PREP_(HOTEL)29"/>
      <sheetName val="BULK_SERVICES29"/>
      <sheetName val="EXTERNAL_WORKS29"/>
      <sheetName val="EXTERNAL_ROADWORKS29"/>
      <sheetName val="ROAD_BRIDGE29"/>
      <sheetName val="PEDESTRIAN_BRIDGE29"/>
      <sheetName val="OPEN_PARKING29"/>
      <sheetName val="RECEIVING_YARDS29"/>
      <sheetName val="COVERED_PARKING29"/>
      <sheetName val="SIDEWALKS_(OUTSIDE_BOUNDARY)29"/>
      <sheetName val="COVERED_WALKWAYS29"/>
      <sheetName val="MALL_BRIDGE_SLAB29"/>
      <sheetName val="CINEMA_SHELL29"/>
      <sheetName val="CASHFLOW_CODES29"/>
      <sheetName val="BOQ_SUMMARY29"/>
      <sheetName val="INCOME_(RENTAL)29"/>
      <sheetName val="QC_(VIAB)21"/>
      <sheetName val="PROJECT_SPEC21"/>
      <sheetName val="CAPEX_(CJB)21"/>
      <sheetName val="FORECAST_CAPEX_CASHFLOW21"/>
      <sheetName val="RENTAL_INCOME21"/>
      <sheetName val="Income_&amp;_Expenses21"/>
      <sheetName val="QC_(EST)21"/>
      <sheetName val="Constr_CF21"/>
      <sheetName val="ESTIMATE_SUMMARY21"/>
      <sheetName val="BULK_EARTHWORKS21"/>
      <sheetName val="SITE_PREP_(HOTEL)21"/>
      <sheetName val="BULK_SERVICES21"/>
      <sheetName val="EXTERNAL_WORKS21"/>
      <sheetName val="EXTERNAL_ROADWORKS21"/>
      <sheetName val="ROAD_BRIDGE21"/>
      <sheetName val="PEDESTRIAN_BRIDGE21"/>
      <sheetName val="OPEN_PARKING21"/>
      <sheetName val="RECEIVING_YARDS21"/>
      <sheetName val="COVERED_PARKING21"/>
      <sheetName val="SIDEWALKS_(OUTSIDE_BOUNDARY)21"/>
      <sheetName val="COVERED_WALKWAYS21"/>
      <sheetName val="MALL_BRIDGE_SLAB21"/>
      <sheetName val="CINEMA_SHELL21"/>
      <sheetName val="CASHFLOW_CODES21"/>
      <sheetName val="BOQ_SUMMARY21"/>
      <sheetName val="INCOME_(RENTAL)21"/>
      <sheetName val="QC_(VIAB)22"/>
      <sheetName val="PROJECT_SPEC22"/>
      <sheetName val="CAPEX_(CJB)22"/>
      <sheetName val="FORECAST_CAPEX_CASHFLOW22"/>
      <sheetName val="RENTAL_INCOME22"/>
      <sheetName val="Income_&amp;_Expenses22"/>
      <sheetName val="QC_(EST)22"/>
      <sheetName val="Constr_CF22"/>
      <sheetName val="ESTIMATE_SUMMARY22"/>
      <sheetName val="BULK_EARTHWORKS22"/>
      <sheetName val="SITE_PREP_(HOTEL)22"/>
      <sheetName val="BULK_SERVICES22"/>
      <sheetName val="EXTERNAL_WORKS22"/>
      <sheetName val="EXTERNAL_ROADWORKS22"/>
      <sheetName val="ROAD_BRIDGE22"/>
      <sheetName val="PEDESTRIAN_BRIDGE22"/>
      <sheetName val="OPEN_PARKING22"/>
      <sheetName val="RECEIVING_YARDS22"/>
      <sheetName val="COVERED_PARKING22"/>
      <sheetName val="SIDEWALKS_(OUTSIDE_BOUNDARY)22"/>
      <sheetName val="COVERED_WALKWAYS22"/>
      <sheetName val="MALL_BRIDGE_SLAB22"/>
      <sheetName val="CINEMA_SHELL22"/>
      <sheetName val="CASHFLOW_CODES22"/>
      <sheetName val="BOQ_SUMMARY22"/>
      <sheetName val="INCOME_(RENTAL)22"/>
      <sheetName val="QC_(VIAB)23"/>
      <sheetName val="PROJECT_SPEC23"/>
      <sheetName val="CAPEX_(CJB)23"/>
      <sheetName val="FORECAST_CAPEX_CASHFLOW23"/>
      <sheetName val="RENTAL_INCOME23"/>
      <sheetName val="Income_&amp;_Expenses23"/>
      <sheetName val="QC_(EST)23"/>
      <sheetName val="Constr_CF23"/>
      <sheetName val="ESTIMATE_SUMMARY23"/>
      <sheetName val="BULK_EARTHWORKS23"/>
      <sheetName val="SITE_PREP_(HOTEL)23"/>
      <sheetName val="BULK_SERVICES23"/>
      <sheetName val="EXTERNAL_WORKS23"/>
      <sheetName val="EXTERNAL_ROADWORKS23"/>
      <sheetName val="ROAD_BRIDGE23"/>
      <sheetName val="PEDESTRIAN_BRIDGE23"/>
      <sheetName val="OPEN_PARKING23"/>
      <sheetName val="RECEIVING_YARDS23"/>
      <sheetName val="COVERED_PARKING23"/>
      <sheetName val="SIDEWALKS_(OUTSIDE_BOUNDARY)23"/>
      <sheetName val="COVERED_WALKWAYS23"/>
      <sheetName val="MALL_BRIDGE_SLAB23"/>
      <sheetName val="CINEMA_SHELL23"/>
      <sheetName val="CASHFLOW_CODES23"/>
      <sheetName val="BOQ_SUMMARY23"/>
      <sheetName val="INCOME_(RENTAL)23"/>
      <sheetName val="QC_(VIAB)24"/>
      <sheetName val="PROJECT_SPEC24"/>
      <sheetName val="CAPEX_(CJB)24"/>
      <sheetName val="FORECAST_CAPEX_CASHFLOW24"/>
      <sheetName val="RENTAL_INCOME24"/>
      <sheetName val="Income_&amp;_Expenses24"/>
      <sheetName val="QC_(EST)24"/>
      <sheetName val="Constr_CF24"/>
      <sheetName val="ESTIMATE_SUMMARY24"/>
      <sheetName val="BULK_EARTHWORKS24"/>
      <sheetName val="SITE_PREP_(HOTEL)24"/>
      <sheetName val="BULK_SERVICES24"/>
      <sheetName val="EXTERNAL_WORKS24"/>
      <sheetName val="EXTERNAL_ROADWORKS24"/>
      <sheetName val="ROAD_BRIDGE24"/>
      <sheetName val="PEDESTRIAN_BRIDGE24"/>
      <sheetName val="OPEN_PARKING24"/>
      <sheetName val="RECEIVING_YARDS24"/>
      <sheetName val="COVERED_PARKING24"/>
      <sheetName val="SIDEWALKS_(OUTSIDE_BOUNDARY)24"/>
      <sheetName val="COVERED_WALKWAYS24"/>
      <sheetName val="MALL_BRIDGE_SLAB24"/>
      <sheetName val="CINEMA_SHELL24"/>
      <sheetName val="CASHFLOW_CODES24"/>
      <sheetName val="BOQ_SUMMARY24"/>
      <sheetName val="INCOME_(RENTAL)24"/>
      <sheetName val="QC_(VIAB)25"/>
      <sheetName val="PROJECT_SPEC25"/>
      <sheetName val="CAPEX_(CJB)25"/>
      <sheetName val="FORECAST_CAPEX_CASHFLOW25"/>
      <sheetName val="RENTAL_INCOME25"/>
      <sheetName val="Income_&amp;_Expenses25"/>
      <sheetName val="QC_(EST)25"/>
      <sheetName val="Constr_CF25"/>
      <sheetName val="ESTIMATE_SUMMARY25"/>
      <sheetName val="BULK_EARTHWORKS25"/>
      <sheetName val="SITE_PREP_(HOTEL)25"/>
      <sheetName val="BULK_SERVICES25"/>
      <sheetName val="EXTERNAL_WORKS25"/>
      <sheetName val="EXTERNAL_ROADWORKS25"/>
      <sheetName val="ROAD_BRIDGE25"/>
      <sheetName val="PEDESTRIAN_BRIDGE25"/>
      <sheetName val="OPEN_PARKING25"/>
      <sheetName val="RECEIVING_YARDS25"/>
      <sheetName val="COVERED_PARKING25"/>
      <sheetName val="SIDEWALKS_(OUTSIDE_BOUNDARY)25"/>
      <sheetName val="COVERED_WALKWAYS25"/>
      <sheetName val="MALL_BRIDGE_SLAB25"/>
      <sheetName val="CINEMA_SHELL25"/>
      <sheetName val="CASHFLOW_CODES25"/>
      <sheetName val="BOQ_SUMMARY25"/>
      <sheetName val="INCOME_(RENTAL)25"/>
      <sheetName val="QC_(VIAB)26"/>
      <sheetName val="PROJECT_SPEC26"/>
      <sheetName val="CAPEX_(CJB)26"/>
      <sheetName val="FORECAST_CAPEX_CASHFLOW26"/>
      <sheetName val="RENTAL_INCOME26"/>
      <sheetName val="Income_&amp;_Expenses26"/>
      <sheetName val="QC_(EST)26"/>
      <sheetName val="Constr_CF26"/>
      <sheetName val="ESTIMATE_SUMMARY26"/>
      <sheetName val="BULK_EARTHWORKS26"/>
      <sheetName val="SITE_PREP_(HOTEL)26"/>
      <sheetName val="BULK_SERVICES26"/>
      <sheetName val="EXTERNAL_WORKS26"/>
      <sheetName val="EXTERNAL_ROADWORKS26"/>
      <sheetName val="ROAD_BRIDGE26"/>
      <sheetName val="PEDESTRIAN_BRIDGE26"/>
      <sheetName val="OPEN_PARKING26"/>
      <sheetName val="RECEIVING_YARDS26"/>
      <sheetName val="COVERED_PARKING26"/>
      <sheetName val="SIDEWALKS_(OUTSIDE_BOUNDARY)26"/>
      <sheetName val="COVERED_WALKWAYS26"/>
      <sheetName val="MALL_BRIDGE_SLAB26"/>
      <sheetName val="CINEMA_SHELL26"/>
      <sheetName val="CASHFLOW_CODES26"/>
      <sheetName val="BOQ_SUMMARY26"/>
      <sheetName val="INCOME_(RENTAL)26"/>
      <sheetName val="QC_(VIAB)27"/>
      <sheetName val="PROJECT_SPEC27"/>
      <sheetName val="CAPEX_(CJB)27"/>
      <sheetName val="FORECAST_CAPEX_CASHFLOW27"/>
      <sheetName val="RENTAL_INCOME27"/>
      <sheetName val="Income_&amp;_Expenses27"/>
      <sheetName val="QC_(EST)27"/>
      <sheetName val="Constr_CF27"/>
      <sheetName val="ESTIMATE_SUMMARY27"/>
      <sheetName val="BULK_EARTHWORKS27"/>
      <sheetName val="SITE_PREP_(HOTEL)27"/>
      <sheetName val="BULK_SERVICES27"/>
      <sheetName val="EXTERNAL_WORKS27"/>
      <sheetName val="EXTERNAL_ROADWORKS27"/>
      <sheetName val="ROAD_BRIDGE27"/>
      <sheetName val="PEDESTRIAN_BRIDGE27"/>
      <sheetName val="OPEN_PARKING27"/>
      <sheetName val="RECEIVING_YARDS27"/>
      <sheetName val="COVERED_PARKING27"/>
      <sheetName val="SIDEWALKS_(OUTSIDE_BOUNDARY)27"/>
      <sheetName val="COVERED_WALKWAYS27"/>
      <sheetName val="MALL_BRIDGE_SLAB27"/>
      <sheetName val="CINEMA_SHELL27"/>
      <sheetName val="CASHFLOW_CODES27"/>
      <sheetName val="BOQ_SUMMARY27"/>
      <sheetName val="INCOME_(RENTAL)27"/>
      <sheetName val="QC_(VIAB)28"/>
      <sheetName val="PROJECT_SPEC28"/>
      <sheetName val="CAPEX_(CJB)28"/>
      <sheetName val="FORECAST_CAPEX_CASHFLOW28"/>
      <sheetName val="RENTAL_INCOME28"/>
      <sheetName val="Income_&amp;_Expenses28"/>
      <sheetName val="QC_(EST)28"/>
      <sheetName val="Constr_CF28"/>
      <sheetName val="ESTIMATE_SUMMARY28"/>
      <sheetName val="BULK_EARTHWORKS28"/>
      <sheetName val="SITE_PREP_(HOTEL)28"/>
      <sheetName val="BULK_SERVICES28"/>
      <sheetName val="EXTERNAL_WORKS28"/>
      <sheetName val="EXTERNAL_ROADWORKS28"/>
      <sheetName val="ROAD_BRIDGE28"/>
      <sheetName val="PEDESTRIAN_BRIDGE28"/>
      <sheetName val="OPEN_PARKING28"/>
      <sheetName val="RECEIVING_YARDS28"/>
      <sheetName val="COVERED_PARKING28"/>
      <sheetName val="SIDEWALKS_(OUTSIDE_BOUNDARY)28"/>
      <sheetName val="COVERED_WALKWAYS28"/>
      <sheetName val="MALL_BRIDGE_SLAB28"/>
      <sheetName val="CINEMA_SHELL28"/>
      <sheetName val="CASHFLOW_CODES28"/>
      <sheetName val="BOQ_SUMMARY28"/>
      <sheetName val="INCOME_(RENTAL)28"/>
      <sheetName val="QC_(VIAB)30"/>
      <sheetName val="PROJECT_SPEC30"/>
      <sheetName val="CAPEX_(CJB)30"/>
      <sheetName val="FORECAST_CAPEX_CASHFLOW30"/>
      <sheetName val="RENTAL_INCOME30"/>
      <sheetName val="Income_&amp;_Expenses30"/>
      <sheetName val="QC_(EST)30"/>
      <sheetName val="Constr_CF30"/>
      <sheetName val="ESTIMATE_SUMMARY30"/>
      <sheetName val="BULK_EARTHWORKS30"/>
      <sheetName val="SITE_PREP_(HOTEL)30"/>
      <sheetName val="BULK_SERVICES30"/>
      <sheetName val="EXTERNAL_WORKS30"/>
      <sheetName val="EXTERNAL_ROADWORKS30"/>
      <sheetName val="ROAD_BRIDGE30"/>
      <sheetName val="PEDESTRIAN_BRIDGE30"/>
      <sheetName val="OPEN_PARKING30"/>
      <sheetName val="RECEIVING_YARDS30"/>
      <sheetName val="COVERED_PARKING30"/>
      <sheetName val="SIDEWALKS_(OUTSIDE_BOUNDARY)30"/>
      <sheetName val="COVERED_WALKWAYS30"/>
      <sheetName val="MALL_BRIDGE_SLAB30"/>
      <sheetName val="CINEMA_SHELL30"/>
      <sheetName val="CASHFLOW_CODES30"/>
      <sheetName val="BOQ_SUMMARY30"/>
      <sheetName val="INCOME_(RENTAL)30"/>
      <sheetName val="QC_(VIAB)31"/>
      <sheetName val="PROJECT_SPEC31"/>
      <sheetName val="CAPEX_(CJB)31"/>
      <sheetName val="FORECAST_CAPEX_CASHFLOW31"/>
      <sheetName val="RENTAL_INCOME31"/>
      <sheetName val="Income_&amp;_Expenses31"/>
      <sheetName val="QC_(EST)31"/>
      <sheetName val="Constr_CF31"/>
      <sheetName val="ESTIMATE_SUMMARY31"/>
      <sheetName val="BULK_EARTHWORKS31"/>
      <sheetName val="SITE_PREP_(HOTEL)31"/>
      <sheetName val="BULK_SERVICES31"/>
      <sheetName val="EXTERNAL_WORKS31"/>
      <sheetName val="EXTERNAL_ROADWORKS31"/>
      <sheetName val="ROAD_BRIDGE31"/>
      <sheetName val="PEDESTRIAN_BRIDGE31"/>
      <sheetName val="OPEN_PARKING31"/>
      <sheetName val="RECEIVING_YARDS31"/>
      <sheetName val="COVERED_PARKING31"/>
      <sheetName val="SIDEWALKS_(OUTSIDE_BOUNDARY)31"/>
      <sheetName val="COVERED_WALKWAYS31"/>
      <sheetName val="MALL_BRIDGE_SLAB31"/>
      <sheetName val="CINEMA_SHELL31"/>
      <sheetName val="CASHFLOW_CODES31"/>
      <sheetName val="BOQ_SUMMARY31"/>
      <sheetName val="INCOME_(RENTAL)31"/>
      <sheetName val="QC_(VIAB)32"/>
      <sheetName val="PROJECT_SPEC32"/>
      <sheetName val="CAPEX_(CJB)32"/>
      <sheetName val="FORECAST_CAPEX_CASHFLOW32"/>
      <sheetName val="RENTAL_INCOME32"/>
      <sheetName val="Income_&amp;_Expenses32"/>
      <sheetName val="QC_(EST)32"/>
      <sheetName val="Constr_CF32"/>
      <sheetName val="ESTIMATE_SUMMARY32"/>
      <sheetName val="BULK_EARTHWORKS32"/>
      <sheetName val="SITE_PREP_(HOTEL)32"/>
      <sheetName val="BULK_SERVICES32"/>
      <sheetName val="EXTERNAL_WORKS32"/>
      <sheetName val="EXTERNAL_ROADWORKS32"/>
      <sheetName val="ROAD_BRIDGE32"/>
      <sheetName val="PEDESTRIAN_BRIDGE32"/>
      <sheetName val="OPEN_PARKING32"/>
      <sheetName val="RECEIVING_YARDS32"/>
      <sheetName val="COVERED_PARKING32"/>
      <sheetName val="SIDEWALKS_(OUTSIDE_BOUNDARY)32"/>
      <sheetName val="COVERED_WALKWAYS32"/>
      <sheetName val="MALL_BRIDGE_SLAB32"/>
      <sheetName val="CINEMA_SHELL32"/>
      <sheetName val="CASHFLOW_CODES32"/>
      <sheetName val="BOQ_SUMMARY32"/>
      <sheetName val="INCOME_(RENTAL)32"/>
      <sheetName val="QC_(VIAB)33"/>
      <sheetName val="PROJECT_SPEC33"/>
      <sheetName val="CAPEX_(CJB)33"/>
      <sheetName val="FORECAST_CAPEX_CASHFLOW33"/>
      <sheetName val="RENTAL_INCOME33"/>
      <sheetName val="Income_&amp;_Expenses33"/>
      <sheetName val="QC_(EST)33"/>
      <sheetName val="Constr_CF33"/>
      <sheetName val="ESTIMATE_SUMMARY33"/>
      <sheetName val="BULK_EARTHWORKS33"/>
      <sheetName val="SITE_PREP_(HOTEL)33"/>
      <sheetName val="BULK_SERVICES33"/>
      <sheetName val="EXTERNAL_WORKS33"/>
      <sheetName val="EXTERNAL_ROADWORKS33"/>
      <sheetName val="ROAD_BRIDGE33"/>
      <sheetName val="PEDESTRIAN_BRIDGE33"/>
      <sheetName val="OPEN_PARKING33"/>
      <sheetName val="RECEIVING_YARDS33"/>
      <sheetName val="COVERED_PARKING33"/>
      <sheetName val="SIDEWALKS_(OUTSIDE_BOUNDARY)33"/>
      <sheetName val="COVERED_WALKWAYS33"/>
      <sheetName val="MALL_BRIDGE_SLAB33"/>
      <sheetName val="CINEMA_SHELL33"/>
      <sheetName val="CASHFLOW_CODES33"/>
      <sheetName val="BOQ_SUMMARY33"/>
      <sheetName val="INCOME_(RENTAL)33"/>
      <sheetName val="QC_(VIAB)35"/>
      <sheetName val="PROJECT_SPEC35"/>
      <sheetName val="CAPEX_(CJB)35"/>
      <sheetName val="FORECAST_CAPEX_CASHFLOW35"/>
      <sheetName val="RENTAL_INCOME35"/>
      <sheetName val="Income_&amp;_Expenses35"/>
      <sheetName val="QC_(EST)35"/>
      <sheetName val="Constr_CF35"/>
      <sheetName val="ESTIMATE_SUMMARY35"/>
      <sheetName val="BULK_EARTHWORKS35"/>
      <sheetName val="SITE_PREP_(HOTEL)35"/>
      <sheetName val="BULK_SERVICES35"/>
      <sheetName val="EXTERNAL_WORKS35"/>
      <sheetName val="EXTERNAL_ROADWORKS35"/>
      <sheetName val="ROAD_BRIDGE35"/>
      <sheetName val="PEDESTRIAN_BRIDGE35"/>
      <sheetName val="OPEN_PARKING35"/>
      <sheetName val="RECEIVING_YARDS35"/>
      <sheetName val="COVERED_PARKING35"/>
      <sheetName val="SIDEWALKS_(OUTSIDE_BOUNDARY)35"/>
      <sheetName val="COVERED_WALKWAYS35"/>
      <sheetName val="MALL_BRIDGE_SLAB35"/>
      <sheetName val="CINEMA_SHELL35"/>
      <sheetName val="CASHFLOW_CODES35"/>
      <sheetName val="BOQ_SUMMARY35"/>
      <sheetName val="INCOME_(RENTAL)35"/>
      <sheetName val="QC_(VIAB)40"/>
      <sheetName val="PROJECT_SPEC40"/>
      <sheetName val="CAPEX_(CJB)40"/>
      <sheetName val="FORECAST_CAPEX_CASHFLOW40"/>
      <sheetName val="RENTAL_INCOME40"/>
      <sheetName val="Income_&amp;_Expenses40"/>
      <sheetName val="QC_(EST)40"/>
      <sheetName val="Constr_CF40"/>
      <sheetName val="ESTIMATE_SUMMARY40"/>
      <sheetName val="BULK_EARTHWORKS40"/>
      <sheetName val="SITE_PREP_(HOTEL)40"/>
      <sheetName val="BULK_SERVICES40"/>
      <sheetName val="EXTERNAL_WORKS40"/>
      <sheetName val="EXTERNAL_ROADWORKS40"/>
      <sheetName val="ROAD_BRIDGE40"/>
      <sheetName val="PEDESTRIAN_BRIDGE40"/>
      <sheetName val="OPEN_PARKING40"/>
      <sheetName val="RECEIVING_YARDS40"/>
      <sheetName val="COVERED_PARKING40"/>
      <sheetName val="SIDEWALKS_(OUTSIDE_BOUNDARY)40"/>
      <sheetName val="COVERED_WALKWAYS40"/>
      <sheetName val="MALL_BRIDGE_SLAB40"/>
      <sheetName val="CINEMA_SHELL40"/>
      <sheetName val="CASHFLOW_CODES40"/>
      <sheetName val="BOQ_SUMMARY40"/>
      <sheetName val="INCOME_(RENTAL)40"/>
      <sheetName val="QC_(VIAB)38"/>
      <sheetName val="PROJECT_SPEC38"/>
      <sheetName val="CAPEX_(CJB)38"/>
      <sheetName val="FORECAST_CAPEX_CASHFLOW38"/>
      <sheetName val="RENTAL_INCOME38"/>
      <sheetName val="Income_&amp;_Expenses38"/>
      <sheetName val="QC_(EST)38"/>
      <sheetName val="Constr_CF38"/>
      <sheetName val="ESTIMATE_SUMMARY38"/>
      <sheetName val="BULK_EARTHWORKS38"/>
      <sheetName val="SITE_PREP_(HOTEL)38"/>
      <sheetName val="BULK_SERVICES38"/>
      <sheetName val="EXTERNAL_WORKS38"/>
      <sheetName val="EXTERNAL_ROADWORKS38"/>
      <sheetName val="ROAD_BRIDGE38"/>
      <sheetName val="PEDESTRIAN_BRIDGE38"/>
      <sheetName val="OPEN_PARKING38"/>
      <sheetName val="RECEIVING_YARDS38"/>
      <sheetName val="COVERED_PARKING38"/>
      <sheetName val="SIDEWALKS_(OUTSIDE_BOUNDARY)38"/>
      <sheetName val="COVERED_WALKWAYS38"/>
      <sheetName val="MALL_BRIDGE_SLAB38"/>
      <sheetName val="CINEMA_SHELL38"/>
      <sheetName val="CASHFLOW_CODES38"/>
      <sheetName val="BOQ_SUMMARY38"/>
      <sheetName val="INCOME_(RENTAL)38"/>
      <sheetName val="QC_(VIAB)36"/>
      <sheetName val="PROJECT_SPEC36"/>
      <sheetName val="CAPEX_(CJB)36"/>
      <sheetName val="FORECAST_CAPEX_CASHFLOW36"/>
      <sheetName val="RENTAL_INCOME36"/>
      <sheetName val="Income_&amp;_Expenses36"/>
      <sheetName val="QC_(EST)36"/>
      <sheetName val="Constr_CF36"/>
      <sheetName val="ESTIMATE_SUMMARY36"/>
      <sheetName val="BULK_EARTHWORKS36"/>
      <sheetName val="SITE_PREP_(HOTEL)36"/>
      <sheetName val="BULK_SERVICES36"/>
      <sheetName val="EXTERNAL_WORKS36"/>
      <sheetName val="EXTERNAL_ROADWORKS36"/>
      <sheetName val="ROAD_BRIDGE36"/>
      <sheetName val="PEDESTRIAN_BRIDGE36"/>
      <sheetName val="OPEN_PARKING36"/>
      <sheetName val="RECEIVING_YARDS36"/>
      <sheetName val="COVERED_PARKING36"/>
      <sheetName val="SIDEWALKS_(OUTSIDE_BOUNDARY)36"/>
      <sheetName val="COVERED_WALKWAYS36"/>
      <sheetName val="MALL_BRIDGE_SLAB36"/>
      <sheetName val="CINEMA_SHELL36"/>
      <sheetName val="CASHFLOW_CODES36"/>
      <sheetName val="BOQ_SUMMARY36"/>
      <sheetName val="INCOME_(RENTAL)36"/>
      <sheetName val="QC_(VIAB)37"/>
      <sheetName val="PROJECT_SPEC37"/>
      <sheetName val="CAPEX_(CJB)37"/>
      <sheetName val="FORECAST_CAPEX_CASHFLOW37"/>
      <sheetName val="RENTAL_INCOME37"/>
      <sheetName val="Income_&amp;_Expenses37"/>
      <sheetName val="QC_(EST)37"/>
      <sheetName val="Constr_CF37"/>
      <sheetName val="ESTIMATE_SUMMARY37"/>
      <sheetName val="BULK_EARTHWORKS37"/>
      <sheetName val="SITE_PREP_(HOTEL)37"/>
      <sheetName val="BULK_SERVICES37"/>
      <sheetName val="EXTERNAL_WORKS37"/>
      <sheetName val="EXTERNAL_ROADWORKS37"/>
      <sheetName val="ROAD_BRIDGE37"/>
      <sheetName val="PEDESTRIAN_BRIDGE37"/>
      <sheetName val="OPEN_PARKING37"/>
      <sheetName val="RECEIVING_YARDS37"/>
      <sheetName val="COVERED_PARKING37"/>
      <sheetName val="SIDEWALKS_(OUTSIDE_BOUNDARY)37"/>
      <sheetName val="COVERED_WALKWAYS37"/>
      <sheetName val="MALL_BRIDGE_SLAB37"/>
      <sheetName val="CINEMA_SHELL37"/>
      <sheetName val="CASHFLOW_CODES37"/>
      <sheetName val="BOQ_SUMMARY37"/>
      <sheetName val="INCOME_(RENTAL)37"/>
      <sheetName val="QC_(VIAB)39"/>
      <sheetName val="PROJECT_SPEC39"/>
      <sheetName val="CAPEX_(CJB)39"/>
      <sheetName val="FORECAST_CAPEX_CASHFLOW39"/>
      <sheetName val="RENTAL_INCOME39"/>
      <sheetName val="Income_&amp;_Expenses39"/>
      <sheetName val="QC_(EST)39"/>
      <sheetName val="Constr_CF39"/>
      <sheetName val="ESTIMATE_SUMMARY39"/>
      <sheetName val="BULK_EARTHWORKS39"/>
      <sheetName val="SITE_PREP_(HOTEL)39"/>
      <sheetName val="BULK_SERVICES39"/>
      <sheetName val="EXTERNAL_WORKS39"/>
      <sheetName val="EXTERNAL_ROADWORKS39"/>
      <sheetName val="ROAD_BRIDGE39"/>
      <sheetName val="PEDESTRIAN_BRIDGE39"/>
      <sheetName val="OPEN_PARKING39"/>
      <sheetName val="RECEIVING_YARDS39"/>
      <sheetName val="COVERED_PARKING39"/>
      <sheetName val="SIDEWALKS_(OUTSIDE_BOUNDARY)39"/>
      <sheetName val="COVERED_WALKWAYS39"/>
      <sheetName val="MALL_BRIDGE_SLAB39"/>
      <sheetName val="CINEMA_SHELL39"/>
      <sheetName val="CASHFLOW_CODES39"/>
      <sheetName val="BOQ_SUMMARY39"/>
      <sheetName val="INCOME_(RENTAL)39"/>
      <sheetName val="QC_(VIAB)42"/>
      <sheetName val="PROJECT_SPEC42"/>
      <sheetName val="CAPEX_(CJB)42"/>
      <sheetName val="FORECAST_CAPEX_CASHFLOW42"/>
      <sheetName val="RENTAL_INCOME42"/>
      <sheetName val="Income_&amp;_Expenses42"/>
      <sheetName val="QC_(EST)42"/>
      <sheetName val="Constr_CF42"/>
      <sheetName val="ESTIMATE_SUMMARY42"/>
      <sheetName val="BULK_EARTHWORKS42"/>
      <sheetName val="SITE_PREP_(HOTEL)42"/>
      <sheetName val="BULK_SERVICES42"/>
      <sheetName val="EXTERNAL_WORKS42"/>
      <sheetName val="EXTERNAL_ROADWORKS42"/>
      <sheetName val="ROAD_BRIDGE42"/>
      <sheetName val="PEDESTRIAN_BRIDGE42"/>
      <sheetName val="OPEN_PARKING42"/>
      <sheetName val="RECEIVING_YARDS42"/>
      <sheetName val="COVERED_PARKING42"/>
      <sheetName val="SIDEWALKS_(OUTSIDE_BOUNDARY)42"/>
      <sheetName val="COVERED_WALKWAYS42"/>
      <sheetName val="MALL_BRIDGE_SLAB42"/>
      <sheetName val="CINEMA_SHELL42"/>
      <sheetName val="CASHFLOW_CODES42"/>
      <sheetName val="BOQ_SUMMARY42"/>
      <sheetName val="INCOME_(RENTAL)42"/>
      <sheetName val="QC_(VIAB)41"/>
      <sheetName val="PROJECT_SPEC41"/>
      <sheetName val="CAPEX_(CJB)41"/>
      <sheetName val="FORECAST_CAPEX_CASHFLOW41"/>
      <sheetName val="RENTAL_INCOME41"/>
      <sheetName val="Income_&amp;_Expenses41"/>
      <sheetName val="QC_(EST)41"/>
      <sheetName val="Constr_CF41"/>
      <sheetName val="ESTIMATE_SUMMARY41"/>
      <sheetName val="BULK_EARTHWORKS41"/>
      <sheetName val="SITE_PREP_(HOTEL)41"/>
      <sheetName val="BULK_SERVICES41"/>
      <sheetName val="EXTERNAL_WORKS41"/>
      <sheetName val="EXTERNAL_ROADWORKS41"/>
      <sheetName val="ROAD_BRIDGE41"/>
      <sheetName val="PEDESTRIAN_BRIDGE41"/>
      <sheetName val="OPEN_PARKING41"/>
      <sheetName val="RECEIVING_YARDS41"/>
      <sheetName val="COVERED_PARKING41"/>
      <sheetName val="SIDEWALKS_(OUTSIDE_BOUNDARY)41"/>
      <sheetName val="COVERED_WALKWAYS41"/>
      <sheetName val="MALL_BRIDGE_SLAB41"/>
      <sheetName val="CINEMA_SHELL41"/>
      <sheetName val="CASHFLOW_CODES41"/>
      <sheetName val="BOQ_SUMMARY41"/>
      <sheetName val="INCOME_(RENTAL)41"/>
      <sheetName val="QC_(VIAB)43"/>
      <sheetName val="PROJECT_SPEC43"/>
      <sheetName val="CAPEX_(CJB)43"/>
      <sheetName val="FORECAST_CAPEX_CASHFLOW43"/>
      <sheetName val="RENTAL_INCOME43"/>
      <sheetName val="Income_&amp;_Expenses43"/>
      <sheetName val="QC_(EST)43"/>
      <sheetName val="Constr_CF43"/>
      <sheetName val="ESTIMATE_SUMMARY43"/>
      <sheetName val="BULK_EARTHWORKS43"/>
      <sheetName val="SITE_PREP_(HOTEL)43"/>
      <sheetName val="BULK_SERVICES43"/>
      <sheetName val="EXTERNAL_WORKS43"/>
      <sheetName val="EXTERNAL_ROADWORKS43"/>
      <sheetName val="ROAD_BRIDGE43"/>
      <sheetName val="PEDESTRIAN_BRIDGE43"/>
      <sheetName val="OPEN_PARKING43"/>
      <sheetName val="RECEIVING_YARDS43"/>
      <sheetName val="COVERED_PARKING43"/>
      <sheetName val="SIDEWALKS_(OUTSIDE_BOUNDARY)43"/>
      <sheetName val="COVERED_WALKWAYS43"/>
      <sheetName val="MALL_BRIDGE_SLAB43"/>
      <sheetName val="CINEMA_SHELL43"/>
      <sheetName val="CASHFLOW_CODES43"/>
      <sheetName val="BOQ_SUMMARY43"/>
      <sheetName val="INCOME_(RENTAL)43"/>
      <sheetName val="QC_(VIAB)46"/>
      <sheetName val="PROJECT_SPEC46"/>
      <sheetName val="CAPEX_(CJB)46"/>
      <sheetName val="FORECAST_CAPEX_CASHFLOW46"/>
      <sheetName val="RENTAL_INCOME46"/>
      <sheetName val="Income_&amp;_Expenses46"/>
      <sheetName val="QC_(EST)46"/>
      <sheetName val="Constr_CF46"/>
      <sheetName val="ESTIMATE_SUMMARY46"/>
      <sheetName val="BULK_EARTHWORKS46"/>
      <sheetName val="SITE_PREP_(HOTEL)46"/>
      <sheetName val="BULK_SERVICES46"/>
      <sheetName val="EXTERNAL_WORKS46"/>
      <sheetName val="EXTERNAL_ROADWORKS46"/>
      <sheetName val="ROAD_BRIDGE46"/>
      <sheetName val="PEDESTRIAN_BRIDGE46"/>
      <sheetName val="OPEN_PARKING46"/>
      <sheetName val="RECEIVING_YARDS46"/>
      <sheetName val="COVERED_PARKING46"/>
      <sheetName val="SIDEWALKS_(OUTSIDE_BOUNDARY)46"/>
      <sheetName val="COVERED_WALKWAYS46"/>
      <sheetName val="MALL_BRIDGE_SLAB46"/>
      <sheetName val="CINEMA_SHELL46"/>
      <sheetName val="CASHFLOW_CODES46"/>
      <sheetName val="BOQ_SUMMARY46"/>
      <sheetName val="INCOME_(RENTAL)46"/>
      <sheetName val="QC_(VIAB)45"/>
      <sheetName val="PROJECT_SPEC45"/>
      <sheetName val="CAPEX_(CJB)45"/>
      <sheetName val="FORECAST_CAPEX_CASHFLOW45"/>
      <sheetName val="RENTAL_INCOME45"/>
      <sheetName val="Income_&amp;_Expenses45"/>
      <sheetName val="QC_(EST)45"/>
      <sheetName val="Constr_CF45"/>
      <sheetName val="ESTIMATE_SUMMARY45"/>
      <sheetName val="BULK_EARTHWORKS45"/>
      <sheetName val="SITE_PREP_(HOTEL)45"/>
      <sheetName val="BULK_SERVICES45"/>
      <sheetName val="EXTERNAL_WORKS45"/>
      <sheetName val="EXTERNAL_ROADWORKS45"/>
      <sheetName val="ROAD_BRIDGE45"/>
      <sheetName val="PEDESTRIAN_BRIDGE45"/>
      <sheetName val="OPEN_PARKING45"/>
      <sheetName val="RECEIVING_YARDS45"/>
      <sheetName val="COVERED_PARKING45"/>
      <sheetName val="SIDEWALKS_(OUTSIDE_BOUNDARY)45"/>
      <sheetName val="COVERED_WALKWAYS45"/>
      <sheetName val="MALL_BRIDGE_SLAB45"/>
      <sheetName val="CINEMA_SHELL45"/>
      <sheetName val="CASHFLOW_CODES45"/>
      <sheetName val="BOQ_SUMMARY45"/>
      <sheetName val="INCOME_(RENTAL)45"/>
      <sheetName val="QC_(VIAB)44"/>
      <sheetName val="PROJECT_SPEC44"/>
      <sheetName val="CAPEX_(CJB)44"/>
      <sheetName val="FORECAST_CAPEX_CASHFLOW44"/>
      <sheetName val="RENTAL_INCOME44"/>
      <sheetName val="Income_&amp;_Expenses44"/>
      <sheetName val="QC_(EST)44"/>
      <sheetName val="Constr_CF44"/>
      <sheetName val="ESTIMATE_SUMMARY44"/>
      <sheetName val="BULK_EARTHWORKS44"/>
      <sheetName val="SITE_PREP_(HOTEL)44"/>
      <sheetName val="BULK_SERVICES44"/>
      <sheetName val="EXTERNAL_WORKS44"/>
      <sheetName val="EXTERNAL_ROADWORKS44"/>
      <sheetName val="ROAD_BRIDGE44"/>
      <sheetName val="PEDESTRIAN_BRIDGE44"/>
      <sheetName val="OPEN_PARKING44"/>
      <sheetName val="RECEIVING_YARDS44"/>
      <sheetName val="COVERED_PARKING44"/>
      <sheetName val="SIDEWALKS_(OUTSIDE_BOUNDARY)44"/>
      <sheetName val="COVERED_WALKWAYS44"/>
      <sheetName val="MALL_BRIDGE_SLAB44"/>
      <sheetName val="CINEMA_SHELL44"/>
      <sheetName val="CASHFLOW_CODES44"/>
      <sheetName val="BOQ_SUMMARY44"/>
      <sheetName val="INCOME_(RENTAL)44"/>
      <sheetName val="QC_(VIAB)47"/>
      <sheetName val="PROJECT_SPEC47"/>
      <sheetName val="CAPEX_(CJB)47"/>
      <sheetName val="FORECAST_CAPEX_CASHFLOW47"/>
      <sheetName val="RENTAL_INCOME47"/>
      <sheetName val="Income_&amp;_Expenses47"/>
      <sheetName val="QC_(EST)47"/>
      <sheetName val="Constr_CF47"/>
      <sheetName val="ESTIMATE_SUMMARY47"/>
      <sheetName val="BULK_EARTHWORKS47"/>
      <sheetName val="SITE_PREP_(HOTEL)47"/>
      <sheetName val="BULK_SERVICES47"/>
      <sheetName val="EXTERNAL_WORKS47"/>
      <sheetName val="EXTERNAL_ROADWORKS47"/>
      <sheetName val="ROAD_BRIDGE47"/>
      <sheetName val="PEDESTRIAN_BRIDGE47"/>
      <sheetName val="OPEN_PARKING47"/>
      <sheetName val="RECEIVING_YARDS47"/>
      <sheetName val="COVERED_PARKING47"/>
      <sheetName val="SIDEWALKS_(OUTSIDE_BOUNDARY)47"/>
      <sheetName val="COVERED_WALKWAYS47"/>
      <sheetName val="MALL_BRIDGE_SLAB47"/>
      <sheetName val="CINEMA_SHELL47"/>
      <sheetName val="CASHFLOW_CODES47"/>
      <sheetName val="BOQ_SUMMARY47"/>
      <sheetName val="INCOME_(RENTAL)47"/>
      <sheetName val="QC_(VIAB)48"/>
      <sheetName val="PROJECT_SPEC48"/>
      <sheetName val="CAPEX_(CJB)48"/>
      <sheetName val="FORECAST_CAPEX_CASHFLOW48"/>
      <sheetName val="RENTAL_INCOME48"/>
      <sheetName val="Income_&amp;_Expenses48"/>
      <sheetName val="QC_(EST)48"/>
      <sheetName val="Constr_CF48"/>
      <sheetName val="ESTIMATE_SUMMARY48"/>
      <sheetName val="BULK_EARTHWORKS48"/>
      <sheetName val="SITE_PREP_(HOTEL)48"/>
      <sheetName val="BULK_SERVICES48"/>
      <sheetName val="EXTERNAL_WORKS48"/>
      <sheetName val="EXTERNAL_ROADWORKS48"/>
      <sheetName val="ROAD_BRIDGE48"/>
      <sheetName val="PEDESTRIAN_BRIDGE48"/>
      <sheetName val="OPEN_PARKING48"/>
      <sheetName val="RECEIVING_YARDS48"/>
      <sheetName val="COVERED_PARKING48"/>
      <sheetName val="SIDEWALKS_(OUTSIDE_BOUNDARY)48"/>
      <sheetName val="COVERED_WALKWAYS48"/>
      <sheetName val="MALL_BRIDGE_SLAB48"/>
      <sheetName val="CINEMA_SHELL48"/>
      <sheetName val="CASHFLOW_CODES48"/>
      <sheetName val="BOQ_SUMMARY48"/>
      <sheetName val="INCOME_(RENTAL)48"/>
      <sheetName val="QC_(VIAB)49"/>
      <sheetName val="PROJECT_SPEC49"/>
      <sheetName val="CAPEX_(CJB)49"/>
      <sheetName val="FORECAST_CAPEX_CASHFLOW49"/>
      <sheetName val="RENTAL_INCOME49"/>
      <sheetName val="Income_&amp;_Expenses49"/>
      <sheetName val="QC_(EST)49"/>
      <sheetName val="Constr_CF49"/>
      <sheetName val="ESTIMATE_SUMMARY49"/>
      <sheetName val="BULK_EARTHWORKS49"/>
      <sheetName val="SITE_PREP_(HOTEL)49"/>
      <sheetName val="BULK_SERVICES49"/>
      <sheetName val="EXTERNAL_WORKS49"/>
      <sheetName val="EXTERNAL_ROADWORKS49"/>
      <sheetName val="ROAD_BRIDGE49"/>
      <sheetName val="PEDESTRIAN_BRIDGE49"/>
      <sheetName val="OPEN_PARKING49"/>
      <sheetName val="RECEIVING_YARDS49"/>
      <sheetName val="COVERED_PARKING49"/>
      <sheetName val="SIDEWALKS_(OUTSIDE_BOUNDARY)49"/>
      <sheetName val="COVERED_WALKWAYS49"/>
      <sheetName val="MALL_BRIDGE_SLAB49"/>
      <sheetName val="CINEMA_SHELL49"/>
      <sheetName val="CASHFLOW_CODES49"/>
      <sheetName val="BOQ_SUMMARY49"/>
      <sheetName val="INCOME_(RENTAL)49"/>
      <sheetName val="QC_(VIAB)51"/>
      <sheetName val="PROJECT_SPEC51"/>
      <sheetName val="CAPEX_(CJB)51"/>
      <sheetName val="FORECAST_CAPEX_CASHFLOW51"/>
      <sheetName val="RENTAL_INCOME51"/>
      <sheetName val="Income_&amp;_Expenses51"/>
      <sheetName val="QC_(EST)51"/>
      <sheetName val="Constr_CF51"/>
      <sheetName val="ESTIMATE_SUMMARY51"/>
      <sheetName val="BULK_EARTHWORKS51"/>
      <sheetName val="SITE_PREP_(HOTEL)51"/>
      <sheetName val="BULK_SERVICES51"/>
      <sheetName val="EXTERNAL_WORKS51"/>
      <sheetName val="EXTERNAL_ROADWORKS51"/>
      <sheetName val="ROAD_BRIDGE51"/>
      <sheetName val="PEDESTRIAN_BRIDGE51"/>
      <sheetName val="OPEN_PARKING51"/>
      <sheetName val="RECEIVING_YARDS51"/>
      <sheetName val="COVERED_PARKING51"/>
      <sheetName val="SIDEWALKS_(OUTSIDE_BOUNDARY)51"/>
      <sheetName val="COVERED_WALKWAYS51"/>
      <sheetName val="MALL_BRIDGE_SLAB51"/>
      <sheetName val="CINEMA_SHELL51"/>
      <sheetName val="CASHFLOW_CODES51"/>
      <sheetName val="BOQ_SUMMARY51"/>
      <sheetName val="INCOME_(RENTAL)51"/>
      <sheetName val="QC_(VIAB)50"/>
      <sheetName val="PROJECT_SPEC50"/>
      <sheetName val="CAPEX_(CJB)50"/>
      <sheetName val="FORECAST_CAPEX_CASHFLOW50"/>
      <sheetName val="RENTAL_INCOME50"/>
      <sheetName val="Income_&amp;_Expenses50"/>
      <sheetName val="QC_(EST)50"/>
      <sheetName val="Constr_CF50"/>
      <sheetName val="ESTIMATE_SUMMARY50"/>
      <sheetName val="BULK_EARTHWORKS50"/>
      <sheetName val="SITE_PREP_(HOTEL)50"/>
      <sheetName val="BULK_SERVICES50"/>
      <sheetName val="EXTERNAL_WORKS50"/>
      <sheetName val="EXTERNAL_ROADWORKS50"/>
      <sheetName val="ROAD_BRIDGE50"/>
      <sheetName val="PEDESTRIAN_BRIDGE50"/>
      <sheetName val="OPEN_PARKING50"/>
      <sheetName val="RECEIVING_YARDS50"/>
      <sheetName val="COVERED_PARKING50"/>
      <sheetName val="SIDEWALKS_(OUTSIDE_BOUNDARY)50"/>
      <sheetName val="COVERED_WALKWAYS50"/>
      <sheetName val="MALL_BRIDGE_SLAB50"/>
      <sheetName val="CINEMA_SHELL50"/>
      <sheetName val="CASHFLOW_CODES50"/>
      <sheetName val="BOQ_SUMMARY50"/>
      <sheetName val="INCOME_(RENTAL)50"/>
      <sheetName val="QC_(VIAB)52"/>
      <sheetName val="PROJECT_SPEC52"/>
      <sheetName val="CAPEX_(CJB)52"/>
      <sheetName val="FORECAST_CAPEX_CASHFLOW52"/>
      <sheetName val="RENTAL_INCOME52"/>
      <sheetName val="Income_&amp;_Expenses52"/>
      <sheetName val="QC_(EST)52"/>
      <sheetName val="Constr_CF52"/>
      <sheetName val="ESTIMATE_SUMMARY52"/>
      <sheetName val="BULK_EARTHWORKS52"/>
      <sheetName val="SITE_PREP_(HOTEL)52"/>
      <sheetName val="BULK_SERVICES52"/>
      <sheetName val="EXTERNAL_WORKS52"/>
      <sheetName val="EXTERNAL_ROADWORKS52"/>
      <sheetName val="ROAD_BRIDGE52"/>
      <sheetName val="PEDESTRIAN_BRIDGE52"/>
      <sheetName val="OPEN_PARKING52"/>
      <sheetName val="RECEIVING_YARDS52"/>
      <sheetName val="COVERED_PARKING52"/>
      <sheetName val="SIDEWALKS_(OUTSIDE_BOUNDARY)52"/>
      <sheetName val="COVERED_WALKWAYS52"/>
      <sheetName val="MALL_BRIDGE_SLAB52"/>
      <sheetName val="CINEMA_SHELL52"/>
      <sheetName val="CASHFLOW_CODES52"/>
      <sheetName val="BOQ_SUMMARY52"/>
      <sheetName val="INCOME_(RENTAL)52"/>
      <sheetName val="QC_(VIAB)53"/>
      <sheetName val="PROJECT_SPEC53"/>
      <sheetName val="CAPEX_(CJB)53"/>
      <sheetName val="FORECAST_CAPEX_CASHFLOW53"/>
      <sheetName val="RENTAL_INCOME53"/>
      <sheetName val="Income_&amp;_Expenses53"/>
      <sheetName val="QC_(EST)53"/>
      <sheetName val="Constr_CF53"/>
      <sheetName val="ESTIMATE_SUMMARY53"/>
      <sheetName val="BULK_EARTHWORKS53"/>
      <sheetName val="SITE_PREP_(HOTEL)53"/>
      <sheetName val="BULK_SERVICES53"/>
      <sheetName val="EXTERNAL_WORKS53"/>
      <sheetName val="EXTERNAL_ROADWORKS53"/>
      <sheetName val="ROAD_BRIDGE53"/>
      <sheetName val="PEDESTRIAN_BRIDGE53"/>
      <sheetName val="OPEN_PARKING53"/>
      <sheetName val="RECEIVING_YARDS53"/>
      <sheetName val="COVERED_PARKING53"/>
      <sheetName val="SIDEWALKS_(OUTSIDE_BOUNDARY)53"/>
      <sheetName val="COVERED_WALKWAYS53"/>
      <sheetName val="MALL_BRIDGE_SLAB53"/>
      <sheetName val="CINEMA_SHELL53"/>
      <sheetName val="CASHFLOW_CODES53"/>
      <sheetName val="BOQ_SUMMARY53"/>
      <sheetName val="INCOME_(RENTAL)53"/>
      <sheetName val="QC_(VIAB)54"/>
      <sheetName val="PROJECT_SPEC54"/>
      <sheetName val="CAPEX_(CJB)54"/>
      <sheetName val="FORECAST_CAPEX_CASHFLOW54"/>
      <sheetName val="RENTAL_INCOME54"/>
      <sheetName val="Income_&amp;_Expenses54"/>
      <sheetName val="QC_(EST)54"/>
      <sheetName val="Constr_CF54"/>
      <sheetName val="ESTIMATE_SUMMARY54"/>
      <sheetName val="BULK_EARTHWORKS54"/>
      <sheetName val="SITE_PREP_(HOTEL)54"/>
      <sheetName val="BULK_SERVICES54"/>
      <sheetName val="EXTERNAL_WORKS54"/>
      <sheetName val="EXTERNAL_ROADWORKS54"/>
      <sheetName val="ROAD_BRIDGE54"/>
      <sheetName val="PEDESTRIAN_BRIDGE54"/>
      <sheetName val="OPEN_PARKING54"/>
      <sheetName val="RECEIVING_YARDS54"/>
      <sheetName val="COVERED_PARKING54"/>
      <sheetName val="SIDEWALKS_(OUTSIDE_BOUNDARY)54"/>
      <sheetName val="COVERED_WALKWAYS54"/>
      <sheetName val="MALL_BRIDGE_SLAB54"/>
      <sheetName val="CINEMA_SHELL54"/>
      <sheetName val="CASHFLOW_CODES54"/>
      <sheetName val="BOQ_SUMMARY54"/>
      <sheetName val="INCOME_(RENTAL)54"/>
      <sheetName val="QC_(VIAB)56"/>
      <sheetName val="PROJECT_SPEC56"/>
      <sheetName val="CAPEX_(CJB)56"/>
      <sheetName val="FORECAST_CAPEX_CASHFLOW56"/>
      <sheetName val="RENTAL_INCOME56"/>
      <sheetName val="Income_&amp;_Expenses56"/>
      <sheetName val="QC_(EST)56"/>
      <sheetName val="Constr_CF56"/>
      <sheetName val="ESTIMATE_SUMMARY56"/>
      <sheetName val="BULK_EARTHWORKS56"/>
      <sheetName val="SITE_PREP_(HOTEL)56"/>
      <sheetName val="BULK_SERVICES56"/>
      <sheetName val="EXTERNAL_WORKS56"/>
      <sheetName val="EXTERNAL_ROADWORKS56"/>
      <sheetName val="ROAD_BRIDGE56"/>
      <sheetName val="PEDESTRIAN_BRIDGE56"/>
      <sheetName val="OPEN_PARKING56"/>
      <sheetName val="RECEIVING_YARDS56"/>
      <sheetName val="COVERED_PARKING56"/>
      <sheetName val="SIDEWALKS_(OUTSIDE_BOUNDARY)56"/>
      <sheetName val="COVERED_WALKWAYS56"/>
      <sheetName val="MALL_BRIDGE_SLAB56"/>
      <sheetName val="CINEMA_SHELL56"/>
      <sheetName val="CASHFLOW_CODES56"/>
      <sheetName val="BOQ_SUMMARY56"/>
      <sheetName val="INCOME_(RENTAL)56"/>
      <sheetName val="QC_(VIAB)55"/>
      <sheetName val="PROJECT_SPEC55"/>
      <sheetName val="CAPEX_(CJB)55"/>
      <sheetName val="FORECAST_CAPEX_CASHFLOW55"/>
      <sheetName val="RENTAL_INCOME55"/>
      <sheetName val="Income_&amp;_Expenses55"/>
      <sheetName val="QC_(EST)55"/>
      <sheetName val="Constr_CF55"/>
      <sheetName val="ESTIMATE_SUMMARY55"/>
      <sheetName val="BULK_EARTHWORKS55"/>
      <sheetName val="SITE_PREP_(HOTEL)55"/>
      <sheetName val="BULK_SERVICES55"/>
      <sheetName val="EXTERNAL_WORKS55"/>
      <sheetName val="EXTERNAL_ROADWORKS55"/>
      <sheetName val="ROAD_BRIDGE55"/>
      <sheetName val="PEDESTRIAN_BRIDGE55"/>
      <sheetName val="OPEN_PARKING55"/>
      <sheetName val="RECEIVING_YARDS55"/>
      <sheetName val="COVERED_PARKING55"/>
      <sheetName val="SIDEWALKS_(OUTSIDE_BOUNDARY)55"/>
      <sheetName val="COVERED_WALKWAYS55"/>
      <sheetName val="MALL_BRIDGE_SLAB55"/>
      <sheetName val="CINEMA_SHELL55"/>
      <sheetName val="CASHFLOW_CODES55"/>
      <sheetName val="BOQ_SUMMARY55"/>
      <sheetName val="INCOME_(RENTAL)55"/>
      <sheetName val="QC_(VIAB)57"/>
      <sheetName val="PROJECT_SPEC57"/>
      <sheetName val="CAPEX_(CJB)57"/>
      <sheetName val="FORECAST_CAPEX_CASHFLOW57"/>
      <sheetName val="RENTAL_INCOME57"/>
      <sheetName val="Income_&amp;_Expenses57"/>
      <sheetName val="QC_(EST)57"/>
      <sheetName val="Constr_CF57"/>
      <sheetName val="ESTIMATE_SUMMARY57"/>
      <sheetName val="BULK_EARTHWORKS57"/>
      <sheetName val="SITE_PREP_(HOTEL)57"/>
      <sheetName val="BULK_SERVICES57"/>
      <sheetName val="EXTERNAL_WORKS57"/>
      <sheetName val="EXTERNAL_ROADWORKS57"/>
      <sheetName val="ROAD_BRIDGE57"/>
      <sheetName val="PEDESTRIAN_BRIDGE57"/>
      <sheetName val="OPEN_PARKING57"/>
      <sheetName val="RECEIVING_YARDS57"/>
      <sheetName val="COVERED_PARKING57"/>
      <sheetName val="SIDEWALKS_(OUTSIDE_BOUNDARY)57"/>
      <sheetName val="COVERED_WALKWAYS57"/>
      <sheetName val="MALL_BRIDGE_SLAB57"/>
      <sheetName val="CINEMA_SHELL57"/>
      <sheetName val="CASHFLOW_CODES57"/>
      <sheetName val="BOQ_SUMMARY57"/>
      <sheetName val="INCOME_(RENTAL)57"/>
      <sheetName val="QC_(VIAB)58"/>
      <sheetName val="PROJECT_SPEC58"/>
      <sheetName val="CAPEX_(CJB)58"/>
      <sheetName val="FORECAST_CAPEX_CASHFLOW58"/>
      <sheetName val="RENTAL_INCOME58"/>
      <sheetName val="Income_&amp;_Expenses58"/>
      <sheetName val="QC_(EST)58"/>
      <sheetName val="Constr_CF58"/>
      <sheetName val="ESTIMATE_SUMMARY58"/>
      <sheetName val="BULK_EARTHWORKS58"/>
      <sheetName val="SITE_PREP_(HOTEL)58"/>
      <sheetName val="BULK_SERVICES58"/>
      <sheetName val="EXTERNAL_WORKS58"/>
      <sheetName val="EXTERNAL_ROADWORKS58"/>
      <sheetName val="ROAD_BRIDGE58"/>
      <sheetName val="PEDESTRIAN_BRIDGE58"/>
      <sheetName val="OPEN_PARKING58"/>
      <sheetName val="RECEIVING_YARDS58"/>
      <sheetName val="COVERED_PARKING58"/>
      <sheetName val="SIDEWALKS_(OUTSIDE_BOUNDARY)58"/>
      <sheetName val="COVERED_WALKWAYS58"/>
      <sheetName val="MALL_BRIDGE_SLAB58"/>
      <sheetName val="CINEMA_SHELL58"/>
      <sheetName val="CASHFLOW_CODES58"/>
      <sheetName val="BOQ_SUMMARY58"/>
      <sheetName val="INCOME_(RENTAL)58"/>
      <sheetName val="QC_(VIAB)59"/>
      <sheetName val="PROJECT_SPEC59"/>
      <sheetName val="CAPEX_(CJB)59"/>
      <sheetName val="FORECAST_CAPEX_CASHFLOW59"/>
      <sheetName val="RENTAL_INCOME59"/>
      <sheetName val="Income_&amp;_Expenses59"/>
      <sheetName val="QC_(EST)59"/>
      <sheetName val="Constr_CF59"/>
      <sheetName val="ESTIMATE_SUMMARY59"/>
      <sheetName val="BULK_EARTHWORKS59"/>
      <sheetName val="SITE_PREP_(HOTEL)59"/>
      <sheetName val="BULK_SERVICES59"/>
      <sheetName val="EXTERNAL_WORKS59"/>
      <sheetName val="EXTERNAL_ROADWORKS59"/>
      <sheetName val="ROAD_BRIDGE59"/>
      <sheetName val="PEDESTRIAN_BRIDGE59"/>
      <sheetName val="OPEN_PARKING59"/>
      <sheetName val="RECEIVING_YARDS59"/>
      <sheetName val="COVERED_PARKING59"/>
      <sheetName val="SIDEWALKS_(OUTSIDE_BOUNDARY)59"/>
      <sheetName val="COVERED_WALKWAYS59"/>
      <sheetName val="MALL_BRIDGE_SLAB59"/>
      <sheetName val="CINEMA_SHELL59"/>
      <sheetName val="CASHFLOW_CODES59"/>
      <sheetName val="BOQ_SUMMARY59"/>
      <sheetName val="INCOME_(RENTAL)59"/>
      <sheetName val="QC_(VIAB)60"/>
      <sheetName val="PROJECT_SPEC60"/>
      <sheetName val="CAPEX_(CJB)60"/>
      <sheetName val="FORECAST_CAPEX_CASHFLOW60"/>
      <sheetName val="RENTAL_INCOME60"/>
      <sheetName val="Income_&amp;_Expenses60"/>
      <sheetName val="QC_(EST)60"/>
      <sheetName val="Constr_CF60"/>
      <sheetName val="ESTIMATE_SUMMARY60"/>
      <sheetName val="BULK_EARTHWORKS60"/>
      <sheetName val="SITE_PREP_(HOTEL)60"/>
      <sheetName val="BULK_SERVICES60"/>
      <sheetName val="EXTERNAL_WORKS60"/>
      <sheetName val="EXTERNAL_ROADWORKS60"/>
      <sheetName val="ROAD_BRIDGE60"/>
      <sheetName val="PEDESTRIAN_BRIDGE60"/>
      <sheetName val="OPEN_PARKING60"/>
      <sheetName val="RECEIVING_YARDS60"/>
      <sheetName val="COVERED_PARKING60"/>
      <sheetName val="SIDEWALKS_(OUTSIDE_BOUNDARY)60"/>
      <sheetName val="COVERED_WALKWAYS60"/>
      <sheetName val="MALL_BRIDGE_SLAB60"/>
      <sheetName val="CINEMA_SHELL60"/>
      <sheetName val="CASHFLOW_CODES60"/>
      <sheetName val="BOQ_SUMMARY60"/>
      <sheetName val="INCOME_(RENTAL)60"/>
      <sheetName val="QC_(VIAB)61"/>
      <sheetName val="PROJECT_SPEC61"/>
      <sheetName val="CAPEX_(CJB)61"/>
      <sheetName val="FORECAST_CAPEX_CASHFLOW61"/>
      <sheetName val="RENTAL_INCOME61"/>
      <sheetName val="Income_&amp;_Expenses61"/>
      <sheetName val="QC_(EST)61"/>
      <sheetName val="Constr_CF61"/>
      <sheetName val="ESTIMATE_SUMMARY61"/>
      <sheetName val="BULK_EARTHWORKS61"/>
      <sheetName val="SITE_PREP_(HOTEL)61"/>
      <sheetName val="BULK_SERVICES61"/>
      <sheetName val="EXTERNAL_WORKS61"/>
      <sheetName val="EXTERNAL_ROADWORKS61"/>
      <sheetName val="ROAD_BRIDGE61"/>
      <sheetName val="PEDESTRIAN_BRIDGE61"/>
      <sheetName val="OPEN_PARKING61"/>
      <sheetName val="RECEIVING_YARDS61"/>
      <sheetName val="COVERED_PARKING61"/>
      <sheetName val="SIDEWALKS_(OUTSIDE_BOUNDARY)61"/>
      <sheetName val="COVERED_WALKWAYS61"/>
      <sheetName val="MALL_BRIDGE_SLAB61"/>
      <sheetName val="CINEMA_SHELL61"/>
      <sheetName val="CASHFLOW_CODES61"/>
      <sheetName val="BOQ_SUMMARY61"/>
      <sheetName val="INCOME_(RENTAL)61"/>
      <sheetName val="QC_(VIAB)62"/>
      <sheetName val="PROJECT_SPEC62"/>
      <sheetName val="CAPEX_(CJB)62"/>
      <sheetName val="FORECAST_CAPEX_CASHFLOW62"/>
      <sheetName val="RENTAL_INCOME62"/>
      <sheetName val="Income_&amp;_Expenses62"/>
      <sheetName val="QC_(EST)62"/>
      <sheetName val="Constr_CF62"/>
      <sheetName val="ESTIMATE_SUMMARY62"/>
      <sheetName val="BULK_EARTHWORKS62"/>
      <sheetName val="SITE_PREP_(HOTEL)62"/>
      <sheetName val="BULK_SERVICES62"/>
      <sheetName val="EXTERNAL_WORKS62"/>
      <sheetName val="EXTERNAL_ROADWORKS62"/>
      <sheetName val="ROAD_BRIDGE62"/>
      <sheetName val="PEDESTRIAN_BRIDGE62"/>
      <sheetName val="OPEN_PARKING62"/>
      <sheetName val="RECEIVING_YARDS62"/>
      <sheetName val="COVERED_PARKING62"/>
      <sheetName val="SIDEWALKS_(OUTSIDE_BOUNDARY)62"/>
      <sheetName val="COVERED_WALKWAYS62"/>
      <sheetName val="MALL_BRIDGE_SLAB62"/>
      <sheetName val="CINEMA_SHELL62"/>
      <sheetName val="CASHFLOW_CODES62"/>
      <sheetName val="BOQ_SUMMARY62"/>
      <sheetName val="INCOME_(RENTAL)62"/>
      <sheetName val="QC_(VIAB)63"/>
      <sheetName val="PROJECT_SPEC63"/>
      <sheetName val="CAPEX_(CJB)63"/>
      <sheetName val="FORECAST_CAPEX_CASHFLOW63"/>
      <sheetName val="RENTAL_INCOME63"/>
      <sheetName val="Income_&amp;_Expenses63"/>
      <sheetName val="QC_(EST)63"/>
      <sheetName val="Constr_CF63"/>
      <sheetName val="ESTIMATE_SUMMARY63"/>
      <sheetName val="BULK_EARTHWORKS63"/>
      <sheetName val="SITE_PREP_(HOTEL)63"/>
      <sheetName val="BULK_SERVICES63"/>
      <sheetName val="EXTERNAL_WORKS63"/>
      <sheetName val="EXTERNAL_ROADWORKS63"/>
      <sheetName val="ROAD_BRIDGE63"/>
      <sheetName val="PEDESTRIAN_BRIDGE63"/>
      <sheetName val="OPEN_PARKING63"/>
      <sheetName val="RECEIVING_YARDS63"/>
      <sheetName val="COVERED_PARKING63"/>
      <sheetName val="SIDEWALKS_(OUTSIDE_BOUNDARY)63"/>
      <sheetName val="COVERED_WALKWAYS63"/>
      <sheetName val="MALL_BRIDGE_SLAB63"/>
      <sheetName val="CINEMA_SHELL63"/>
      <sheetName val="CASHFLOW_CODES63"/>
      <sheetName val="BOQ_SUMMARY63"/>
      <sheetName val="INCOME_(RENTAL)63"/>
      <sheetName val="QC_(VIAB)64"/>
      <sheetName val="PROJECT_SPEC64"/>
      <sheetName val="CAPEX_(CJB)64"/>
      <sheetName val="FORECAST_CAPEX_CASHFLOW64"/>
      <sheetName val="RENTAL_INCOME64"/>
      <sheetName val="Income_&amp;_Expenses64"/>
      <sheetName val="QC_(EST)64"/>
      <sheetName val="Constr_CF64"/>
      <sheetName val="ESTIMATE_SUMMARY64"/>
      <sheetName val="BULK_EARTHWORKS64"/>
      <sheetName val="SITE_PREP_(HOTEL)64"/>
      <sheetName val="BULK_SERVICES64"/>
      <sheetName val="EXTERNAL_WORKS64"/>
      <sheetName val="EXTERNAL_ROADWORKS64"/>
      <sheetName val="ROAD_BRIDGE64"/>
      <sheetName val="PEDESTRIAN_BRIDGE64"/>
      <sheetName val="OPEN_PARKING64"/>
      <sheetName val="RECEIVING_YARDS64"/>
      <sheetName val="COVERED_PARKING64"/>
      <sheetName val="SIDEWALKS_(OUTSIDE_BOUNDARY)64"/>
      <sheetName val="COVERED_WALKWAYS64"/>
      <sheetName val="MALL_BRIDGE_SLAB64"/>
      <sheetName val="CINEMA_SHELL64"/>
      <sheetName val="CASHFLOW_CODES64"/>
      <sheetName val="BOQ_SUMMARY64"/>
      <sheetName val="INCOME_(RENTAL)64"/>
      <sheetName val="QC_(VIAB)67"/>
      <sheetName val="PROJECT_SPEC67"/>
      <sheetName val="CAPEX_(CJB)67"/>
      <sheetName val="FORECAST_CAPEX_CASHFLOW67"/>
      <sheetName val="RENTAL_INCOME67"/>
      <sheetName val="Income_&amp;_Expenses67"/>
      <sheetName val="QC_(EST)67"/>
      <sheetName val="Constr_CF67"/>
      <sheetName val="ESTIMATE_SUMMARY67"/>
      <sheetName val="BULK_EARTHWORKS67"/>
      <sheetName val="SITE_PREP_(HOTEL)67"/>
      <sheetName val="BULK_SERVICES67"/>
      <sheetName val="EXTERNAL_WORKS67"/>
      <sheetName val="EXTERNAL_ROADWORKS67"/>
      <sheetName val="ROAD_BRIDGE67"/>
      <sheetName val="PEDESTRIAN_BRIDGE67"/>
      <sheetName val="OPEN_PARKING67"/>
      <sheetName val="RECEIVING_YARDS67"/>
      <sheetName val="COVERED_PARKING67"/>
      <sheetName val="SIDEWALKS_(OUTSIDE_BOUNDARY)67"/>
      <sheetName val="COVERED_WALKWAYS67"/>
      <sheetName val="MALL_BRIDGE_SLAB67"/>
      <sheetName val="CINEMA_SHELL67"/>
      <sheetName val="CASHFLOW_CODES67"/>
      <sheetName val="BOQ_SUMMARY67"/>
      <sheetName val="INCOME_(RENTAL)67"/>
      <sheetName val="QC_(VIAB)65"/>
      <sheetName val="PROJECT_SPEC65"/>
      <sheetName val="CAPEX_(CJB)65"/>
      <sheetName val="FORECAST_CAPEX_CASHFLOW65"/>
      <sheetName val="RENTAL_INCOME65"/>
      <sheetName val="Income_&amp;_Expenses65"/>
      <sheetName val="QC_(EST)65"/>
      <sheetName val="Constr_CF65"/>
      <sheetName val="ESTIMATE_SUMMARY65"/>
      <sheetName val="BULK_EARTHWORKS65"/>
      <sheetName val="SITE_PREP_(HOTEL)65"/>
      <sheetName val="BULK_SERVICES65"/>
      <sheetName val="EXTERNAL_WORKS65"/>
      <sheetName val="EXTERNAL_ROADWORKS65"/>
      <sheetName val="ROAD_BRIDGE65"/>
      <sheetName val="PEDESTRIAN_BRIDGE65"/>
      <sheetName val="OPEN_PARKING65"/>
      <sheetName val="RECEIVING_YARDS65"/>
      <sheetName val="COVERED_PARKING65"/>
      <sheetName val="SIDEWALKS_(OUTSIDE_BOUNDARY)65"/>
      <sheetName val="COVERED_WALKWAYS65"/>
      <sheetName val="MALL_BRIDGE_SLAB65"/>
      <sheetName val="CINEMA_SHELL65"/>
      <sheetName val="CASHFLOW_CODES65"/>
      <sheetName val="BOQ_SUMMARY65"/>
      <sheetName val="INCOME_(RENTAL)65"/>
      <sheetName val="QC_(VIAB)66"/>
      <sheetName val="PROJECT_SPEC66"/>
      <sheetName val="CAPEX_(CJB)66"/>
      <sheetName val="FORECAST_CAPEX_CASHFLOW66"/>
      <sheetName val="RENTAL_INCOME66"/>
      <sheetName val="Income_&amp;_Expenses66"/>
      <sheetName val="QC_(EST)66"/>
      <sheetName val="Constr_CF66"/>
      <sheetName val="ESTIMATE_SUMMARY66"/>
      <sheetName val="BULK_EARTHWORKS66"/>
      <sheetName val="SITE_PREP_(HOTEL)66"/>
      <sheetName val="BULK_SERVICES66"/>
      <sheetName val="EXTERNAL_WORKS66"/>
      <sheetName val="EXTERNAL_ROADWORKS66"/>
      <sheetName val="ROAD_BRIDGE66"/>
      <sheetName val="PEDESTRIAN_BRIDGE66"/>
      <sheetName val="OPEN_PARKING66"/>
      <sheetName val="RECEIVING_YARDS66"/>
      <sheetName val="COVERED_PARKING66"/>
      <sheetName val="SIDEWALKS_(OUTSIDE_BOUNDARY)66"/>
      <sheetName val="COVERED_WALKWAYS66"/>
      <sheetName val="MALL_BRIDGE_SLAB66"/>
      <sheetName val="CINEMA_SHELL66"/>
      <sheetName val="CASHFLOW_CODES66"/>
      <sheetName val="BOQ_SUMMARY66"/>
      <sheetName val="INCOME_(RENTAL)66"/>
      <sheetName val="QC_(VIAB)69"/>
      <sheetName val="PROJECT_SPEC69"/>
      <sheetName val="CAPEX_(CJB)69"/>
      <sheetName val="FORECAST_CAPEX_CASHFLOW69"/>
      <sheetName val="RENTAL_INCOME69"/>
      <sheetName val="Income_&amp;_Expenses69"/>
      <sheetName val="QC_(EST)69"/>
      <sheetName val="Constr_CF69"/>
      <sheetName val="ESTIMATE_SUMMARY69"/>
      <sheetName val="BULK_EARTHWORKS69"/>
      <sheetName val="SITE_PREP_(HOTEL)69"/>
      <sheetName val="BULK_SERVICES69"/>
      <sheetName val="EXTERNAL_WORKS69"/>
      <sheetName val="EXTERNAL_ROADWORKS69"/>
      <sheetName val="ROAD_BRIDGE69"/>
      <sheetName val="PEDESTRIAN_BRIDGE69"/>
      <sheetName val="OPEN_PARKING69"/>
      <sheetName val="RECEIVING_YARDS69"/>
      <sheetName val="COVERED_PARKING69"/>
      <sheetName val="SIDEWALKS_(OUTSIDE_BOUNDARY)69"/>
      <sheetName val="COVERED_WALKWAYS69"/>
      <sheetName val="MALL_BRIDGE_SLAB69"/>
      <sheetName val="CINEMA_SHELL69"/>
      <sheetName val="CASHFLOW_CODES69"/>
      <sheetName val="BOQ_SUMMARY69"/>
      <sheetName val="INCOME_(RENTAL)69"/>
      <sheetName val="QC_(VIAB)68"/>
      <sheetName val="PROJECT_SPEC68"/>
      <sheetName val="CAPEX_(CJB)68"/>
      <sheetName val="FORECAST_CAPEX_CASHFLOW68"/>
      <sheetName val="RENTAL_INCOME68"/>
      <sheetName val="Income_&amp;_Expenses68"/>
      <sheetName val="QC_(EST)68"/>
      <sheetName val="Constr_CF68"/>
      <sheetName val="ESTIMATE_SUMMARY68"/>
      <sheetName val="BULK_EARTHWORKS68"/>
      <sheetName val="SITE_PREP_(HOTEL)68"/>
      <sheetName val="BULK_SERVICES68"/>
      <sheetName val="EXTERNAL_WORKS68"/>
      <sheetName val="EXTERNAL_ROADWORKS68"/>
      <sheetName val="ROAD_BRIDGE68"/>
      <sheetName val="PEDESTRIAN_BRIDGE68"/>
      <sheetName val="OPEN_PARKING68"/>
      <sheetName val="RECEIVING_YARDS68"/>
      <sheetName val="COVERED_PARKING68"/>
      <sheetName val="SIDEWALKS_(OUTSIDE_BOUNDARY)68"/>
      <sheetName val="COVERED_WALKWAYS68"/>
      <sheetName val="MALL_BRIDGE_SLAB68"/>
      <sheetName val="CINEMA_SHELL68"/>
      <sheetName val="CASHFLOW_CODES68"/>
      <sheetName val="BOQ_SUMMARY68"/>
      <sheetName val="INCOME_(RENTAL)68"/>
      <sheetName val="QC_(VIAB)70"/>
      <sheetName val="PROJECT_SPEC70"/>
      <sheetName val="CAPEX_(CJB)70"/>
      <sheetName val="FORECAST_CAPEX_CASHFLOW70"/>
      <sheetName val="RENTAL_INCOME70"/>
      <sheetName val="Income_&amp;_Expenses70"/>
      <sheetName val="QC_(EST)70"/>
      <sheetName val="Constr_CF70"/>
      <sheetName val="ESTIMATE_SUMMARY70"/>
      <sheetName val="BULK_EARTHWORKS70"/>
      <sheetName val="SITE_PREP_(HOTEL)70"/>
      <sheetName val="BULK_SERVICES70"/>
      <sheetName val="EXTERNAL_WORKS70"/>
      <sheetName val="EXTERNAL_ROADWORKS70"/>
      <sheetName val="ROAD_BRIDGE70"/>
      <sheetName val="PEDESTRIAN_BRIDGE70"/>
      <sheetName val="OPEN_PARKING70"/>
      <sheetName val="RECEIVING_YARDS70"/>
      <sheetName val="COVERED_PARKING70"/>
      <sheetName val="SIDEWALKS_(OUTSIDE_BOUNDARY)70"/>
      <sheetName val="COVERED_WALKWAYS70"/>
      <sheetName val="MALL_BRIDGE_SLAB70"/>
      <sheetName val="CINEMA_SHELL70"/>
      <sheetName val="CASHFLOW_CODES70"/>
      <sheetName val="BOQ_SUMMARY70"/>
      <sheetName val="INCOME_(RENTAL)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1">
          <cell r="A11" t="str">
            <v>Code</v>
          </cell>
        </row>
      </sheetData>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11">
          <cell r="A11" t="str">
            <v>Code</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ow r="11">
          <cell r="A11" t="str">
            <v>Code</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ow r="11">
          <cell r="A11" t="str">
            <v>Code</v>
          </cell>
        </row>
      </sheetData>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11">
          <cell r="A11" t="str">
            <v>Code</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ow r="11">
          <cell r="A11" t="str">
            <v>Code</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ow r="11">
          <cell r="A11" t="str">
            <v>Code</v>
          </cell>
        </row>
      </sheetData>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ow r="11">
          <cell r="A11" t="str">
            <v>Code</v>
          </cell>
        </row>
      </sheetData>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11">
          <cell r="A11" t="str">
            <v>Code</v>
          </cell>
        </row>
      </sheetData>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row r="11">
          <cell r="A11" t="str">
            <v>Code</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ow r="11">
          <cell r="A11" t="str">
            <v>Code</v>
          </cell>
        </row>
      </sheetData>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ow r="11">
          <cell r="A11" t="str">
            <v>Code</v>
          </cell>
        </row>
      </sheetData>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ow r="11">
          <cell r="A11" t="str">
            <v>Code</v>
          </cell>
        </row>
      </sheetData>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row r="11">
          <cell r="A11" t="str">
            <v>Code</v>
          </cell>
        </row>
      </sheetData>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ow r="11">
          <cell r="A11" t="str">
            <v>Code</v>
          </cell>
        </row>
      </sheetData>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row r="11">
          <cell r="A11" t="str">
            <v>Code</v>
          </cell>
        </row>
      </sheetData>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ow r="11">
          <cell r="A11" t="str">
            <v>Code</v>
          </cell>
        </row>
      </sheetData>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row r="11">
          <cell r="A11" t="str">
            <v>Code</v>
          </cell>
        </row>
      </sheetData>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ow r="11">
          <cell r="A11" t="str">
            <v>Code</v>
          </cell>
        </row>
      </sheetData>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row r="11">
          <cell r="A11" t="str">
            <v>Code</v>
          </cell>
        </row>
      </sheetData>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row r="11">
          <cell r="A11" t="str">
            <v>Code</v>
          </cell>
        </row>
      </sheetData>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ow r="11">
          <cell r="A11" t="str">
            <v>Code</v>
          </cell>
        </row>
      </sheetData>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row r="11">
          <cell r="A11" t="str">
            <v>Code</v>
          </cell>
        </row>
      </sheetData>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row r="11">
          <cell r="A11" t="str">
            <v>Code</v>
          </cell>
        </row>
      </sheetData>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row r="11">
          <cell r="A11" t="str">
            <v>Code</v>
          </cell>
        </row>
      </sheetData>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ow r="11">
          <cell r="A11" t="str">
            <v>Code</v>
          </cell>
        </row>
      </sheetData>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ow r="11">
          <cell r="A11" t="str">
            <v>Code</v>
          </cell>
        </row>
      </sheetData>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row r="11">
          <cell r="A11" t="str">
            <v>Code</v>
          </cell>
        </row>
      </sheetData>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row r="11">
          <cell r="A11" t="str">
            <v>Code</v>
          </cell>
        </row>
      </sheetData>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row r="11">
          <cell r="A11" t="str">
            <v>Code</v>
          </cell>
        </row>
      </sheetData>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ow r="11">
          <cell r="A11" t="str">
            <v>Code</v>
          </cell>
        </row>
      </sheetData>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row r="11">
          <cell r="A11" t="str">
            <v>Code</v>
          </cell>
        </row>
      </sheetData>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row r="11">
          <cell r="A11" t="str">
            <v>Code</v>
          </cell>
        </row>
      </sheetData>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row r="11">
          <cell r="A11" t="str">
            <v>Code</v>
          </cell>
        </row>
      </sheetData>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row r="11">
          <cell r="A11" t="str">
            <v>Code</v>
          </cell>
        </row>
      </sheetData>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row r="11">
          <cell r="A11" t="str">
            <v>Code</v>
          </cell>
        </row>
      </sheetData>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row r="11">
          <cell r="A11" t="str">
            <v>Code</v>
          </cell>
        </row>
      </sheetData>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row r="11">
          <cell r="A11" t="str">
            <v>Code</v>
          </cell>
        </row>
      </sheetData>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row r="11">
          <cell r="A11" t="str">
            <v>Code</v>
          </cell>
        </row>
      </sheetData>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row r="11">
          <cell r="A11" t="str">
            <v>Code</v>
          </cell>
        </row>
      </sheetData>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row r="11">
          <cell r="A11" t="str">
            <v>Code</v>
          </cell>
        </row>
      </sheetData>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row r="11">
          <cell r="A11" t="str">
            <v>Code</v>
          </cell>
        </row>
      </sheetData>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ow r="11">
          <cell r="A11" t="str">
            <v>Code</v>
          </cell>
        </row>
      </sheetData>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row r="11">
          <cell r="A11" t="str">
            <v>Code</v>
          </cell>
        </row>
      </sheetData>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row r="11">
          <cell r="A11" t="str">
            <v>Code</v>
          </cell>
        </row>
      </sheetData>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row r="11">
          <cell r="A11" t="str">
            <v>Code</v>
          </cell>
        </row>
      </sheetData>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row r="11">
          <cell r="A11" t="str">
            <v>Code</v>
          </cell>
        </row>
      </sheetData>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row r="11">
          <cell r="A11" t="str">
            <v>Code</v>
          </cell>
        </row>
      </sheetData>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row r="11">
          <cell r="A11" t="str">
            <v>Code</v>
          </cell>
        </row>
      </sheetData>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row r="11">
          <cell r="A11" t="str">
            <v>Code</v>
          </cell>
        </row>
      </sheetData>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row r="11">
          <cell r="A11" t="str">
            <v>Code</v>
          </cell>
        </row>
      </sheetData>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row r="11">
          <cell r="A11" t="str">
            <v>Code</v>
          </cell>
        </row>
      </sheetData>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row r="11">
          <cell r="A11" t="str">
            <v>Code</v>
          </cell>
        </row>
      </sheetData>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row r="11">
          <cell r="A11" t="str">
            <v>Code</v>
          </cell>
        </row>
      </sheetData>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row r="11">
          <cell r="A11" t="str">
            <v>Code</v>
          </cell>
        </row>
      </sheetData>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row r="11">
          <cell r="A11" t="str">
            <v>Code</v>
          </cell>
        </row>
      </sheetData>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row r="11">
          <cell r="A11" t="str">
            <v>Code</v>
          </cell>
        </row>
      </sheetData>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row r="11">
          <cell r="A11" t="str">
            <v>Code</v>
          </cell>
        </row>
      </sheetData>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row r="11">
          <cell r="A11" t="str">
            <v>Code</v>
          </cell>
        </row>
      </sheetData>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row r="11">
          <cell r="A11" t="str">
            <v>Code</v>
          </cell>
        </row>
      </sheetData>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row r="11">
          <cell r="A11" t="str">
            <v>Code</v>
          </cell>
        </row>
      </sheetData>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row r="11">
          <cell r="A11" t="str">
            <v>Code</v>
          </cell>
        </row>
      </sheetData>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row r="11">
          <cell r="A11" t="str">
            <v>Code</v>
          </cell>
        </row>
      </sheetData>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row r="11">
          <cell r="A11" t="str">
            <v>Code</v>
          </cell>
        </row>
      </sheetData>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row r="11">
          <cell r="A11" t="str">
            <v>Code</v>
          </cell>
        </row>
      </sheetData>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row r="11">
          <cell r="A11" t="str">
            <v>Code</v>
          </cell>
        </row>
      </sheetData>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row r="11">
          <cell r="A11" t="str">
            <v>Code</v>
          </cell>
        </row>
      </sheetData>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row r="11">
          <cell r="A11" t="str">
            <v>Code</v>
          </cell>
        </row>
      </sheetData>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row r="11">
          <cell r="A11" t="str">
            <v>Code</v>
          </cell>
        </row>
      </sheetData>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row r="11">
          <cell r="A11" t="str">
            <v>Code</v>
          </cell>
        </row>
      </sheetData>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row r="11">
          <cell r="A11" t="str">
            <v>Code</v>
          </cell>
        </row>
      </sheetData>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row r="11">
          <cell r="A11" t="str">
            <v>Code</v>
          </cell>
        </row>
      </sheetData>
      <sheetData sheetId="1883"/>
      <sheetData sheetId="188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Off"/>
      <sheetName val="Schedules"/>
      <sheetName val="Sheet3"/>
      <sheetName val="fitting rates"/>
      <sheetName val="list"/>
    </sheetNames>
    <sheetDataSet>
      <sheetData sheetId="0" refreshError="1"/>
      <sheetData sheetId="1" refreshError="1">
        <row r="5">
          <cell r="A5" t="str">
            <v>C1</v>
          </cell>
          <cell r="B5">
            <v>0.25</v>
          </cell>
          <cell r="C5">
            <v>0.35</v>
          </cell>
          <cell r="D5">
            <v>8.7499999999999994E-2</v>
          </cell>
          <cell r="E5">
            <v>1.2</v>
          </cell>
        </row>
        <row r="6">
          <cell r="A6" t="str">
            <v>C2</v>
          </cell>
          <cell r="B6">
            <v>0.25</v>
          </cell>
          <cell r="C6">
            <v>0.45</v>
          </cell>
          <cell r="D6">
            <v>0.1125</v>
          </cell>
          <cell r="E6">
            <v>1.4</v>
          </cell>
        </row>
        <row r="7">
          <cell r="A7" t="str">
            <v>C3</v>
          </cell>
          <cell r="B7">
            <v>0.25</v>
          </cell>
          <cell r="C7">
            <v>0.55000000000000004</v>
          </cell>
          <cell r="D7">
            <v>0.13750000000000001</v>
          </cell>
          <cell r="E7">
            <v>1.6</v>
          </cell>
        </row>
        <row r="8">
          <cell r="A8" t="str">
            <v>C4</v>
          </cell>
          <cell r="B8">
            <v>0.25</v>
          </cell>
          <cell r="C8">
            <v>0.65</v>
          </cell>
          <cell r="D8">
            <v>0.16250000000000001</v>
          </cell>
          <cell r="E8">
            <v>1.8</v>
          </cell>
        </row>
        <row r="9">
          <cell r="A9" t="str">
            <v>C5</v>
          </cell>
          <cell r="B9">
            <v>0.25</v>
          </cell>
          <cell r="C9">
            <v>0.75</v>
          </cell>
          <cell r="D9">
            <v>0.1875</v>
          </cell>
          <cell r="E9">
            <v>2</v>
          </cell>
        </row>
        <row r="10">
          <cell r="A10" t="str">
            <v>C6</v>
          </cell>
          <cell r="B10">
            <v>0.25</v>
          </cell>
          <cell r="C10">
            <v>0.85</v>
          </cell>
          <cell r="D10">
            <v>0.21249999999999999</v>
          </cell>
          <cell r="E10">
            <v>2.2000000000000002</v>
          </cell>
        </row>
        <row r="11">
          <cell r="A11" t="str">
            <v>C7</v>
          </cell>
          <cell r="B11">
            <v>0.4</v>
          </cell>
          <cell r="C11">
            <v>0.4</v>
          </cell>
          <cell r="D11">
            <v>0.16000000000000003</v>
          </cell>
          <cell r="E11">
            <v>1.6</v>
          </cell>
        </row>
        <row r="12">
          <cell r="A12" t="str">
            <v>C8</v>
          </cell>
          <cell r="B12">
            <v>0.4</v>
          </cell>
          <cell r="C12">
            <v>0.45</v>
          </cell>
          <cell r="D12">
            <v>0.18000000000000002</v>
          </cell>
          <cell r="E12">
            <v>1.7000000000000002</v>
          </cell>
        </row>
        <row r="13">
          <cell r="A13" t="str">
            <v>C9</v>
          </cell>
          <cell r="B13">
            <v>0.4</v>
          </cell>
          <cell r="C13">
            <v>0.9</v>
          </cell>
          <cell r="D13">
            <v>0.36000000000000004</v>
          </cell>
          <cell r="E13">
            <v>2.6</v>
          </cell>
        </row>
        <row r="14">
          <cell r="A14" t="str">
            <v>C10</v>
          </cell>
          <cell r="B14">
            <v>0.25</v>
          </cell>
          <cell r="C14">
            <v>0.95</v>
          </cell>
          <cell r="D14">
            <v>0.23749999999999999</v>
          </cell>
          <cell r="E14">
            <v>2.4</v>
          </cell>
        </row>
        <row r="15">
          <cell r="A15" t="str">
            <v>C11</v>
          </cell>
          <cell r="B15">
            <v>0.4</v>
          </cell>
          <cell r="C15">
            <v>0.65</v>
          </cell>
          <cell r="D15">
            <v>0.26</v>
          </cell>
          <cell r="E15">
            <v>2.1</v>
          </cell>
        </row>
        <row r="16">
          <cell r="A16" t="str">
            <v>C12</v>
          </cell>
          <cell r="B16">
            <v>0.45</v>
          </cell>
          <cell r="C16">
            <v>0.65</v>
          </cell>
          <cell r="D16">
            <v>0.29250000000000004</v>
          </cell>
          <cell r="E16">
            <v>2.2000000000000002</v>
          </cell>
        </row>
        <row r="17">
          <cell r="A17" t="str">
            <v>C13</v>
          </cell>
          <cell r="B17">
            <v>0</v>
          </cell>
          <cell r="C17">
            <v>0</v>
          </cell>
          <cell r="D17">
            <v>0.65249999999999997</v>
          </cell>
          <cell r="E17">
            <v>4.3</v>
          </cell>
        </row>
        <row r="18">
          <cell r="A18" t="str">
            <v>C14</v>
          </cell>
          <cell r="B18">
            <v>0</v>
          </cell>
          <cell r="C18">
            <v>0</v>
          </cell>
          <cell r="D18">
            <v>1.37</v>
          </cell>
          <cell r="E18">
            <v>8.1999999999999993</v>
          </cell>
        </row>
        <row r="19">
          <cell r="A19" t="str">
            <v>C15</v>
          </cell>
          <cell r="B19">
            <v>0.55000000000000004</v>
          </cell>
          <cell r="C19">
            <v>0.9</v>
          </cell>
          <cell r="D19">
            <v>0.49500000000000005</v>
          </cell>
          <cell r="E19">
            <v>2.9000000000000004</v>
          </cell>
        </row>
        <row r="20">
          <cell r="A20" t="str">
            <v>C16</v>
          </cell>
          <cell r="B20">
            <v>0.55000000000000004</v>
          </cell>
          <cell r="C20">
            <v>0.55000000000000004</v>
          </cell>
          <cell r="D20">
            <v>0.30250000000000005</v>
          </cell>
          <cell r="E20">
            <v>2.2000000000000002</v>
          </cell>
        </row>
        <row r="21">
          <cell r="A21" t="str">
            <v>C17</v>
          </cell>
          <cell r="B21">
            <v>0.25</v>
          </cell>
          <cell r="C21">
            <v>0.55000000000000004</v>
          </cell>
          <cell r="D21">
            <v>0.13750000000000001</v>
          </cell>
          <cell r="E21">
            <v>1.6</v>
          </cell>
        </row>
        <row r="22">
          <cell r="A22" t="str">
            <v>C18</v>
          </cell>
          <cell r="B22">
            <v>0.25</v>
          </cell>
          <cell r="C22">
            <v>0.25</v>
          </cell>
          <cell r="D22">
            <v>6.25E-2</v>
          </cell>
          <cell r="E22">
            <v>1</v>
          </cell>
        </row>
        <row r="23">
          <cell r="A23" t="str">
            <v>C19</v>
          </cell>
          <cell r="B23">
            <v>0.4</v>
          </cell>
          <cell r="C23">
            <v>0.4</v>
          </cell>
          <cell r="D23">
            <v>0.16000000000000003</v>
          </cell>
          <cell r="E23">
            <v>1.6</v>
          </cell>
        </row>
        <row r="24">
          <cell r="A24" t="str">
            <v>W1</v>
          </cell>
          <cell r="B24">
            <v>10.9</v>
          </cell>
          <cell r="C24">
            <v>0.2</v>
          </cell>
          <cell r="D24">
            <v>2.1800000000000002</v>
          </cell>
          <cell r="E24">
            <v>22.2</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ly"/>
      <sheetName val="Doc details"/>
      <sheetName val="Contents"/>
      <sheetName val="Fly (2)"/>
      <sheetName val="Summary"/>
      <sheetName val="Fly (3)"/>
      <sheetName val="Methodology"/>
      <sheetName val="Fly (4)"/>
      <sheetName val="Exclusions"/>
      <sheetName val="Fly (5)"/>
      <sheetName val="0 Capital Cost"/>
      <sheetName val="1 Asset Renewal"/>
      <sheetName val="Asset Expenditure"/>
      <sheetName val="2 Maintenance"/>
      <sheetName val="3 EnergyUtilities"/>
      <sheetName val="4 OperationAdmin"/>
      <sheetName val="5 Overheads"/>
      <sheetName val="6 Modernisation"/>
      <sheetName val="7 Residual"/>
      <sheetName val="8 Disposal"/>
      <sheetName val="Fly (6)"/>
      <sheetName val="Expenditure"/>
      <sheetName val="Profile"/>
      <sheetName val="Pie-Chart"/>
      <sheetName val="Profile-Chart"/>
      <sheetName val="Fly (7)"/>
      <sheetName val="Benchmarking"/>
      <sheetName val="Calculator"/>
      <sheetName val="Data"/>
      <sheetName val="Supplier"/>
      <sheetName val="VCH-SLC"/>
      <sheetName val="Fin Sum"/>
      <sheetName val="TBAL9697 -group wise  sdpl"/>
      <sheetName val="Option"/>
      <sheetName val="Doc_details"/>
      <sheetName val="Fly_(2)"/>
      <sheetName val="Fly_(3)"/>
      <sheetName val="Fly_(4)"/>
      <sheetName val="Fly_(5)"/>
      <sheetName val="0_Capital_Cost"/>
      <sheetName val="1_Asset_Renewal"/>
      <sheetName val="Asset_Expenditure"/>
      <sheetName val="2_Maintenance"/>
      <sheetName val="3_EnergyUtilities"/>
      <sheetName val="4_OperationAdmin"/>
      <sheetName val="5_Overheads"/>
      <sheetName val="6_Modernisation"/>
      <sheetName val="7_Residual"/>
      <sheetName val="8_Disposal"/>
      <sheetName val="Fly_(6)"/>
      <sheetName val="Fly_(7)"/>
      <sheetName val="Doc_details1"/>
      <sheetName val="Fly_(2)1"/>
      <sheetName val="Fly_(3)1"/>
      <sheetName val="Fly_(4)1"/>
      <sheetName val="Fly_(5)1"/>
      <sheetName val="0_Capital_Cost1"/>
      <sheetName val="1_Asset_Renewal1"/>
      <sheetName val="Asset_Expenditure1"/>
      <sheetName val="2_Maintenance1"/>
      <sheetName val="3_EnergyUtilities1"/>
      <sheetName val="4_OperationAdmin1"/>
      <sheetName val="5_Overheads1"/>
      <sheetName val="6_Modernisation1"/>
      <sheetName val="7_Residual1"/>
      <sheetName val="8_Disposal1"/>
      <sheetName val="Fly_(6)1"/>
      <sheetName val="Fly_(7)1"/>
      <sheetName val="C&amp;IEVA"/>
      <sheetName val=" GULF"/>
      <sheetName val="Doc_details2"/>
      <sheetName val="Fly_(2)2"/>
      <sheetName val="Fly_(3)2"/>
      <sheetName val="Fly_(4)2"/>
      <sheetName val="Fly_(5)2"/>
      <sheetName val="0_Capital_Cost2"/>
      <sheetName val="1_Asset_Renewal2"/>
      <sheetName val="Asset_Expenditure2"/>
      <sheetName val="2_Maintenance2"/>
      <sheetName val="3_EnergyUtilities2"/>
      <sheetName val="4_OperationAdmin2"/>
      <sheetName val="5_Overheads2"/>
      <sheetName val="6_Modernisation2"/>
      <sheetName val="7_Residual2"/>
      <sheetName val="8_Disposal2"/>
      <sheetName val="Fly_(6)2"/>
      <sheetName val="Fly_(7)2"/>
      <sheetName val="Doc_details3"/>
      <sheetName val="Fly_(2)3"/>
      <sheetName val="Fly_(3)3"/>
      <sheetName val="Fly_(4)3"/>
      <sheetName val="Fly_(5)3"/>
      <sheetName val="0_Capital_Cost3"/>
      <sheetName val="1_Asset_Renewal3"/>
      <sheetName val="Asset_Expenditure3"/>
      <sheetName val="2_Maintenance3"/>
      <sheetName val="3_EnergyUtilities3"/>
      <sheetName val="4_OperationAdmin3"/>
      <sheetName val="5_Overheads3"/>
      <sheetName val="6_Modernisation3"/>
      <sheetName val="7_Residual3"/>
      <sheetName val="8_Disposal3"/>
      <sheetName val="Fly_(6)3"/>
      <sheetName val="Fly_(7)3"/>
      <sheetName val="RA-markate"/>
      <sheetName val="Navigation Page"/>
      <sheetName val="DOOR-WIND"/>
      <sheetName val="E15"/>
      <sheetName val="est"/>
      <sheetName val="目录"/>
      <sheetName val="Name List"/>
      <sheetName val="Cashflow-with baseline (ex VAT)"/>
      <sheetName val="Civil Works"/>
      <sheetName val="Sheet3"/>
      <sheetName val="Doc_details4"/>
      <sheetName val="Fly_(2)4"/>
      <sheetName val="Fly_(3)4"/>
      <sheetName val="Fly_(4)4"/>
      <sheetName val="Fly_(5)4"/>
      <sheetName val="0_Capital_Cost4"/>
      <sheetName val="1_Asset_Renewal4"/>
      <sheetName val="Asset_Expenditure4"/>
      <sheetName val="2_Maintenance4"/>
      <sheetName val="3_EnergyUtilities4"/>
      <sheetName val="4_OperationAdmin4"/>
      <sheetName val="5_Overheads4"/>
      <sheetName val="6_Modernisation4"/>
      <sheetName val="7_Residual4"/>
      <sheetName val="8_Disposal4"/>
      <sheetName val="Fly_(6)4"/>
      <sheetName val="Fly_(7)4"/>
      <sheetName val="Fin_Sum"/>
      <sheetName val="TBAL9697_-group_wise__sdpl"/>
      <sheetName val="_GULF"/>
      <sheetName val="Doc_details5"/>
      <sheetName val="Fly_(2)5"/>
      <sheetName val="Fly_(3)5"/>
      <sheetName val="Fly_(4)5"/>
      <sheetName val="Fly_(5)5"/>
      <sheetName val="0_Capital_Cost5"/>
      <sheetName val="1_Asset_Renewal5"/>
      <sheetName val="Asset_Expenditure5"/>
      <sheetName val="2_Maintenance5"/>
      <sheetName val="3_EnergyUtilities5"/>
      <sheetName val="4_OperationAdmin5"/>
      <sheetName val="5_Overheads5"/>
      <sheetName val="6_Modernisation5"/>
      <sheetName val="7_Residual5"/>
      <sheetName val="8_Disposal5"/>
      <sheetName val="Fly_(6)5"/>
      <sheetName val="Fly_(7)5"/>
      <sheetName val="Fin_Sum1"/>
      <sheetName val="TBAL9697_-group_wise__sdpl1"/>
      <sheetName val="_GULF1"/>
      <sheetName val="Navigation_Page"/>
      <sheetName val="Name_List"/>
      <sheetName val="Doc_details6"/>
      <sheetName val="Fly_(2)6"/>
      <sheetName val="Fly_(3)6"/>
      <sheetName val="Fly_(4)6"/>
      <sheetName val="Fly_(5)6"/>
      <sheetName val="0_Capital_Cost6"/>
      <sheetName val="1_Asset_Renewal6"/>
      <sheetName val="Asset_Expenditure6"/>
      <sheetName val="2_Maintenance6"/>
      <sheetName val="3_EnergyUtilities6"/>
      <sheetName val="4_OperationAdmin6"/>
      <sheetName val="5_Overheads6"/>
      <sheetName val="6_Modernisation6"/>
      <sheetName val="7_Residual6"/>
      <sheetName val="8_Disposal6"/>
      <sheetName val="Fly_(6)6"/>
      <sheetName val="Fly_(7)6"/>
      <sheetName val="Fin_Sum2"/>
      <sheetName val="TBAL9697_-group_wise__sdpl2"/>
      <sheetName val="_GULF2"/>
      <sheetName val="Navigation_Page1"/>
      <sheetName val="Name_List1"/>
      <sheetName val="Cashflow-with_baseline_(ex_VAT)"/>
      <sheetName val="Civil_Works"/>
      <sheetName val="Cashflow-with_baseline_(ex_VAT1"/>
      <sheetName val="Civil_Works1"/>
      <sheetName val="Schedules"/>
      <sheetName val="fitting rates"/>
      <sheetName val="labour rates"/>
      <sheetName val="gen"/>
      <sheetName val="final abstract"/>
      <sheetName val="StartSheet"/>
      <sheetName val="Criteria"/>
      <sheetName val="DGchitiet "/>
      <sheetName val="PROJECT BRIEF(EX.NEW)"/>
      <sheetName val="Project Brief"/>
      <sheetName val="Civil-Weekly"/>
      <sheetName val="Elec-Weekly"/>
      <sheetName val="Mech-Weekly"/>
      <sheetName val="Pipe-Weekly"/>
      <sheetName val="Datas"/>
      <sheetName val="Tank-Weekly"/>
      <sheetName val="Project-Weekly"/>
      <sheetName val="U5-Weekly"/>
      <sheetName val="MODEL 25"/>
      <sheetName val="csdim"/>
      <sheetName val="cdsload"/>
      <sheetName val="chsload"/>
      <sheetName val="CLAMP"/>
      <sheetName val="cvsload"/>
      <sheetName val="pipe"/>
      <sheetName val="train cash"/>
      <sheetName val="accom cash"/>
      <sheetName val="E_Summary"/>
      <sheetName val="D_Cntnts"/>
      <sheetName val="Labour"/>
      <sheetName val="train_cash"/>
      <sheetName val="accom_cash"/>
      <sheetName val="Doc_details7"/>
      <sheetName val="Fly_(2)7"/>
      <sheetName val="Fly_(3)7"/>
      <sheetName val="Fly_(4)7"/>
      <sheetName val="Fly_(5)7"/>
      <sheetName val="0_Capital_Cost7"/>
      <sheetName val="1_Asset_Renewal7"/>
      <sheetName val="Asset_Expenditure7"/>
      <sheetName val="2_Maintenance7"/>
      <sheetName val="3_EnergyUtilities7"/>
      <sheetName val="4_OperationAdmin7"/>
      <sheetName val="5_Overheads7"/>
      <sheetName val="6_Modernisation7"/>
      <sheetName val="7_Residual7"/>
      <sheetName val="8_Disposal7"/>
      <sheetName val="Fly_(6)7"/>
      <sheetName val="Fly_(7)7"/>
      <sheetName val="_GULF3"/>
      <sheetName val="Fin_Sum3"/>
      <sheetName val="TBAL9697_-group_wise__sdpl3"/>
      <sheetName val="Navigation_Page2"/>
      <sheetName val="Name_List2"/>
      <sheetName val="Doc_details8"/>
      <sheetName val="Fly_(2)8"/>
      <sheetName val="Fly_(3)8"/>
      <sheetName val="Fly_(4)8"/>
      <sheetName val="Fly_(5)8"/>
      <sheetName val="0_Capital_Cost8"/>
      <sheetName val="1_Asset_Renewal8"/>
      <sheetName val="Asset_Expenditure8"/>
      <sheetName val="2_Maintenance8"/>
      <sheetName val="3_EnergyUtilities8"/>
      <sheetName val="4_OperationAdmin8"/>
      <sheetName val="5_Overheads8"/>
      <sheetName val="6_Modernisation8"/>
      <sheetName val="7_Residual8"/>
      <sheetName val="8_Disposal8"/>
      <sheetName val="Fly_(6)8"/>
      <sheetName val="Fly_(7)8"/>
      <sheetName val="_GULF4"/>
      <sheetName val="Fin_Sum4"/>
      <sheetName val="TBAL9697_-group_wise__sdpl4"/>
      <sheetName val="Navigation_Page3"/>
      <sheetName val="Name_List3"/>
      <sheetName val="Doc_details9"/>
      <sheetName val="Fly_(2)9"/>
      <sheetName val="Fly_(3)9"/>
      <sheetName val="Fly_(4)9"/>
      <sheetName val="Fly_(5)9"/>
      <sheetName val="0_Capital_Cost9"/>
      <sheetName val="1_Asset_Renewal9"/>
      <sheetName val="Asset_Expenditure9"/>
      <sheetName val="2_Maintenance9"/>
      <sheetName val="3_EnergyUtilities9"/>
      <sheetName val="4_OperationAdmin9"/>
      <sheetName val="5_Overheads9"/>
      <sheetName val="6_Modernisation9"/>
      <sheetName val="7_Residual9"/>
      <sheetName val="8_Disposal9"/>
      <sheetName val="Fly_(6)9"/>
      <sheetName val="Fly_(7)9"/>
      <sheetName val="_GULF5"/>
      <sheetName val="Fin_Sum5"/>
      <sheetName val="TBAL9697_-group_wise__sdpl5"/>
      <sheetName val="Navigation_Page4"/>
      <sheetName val="Name_List4"/>
      <sheetName val="Cashflow-with_baseline_(ex_VAT2"/>
      <sheetName val="Civil_Works2"/>
      <sheetName val="PAYWORK"/>
      <sheetName val="Budget Points"/>
      <sheetName val="Info"/>
      <sheetName val="Depn Table"/>
      <sheetName val="Main Works"/>
      <sheetName val="BQ"/>
      <sheetName val="CODE"/>
      <sheetName val="DGchitiet_"/>
      <sheetName val="PROJECT_BRIEF(EX_NEW)"/>
      <sheetName val="Project_Brief"/>
      <sheetName val="MODEL_25"/>
      <sheetName val="Page 1"/>
      <sheetName val="report"/>
      <sheetName val="H2O TREATMENT PLANT SITE_4_1_"/>
      <sheetName val="H2O TREATMENT PLANT SITE(4.1)"/>
      <sheetName val="19-PROVISIONAL SUMS"/>
      <sheetName val="21-EST. DAYWO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row r="5">
          <cell r="C5">
            <v>25</v>
          </cell>
        </row>
        <row r="6">
          <cell r="C6">
            <v>2002</v>
          </cell>
        </row>
      </sheetData>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sheetData sheetId="292"/>
      <sheetData sheetId="293"/>
      <sheetData sheetId="294" refreshError="1"/>
      <sheetData sheetId="295" refreshError="1"/>
      <sheetData sheetId="296" refreshError="1"/>
      <sheetData sheetId="297" refreshError="1"/>
      <sheetData sheetId="298" refreshError="1"/>
      <sheetData sheetId="29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Total Items"/>
      <sheetName val="Supplier Contacts"/>
      <sheetName val="Input"/>
    </sheetNames>
    <sheetDataSet>
      <sheetData sheetId="0"/>
      <sheetData sheetId="1"/>
      <sheetData sheetId="2"/>
      <sheetData sheetId="3">
        <row r="3">
          <cell r="A3" t="str">
            <v>None</v>
          </cell>
          <cell r="B3" t="str">
            <v>Submitted</v>
          </cell>
          <cell r="C3" t="str">
            <v>Berghult, Henrik</v>
          </cell>
        </row>
        <row r="4">
          <cell r="A4" t="str">
            <v>TBA</v>
          </cell>
          <cell r="B4" t="str">
            <v>Changed</v>
          </cell>
          <cell r="C4" t="str">
            <v>Dreschner, David</v>
          </cell>
        </row>
        <row r="5">
          <cell r="A5" t="str">
            <v>Filini</v>
          </cell>
          <cell r="B5" t="str">
            <v>Ordered</v>
          </cell>
          <cell r="C5" t="str">
            <v>Denk, Urban</v>
          </cell>
        </row>
        <row r="6">
          <cell r="A6" t="str">
            <v>Verres en Vers</v>
          </cell>
          <cell r="B6" t="str">
            <v>Delivered</v>
          </cell>
          <cell r="C6" t="str">
            <v>Larsson, Christer</v>
          </cell>
        </row>
        <row r="7">
          <cell r="A7" t="str">
            <v>Grill</v>
          </cell>
          <cell r="B7" t="str">
            <v>TBA</v>
          </cell>
          <cell r="C7" t="str">
            <v>Williamsson, Richard</v>
          </cell>
        </row>
        <row r="8">
          <cell r="A8" t="str">
            <v>Brasseri</v>
          </cell>
        </row>
        <row r="9">
          <cell r="A9" t="str">
            <v>Executive Lunch/Breakfast</v>
          </cell>
        </row>
        <row r="10">
          <cell r="A10" t="str">
            <v>Tapas</v>
          </cell>
        </row>
        <row r="11">
          <cell r="A11" t="str">
            <v>Grill &amp; VV</v>
          </cell>
        </row>
        <row r="12">
          <cell r="A12" t="str">
            <v>Unbranded concept</v>
          </cell>
        </row>
        <row r="13">
          <cell r="A13" t="str">
            <v>Fillini/VV/All Day dining</v>
          </cell>
        </row>
        <row r="14">
          <cell r="A14" t="str">
            <v>Fillini/Unbranded/RS</v>
          </cell>
        </row>
        <row r="15">
          <cell r="A15" t="str">
            <v>Grill/RS</v>
          </cell>
        </row>
        <row r="16">
          <cell r="A16" t="str">
            <v>All concepts &amp; outlets</v>
          </cell>
        </row>
        <row r="17">
          <cell r="A17" t="str">
            <v>M&amp;E/Minibar</v>
          </cell>
        </row>
        <row r="18">
          <cell r="A18" t="str">
            <v>Mezze</v>
          </cell>
        </row>
        <row r="19">
          <cell r="A19" t="str">
            <v>Non branded/All day dining</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Total Items"/>
      <sheetName val="Supplier Contacts"/>
      <sheetName val="Input"/>
      <sheetName val="Data"/>
      <sheetName val="Register"/>
    </sheetNames>
    <sheetDataSet>
      <sheetData sheetId="0"/>
      <sheetData sheetId="1"/>
      <sheetData sheetId="2"/>
      <sheetData sheetId="3">
        <row r="3">
          <cell r="A3" t="str">
            <v>None</v>
          </cell>
          <cell r="B3" t="str">
            <v>Submitted</v>
          </cell>
          <cell r="C3" t="str">
            <v>Berghult, Henrik</v>
          </cell>
        </row>
        <row r="4">
          <cell r="A4" t="str">
            <v>TBA</v>
          </cell>
          <cell r="B4" t="str">
            <v>Changed</v>
          </cell>
          <cell r="C4" t="str">
            <v>Dreschner, David</v>
          </cell>
        </row>
        <row r="5">
          <cell r="A5" t="str">
            <v>Filini</v>
          </cell>
          <cell r="B5" t="str">
            <v>Ordered</v>
          </cell>
          <cell r="C5" t="str">
            <v>Denk, Urban</v>
          </cell>
        </row>
        <row r="6">
          <cell r="A6" t="str">
            <v>Verres en Vers</v>
          </cell>
          <cell r="B6" t="str">
            <v>Delivered</v>
          </cell>
          <cell r="C6" t="str">
            <v>Larsson, Christer</v>
          </cell>
        </row>
        <row r="7">
          <cell r="A7" t="str">
            <v>Grill</v>
          </cell>
          <cell r="B7" t="str">
            <v>TBA</v>
          </cell>
          <cell r="C7" t="str">
            <v>Williamsson, Richard</v>
          </cell>
        </row>
        <row r="8">
          <cell r="A8" t="str">
            <v>Brasseri</v>
          </cell>
        </row>
        <row r="9">
          <cell r="A9" t="str">
            <v>Executive Lunch/Breakfast</v>
          </cell>
        </row>
        <row r="10">
          <cell r="A10" t="str">
            <v>Tapas</v>
          </cell>
        </row>
        <row r="11">
          <cell r="A11" t="str">
            <v>Grill &amp; VV</v>
          </cell>
        </row>
        <row r="12">
          <cell r="A12" t="str">
            <v>Unbranded concept</v>
          </cell>
        </row>
        <row r="13">
          <cell r="A13" t="str">
            <v>Fillini/VV/All Day dining</v>
          </cell>
        </row>
        <row r="14">
          <cell r="A14" t="str">
            <v>Fillini/Unbranded/RS</v>
          </cell>
        </row>
        <row r="15">
          <cell r="A15" t="str">
            <v>Grill/RS</v>
          </cell>
        </row>
        <row r="16">
          <cell r="A16" t="str">
            <v>All concepts &amp; outlets</v>
          </cell>
        </row>
        <row r="17">
          <cell r="A17" t="str">
            <v>M&amp;E/Minibar</v>
          </cell>
        </row>
        <row r="18">
          <cell r="A18" t="str">
            <v>Mezze</v>
          </cell>
        </row>
        <row r="19">
          <cell r="A19" t="str">
            <v>Non branded/All day dining</v>
          </cell>
        </row>
      </sheetData>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Summary"/>
      <sheetName val="Fees"/>
      <sheetName val="Cash Flow"/>
      <sheetName val="BT Direct Works"/>
      <sheetName val="Cat A Exec Summary"/>
      <sheetName val="Cat A Supp Auth"/>
      <sheetName val="Cat A AI's"/>
      <sheetName val="CAT A Anticipated"/>
      <sheetName val="Cat A Change Control"/>
      <sheetName val="Developers Fees"/>
      <sheetName val="Cat A Contingency Schedule"/>
      <sheetName val="Cat B Exec Summary"/>
      <sheetName val="Cat B Supp Auth"/>
      <sheetName val="Cat B AI's"/>
      <sheetName val="Cat B Change Control"/>
      <sheetName val="Sheet3"/>
      <sheetName val="Data"/>
      <sheetName val="Name List"/>
      <sheetName val="CBS"/>
      <sheetName val="Information"/>
      <sheetName val="Development_Summary"/>
      <sheetName val="Cash_Flow"/>
      <sheetName val="BT_Direct_Works"/>
      <sheetName val="Cat_A_Exec_Summary"/>
      <sheetName val="Cat_A_Supp_Auth"/>
      <sheetName val="Cat_A_AI's"/>
      <sheetName val="CAT_A_Anticipated"/>
      <sheetName val="Cat_A_Change_Control"/>
      <sheetName val="Developers_Fees"/>
      <sheetName val="Cat_A_Contingency_Schedule"/>
      <sheetName val="Cat_B_Exec_Summary"/>
      <sheetName val="Cat_B_Supp_Auth"/>
      <sheetName val="Cat_B_AI's"/>
      <sheetName val="Cat_B_Change_Control"/>
      <sheetName val="4.03 Recommendations &amp; Cashflow"/>
      <sheetName val="Standard S-Curve Data"/>
      <sheetName val="Development_Summary1"/>
      <sheetName val="Cash_Flow1"/>
      <sheetName val="BT_Direct_Works1"/>
      <sheetName val="Cat_A_Exec_Summary1"/>
      <sheetName val="Cat_A_Supp_Auth1"/>
      <sheetName val="Cat_A_AI's1"/>
      <sheetName val="CAT_A_Anticipated1"/>
      <sheetName val="Cat_A_Change_Control1"/>
      <sheetName val="Developers_Fees1"/>
      <sheetName val="Cat_A_Contingency_Schedule1"/>
      <sheetName val="Cat_B_Exec_Summary1"/>
      <sheetName val="Cat_B_Supp_Auth1"/>
      <sheetName val="Cat_B_AI's1"/>
      <sheetName val="Cat_B_Change_Control1"/>
      <sheetName val="1-1"/>
      <sheetName val=" Est "/>
      <sheetName val="공사수행방안"/>
      <sheetName val="Development_Summary2"/>
      <sheetName val="Cash_Flow2"/>
      <sheetName val="BT_Direct_Works2"/>
      <sheetName val="Cat_A_Exec_Summary2"/>
      <sheetName val="Cat_A_Supp_Auth2"/>
      <sheetName val="Cat_A_AI's2"/>
      <sheetName val="CAT_A_Anticipated2"/>
      <sheetName val="Cat_A_Change_Control2"/>
      <sheetName val="Developers_Fees2"/>
      <sheetName val="Cat_A_Contingency_Schedule2"/>
      <sheetName val="Cat_B_Exec_Summary2"/>
      <sheetName val="Cat_B_Supp_Auth2"/>
      <sheetName val="Cat_B_AI's2"/>
      <sheetName val="Cat_B_Change_Control2"/>
      <sheetName val="4_03_Recommendations_&amp;_Cashflow"/>
      <sheetName val="Standard_S-Curve_Data"/>
      <sheetName val="Development_Summary4"/>
      <sheetName val="Cash_Flow4"/>
      <sheetName val="BT_Direct_Works4"/>
      <sheetName val="Cat_A_Exec_Summary4"/>
      <sheetName val="Cat_A_Supp_Auth4"/>
      <sheetName val="Cat_A_AI's4"/>
      <sheetName val="CAT_A_Anticipated4"/>
      <sheetName val="Cat_A_Change_Control4"/>
      <sheetName val="Developers_Fees4"/>
      <sheetName val="Cat_A_Contingency_Schedule4"/>
      <sheetName val="Cat_B_Exec_Summary4"/>
      <sheetName val="Cat_B_Supp_Auth4"/>
      <sheetName val="Cat_B_AI's4"/>
      <sheetName val="Cat_B_Change_Control4"/>
      <sheetName val="Standard_S-Curve_Data2"/>
      <sheetName val="4_03_Recommendations_&amp;_Cashflo2"/>
      <sheetName val="Development_Summary3"/>
      <sheetName val="Cash_Flow3"/>
      <sheetName val="BT_Direct_Works3"/>
      <sheetName val="Cat_A_Exec_Summary3"/>
      <sheetName val="Cat_A_Supp_Auth3"/>
      <sheetName val="Cat_A_AI's3"/>
      <sheetName val="CAT_A_Anticipated3"/>
      <sheetName val="Cat_A_Change_Control3"/>
      <sheetName val="Developers_Fees3"/>
      <sheetName val="Cat_A_Contingency_Schedule3"/>
      <sheetName val="Cat_B_Exec_Summary3"/>
      <sheetName val="Cat_B_Supp_Auth3"/>
      <sheetName val="Cat_B_AI's3"/>
      <sheetName val="Cat_B_Change_Control3"/>
      <sheetName val="Standard_S-Curve_Data1"/>
      <sheetName val="4_03_Recommendations_&amp;_Cashflo1"/>
      <sheetName val="Development_Summary5"/>
      <sheetName val="Development_Summary6"/>
      <sheetName val="Cash_Flow5"/>
      <sheetName val="BT_Direct_Works5"/>
      <sheetName val="Cat_A_Exec_Summary5"/>
      <sheetName val="Cat_A_Supp_Auth5"/>
      <sheetName val="Cat_A_AI's5"/>
      <sheetName val="CAT_A_Anticipated5"/>
      <sheetName val="Cat_A_Change_Control5"/>
      <sheetName val="Developers_Fees5"/>
      <sheetName val="Cat_A_Contingency_Schedule5"/>
      <sheetName val="Cat_B_Exec_Summary5"/>
      <sheetName val="Cat_B_Supp_Auth5"/>
      <sheetName val="Cat_B_AI's5"/>
      <sheetName val="Cat_B_Change_Control5"/>
      <sheetName val="Development_Summary7"/>
      <sheetName val="Cash_Flow6"/>
      <sheetName val="BT_Direct_Works6"/>
      <sheetName val="Cat_A_Exec_Summary6"/>
      <sheetName val="Cat_A_Supp_Auth6"/>
      <sheetName val="Cat_A_AI's6"/>
      <sheetName val="CAT_A_Anticipated6"/>
      <sheetName val="Cat_A_Change_Control6"/>
      <sheetName val="Developers_Fees6"/>
      <sheetName val="Cat_A_Contingency_Schedule6"/>
      <sheetName val="Cat_B_Exec_Summary6"/>
      <sheetName val="Cat_B_Supp_Auth6"/>
      <sheetName val="Cat_B_AI's6"/>
      <sheetName val="Cat_B_Change_Control6"/>
      <sheetName val="Development_Summary8"/>
      <sheetName val="Cash_Flow7"/>
      <sheetName val="BT_Direct_Works7"/>
      <sheetName val="Cat_A_Exec_Summary7"/>
      <sheetName val="Cat_A_Supp_Auth7"/>
      <sheetName val="Cat_A_AI's7"/>
      <sheetName val="CAT_A_Anticipated7"/>
      <sheetName val="Cat_A_Change_Control7"/>
      <sheetName val="Developers_Fees7"/>
      <sheetName val="Cat_A_Contingency_Schedule7"/>
      <sheetName val="Cat_B_Exec_Summary7"/>
      <sheetName val="Cat_B_Supp_Auth7"/>
      <sheetName val="Cat_B_AI's7"/>
      <sheetName val="Cat_B_Change_Control7"/>
      <sheetName val="Standard_S-Curve_Data3"/>
      <sheetName val="4_03_Recommendations_&amp;_Cashflo3"/>
      <sheetName val="Development_Summary9"/>
      <sheetName val="Cash_Flow8"/>
      <sheetName val="BT_Direct_Works8"/>
      <sheetName val="Cat_A_Exec_Summary8"/>
      <sheetName val="Cat_A_Supp_Auth8"/>
      <sheetName val="Cat_A_AI's8"/>
      <sheetName val="CAT_A_Anticipated8"/>
      <sheetName val="Cat_A_Change_Control8"/>
      <sheetName val="Developers_Fees8"/>
      <sheetName val="Cat_A_Contingency_Schedule8"/>
      <sheetName val="Cat_B_Exec_Summary8"/>
      <sheetName val="Cat_B_Supp_Auth8"/>
      <sheetName val="Cat_B_AI's8"/>
      <sheetName val="Cat_B_Change_Control8"/>
      <sheetName val="Development_Summary10"/>
      <sheetName val="Cash_Flow9"/>
      <sheetName val="BT_Direct_Works9"/>
      <sheetName val="Cat_A_Exec_Summary9"/>
      <sheetName val="Cat_A_Supp_Auth9"/>
      <sheetName val="Cat_A_AI's9"/>
      <sheetName val="CAT_A_Anticipated9"/>
      <sheetName val="Cat_A_Change_Control9"/>
      <sheetName val="Developers_Fees9"/>
      <sheetName val="Cat_A_Contingency_Schedule9"/>
      <sheetName val="Cat_B_Exec_Summary9"/>
      <sheetName val="Cat_B_Supp_Auth9"/>
      <sheetName val="Cat_B_AI's9"/>
      <sheetName val="Cat_B_Change_Control9"/>
      <sheetName val="Standard_S-Curve_Data4"/>
      <sheetName val="4_03_Recommendations_&amp;_Cashflo4"/>
      <sheetName val="Development_Summary11"/>
      <sheetName val="Cash_Flow10"/>
      <sheetName val="BT_Direct_Works10"/>
      <sheetName val="Cat_A_Exec_Summary10"/>
      <sheetName val="Cat_A_Supp_Auth10"/>
      <sheetName val="Cat_A_AI's10"/>
      <sheetName val="CAT_A_Anticipated10"/>
      <sheetName val="Cat_A_Change_Control10"/>
      <sheetName val="Developers_Fees10"/>
      <sheetName val="Cat_A_Contingency_Schedule10"/>
      <sheetName val="Cat_B_Exec_Summary10"/>
      <sheetName val="Cat_B_Supp_Auth10"/>
      <sheetName val="Cat_B_AI's10"/>
      <sheetName val="Cat_B_Change_Control10"/>
      <sheetName val="Standard_S-Curve_Data5"/>
      <sheetName val="4_03_Recommendations_&amp;_Cashflo5"/>
      <sheetName val="gen"/>
      <sheetName val="Development_Summary12"/>
      <sheetName val="Cash_Flow11"/>
      <sheetName val="BT_Direct_Works11"/>
      <sheetName val="Cat_A_Exec_Summary11"/>
      <sheetName val="Cat_A_Supp_Auth11"/>
      <sheetName val="Cat_A_AI's11"/>
      <sheetName val="CAT_A_Anticipated11"/>
      <sheetName val="Cat_A_Change_Control11"/>
      <sheetName val="Developers_Fees11"/>
      <sheetName val="Cat_A_Contingency_Schedule11"/>
      <sheetName val="Cat_B_Exec_Summary11"/>
      <sheetName val="Cat_B_Supp_Auth11"/>
      <sheetName val="Cat_B_AI's11"/>
      <sheetName val="Cat_B_Change_Control11"/>
      <sheetName val="4_03_Recommendations_&amp;_Cashflo6"/>
      <sheetName val="Standard_S-Curve_Data6"/>
      <sheetName val="Development_Summary13"/>
      <sheetName val="Development_Summary14"/>
      <sheetName val="Development_Summary19"/>
      <sheetName val="Cash_Flow16"/>
      <sheetName val="BT_Direct_Works16"/>
      <sheetName val="Cat_A_Exec_Summary16"/>
      <sheetName val="Cat_A_Supp_Auth16"/>
      <sheetName val="Cat_A_AI's16"/>
      <sheetName val="CAT_A_Anticipated16"/>
      <sheetName val="Cat_A_Change_Control16"/>
      <sheetName val="Developers_Fees16"/>
      <sheetName val="Cat_A_Contingency_Schedule16"/>
      <sheetName val="Cat_B_Exec_Summary16"/>
      <sheetName val="Cat_B_Supp_Auth16"/>
      <sheetName val="Cat_B_AI's16"/>
      <sheetName val="Cat_B_Change_Control16"/>
      <sheetName val="Standard_S-Curve_Data11"/>
      <sheetName val="4_03_Recommendations_&amp;_Cashfl11"/>
      <sheetName val="Development_Summary15"/>
      <sheetName val="Cash_Flow12"/>
      <sheetName val="BT_Direct_Works12"/>
      <sheetName val="Cat_A_Exec_Summary12"/>
      <sheetName val="Cat_A_Supp_Auth12"/>
      <sheetName val="Cat_A_AI's12"/>
      <sheetName val="CAT_A_Anticipated12"/>
      <sheetName val="Cat_A_Change_Control12"/>
      <sheetName val="Developers_Fees12"/>
      <sheetName val="Cat_A_Contingency_Schedule12"/>
      <sheetName val="Cat_B_Exec_Summary12"/>
      <sheetName val="Cat_B_Supp_Auth12"/>
      <sheetName val="Cat_B_AI's12"/>
      <sheetName val="Cat_B_Change_Control12"/>
      <sheetName val="Standard_S-Curve_Data7"/>
      <sheetName val="4_03_Recommendations_&amp;_Cashflo7"/>
      <sheetName val="Development_Summary16"/>
      <sheetName val="Cash_Flow13"/>
      <sheetName val="BT_Direct_Works13"/>
      <sheetName val="Cat_A_Exec_Summary13"/>
      <sheetName val="Cat_A_Supp_Auth13"/>
      <sheetName val="Cat_A_AI's13"/>
      <sheetName val="CAT_A_Anticipated13"/>
      <sheetName val="Cat_A_Change_Control13"/>
      <sheetName val="Developers_Fees13"/>
      <sheetName val="Cat_A_Contingency_Schedule13"/>
      <sheetName val="Cat_B_Exec_Summary13"/>
      <sheetName val="Cat_B_Supp_Auth13"/>
      <sheetName val="Cat_B_AI's13"/>
      <sheetName val="Cat_B_Change_Control13"/>
      <sheetName val="Standard_S-Curve_Data8"/>
      <sheetName val="4_03_Recommendations_&amp;_Cashflo8"/>
      <sheetName val="Development_Summary17"/>
      <sheetName val="Cash_Flow14"/>
      <sheetName val="BT_Direct_Works14"/>
      <sheetName val="Cat_A_Exec_Summary14"/>
      <sheetName val="Cat_A_Supp_Auth14"/>
      <sheetName val="Cat_A_AI's14"/>
      <sheetName val="CAT_A_Anticipated14"/>
      <sheetName val="Cat_A_Change_Control14"/>
      <sheetName val="Developers_Fees14"/>
      <sheetName val="Cat_A_Contingency_Schedule14"/>
      <sheetName val="Cat_B_Exec_Summary14"/>
      <sheetName val="Cat_B_Supp_Auth14"/>
      <sheetName val="Cat_B_AI's14"/>
      <sheetName val="Cat_B_Change_Control14"/>
      <sheetName val="Standard_S-Curve_Data9"/>
      <sheetName val="4_03_Recommendations_&amp;_Cashflo9"/>
      <sheetName val="Development_Summary18"/>
      <sheetName val="Cash_Flow15"/>
      <sheetName val="BT_Direct_Works15"/>
      <sheetName val="Cat_A_Exec_Summary15"/>
      <sheetName val="Cat_A_Supp_Auth15"/>
      <sheetName val="Cat_A_AI's15"/>
      <sheetName val="CAT_A_Anticipated15"/>
      <sheetName val="Cat_A_Change_Control15"/>
      <sheetName val="Developers_Fees15"/>
      <sheetName val="Cat_A_Contingency_Schedule15"/>
      <sheetName val="Cat_B_Exec_Summary15"/>
      <sheetName val="Cat_B_Supp_Auth15"/>
      <sheetName val="Cat_B_AI's15"/>
      <sheetName val="Cat_B_Change_Control15"/>
      <sheetName val="Standard_S-Curve_Data10"/>
      <sheetName val="4_03_Recommendations_&amp;_Cashfl10"/>
      <sheetName val="Development_Summary20"/>
      <sheetName val="Cash_Flow17"/>
      <sheetName val="BT_Direct_Works17"/>
      <sheetName val="Cat_A_Exec_Summary17"/>
      <sheetName val="Cat_A_Supp_Auth17"/>
      <sheetName val="Cat_A_AI's17"/>
      <sheetName val="CAT_A_Anticipated17"/>
      <sheetName val="Cat_A_Change_Control17"/>
      <sheetName val="Developers_Fees17"/>
      <sheetName val="Cat_A_Contingency_Schedule17"/>
      <sheetName val="Cat_B_Exec_Summary17"/>
      <sheetName val="Cat_B_Supp_Auth17"/>
      <sheetName val="Cat_B_AI's17"/>
      <sheetName val="Cat_B_Change_Control17"/>
      <sheetName val="Standard_S-Curve_Data12"/>
      <sheetName val="4_03_Recommendations_&amp;_Cashfl12"/>
      <sheetName val="Development_Summary21"/>
      <sheetName val="Cash_Flow18"/>
      <sheetName val="BT_Direct_Works18"/>
      <sheetName val="Cat_A_Exec_Summary18"/>
      <sheetName val="Cat_A_Supp_Auth18"/>
      <sheetName val="Cat_A_AI's18"/>
      <sheetName val="CAT_A_Anticipated18"/>
      <sheetName val="Cat_A_Change_Control18"/>
      <sheetName val="Developers_Fees18"/>
      <sheetName val="Cat_A_Contingency_Schedule18"/>
      <sheetName val="Cat_B_Exec_Summary18"/>
      <sheetName val="Cat_B_Supp_Auth18"/>
      <sheetName val="Cat_B_AI's18"/>
      <sheetName val="Cat_B_Change_Control18"/>
      <sheetName val="Standard_S-Curve_Data13"/>
      <sheetName val="4_03_Recommendations_&amp;_Cashfl13"/>
      <sheetName val="Development_Summary22"/>
      <sheetName val="Cash_Flow19"/>
      <sheetName val="BT_Direct_Works19"/>
      <sheetName val="Cat_A_Exec_Summary19"/>
      <sheetName val="Cat_A_Supp_Auth19"/>
      <sheetName val="Cat_A_AI's19"/>
      <sheetName val="CAT_A_Anticipated19"/>
      <sheetName val="Cat_A_Change_Control19"/>
      <sheetName val="Developers_Fees19"/>
      <sheetName val="Cat_A_Contingency_Schedule19"/>
      <sheetName val="Cat_B_Exec_Summary19"/>
      <sheetName val="Cat_B_Supp_Auth19"/>
      <sheetName val="Cat_B_AI's19"/>
      <sheetName val="Cat_B_Change_Control19"/>
      <sheetName val="Standard_S-Curve_Data14"/>
      <sheetName val="4_03_Recommendations_&amp;_Cashfl14"/>
      <sheetName val="Development_Summary23"/>
      <sheetName val="Cash_Flow20"/>
      <sheetName val="BT_Direct_Works20"/>
      <sheetName val="Cat_A_Exec_Summary20"/>
      <sheetName val="Cat_A_Supp_Auth20"/>
      <sheetName val="Cat_A_AI's20"/>
      <sheetName val="CAT_A_Anticipated20"/>
      <sheetName val="Cat_A_Change_Control20"/>
      <sheetName val="Developers_Fees20"/>
      <sheetName val="Cat_A_Contingency_Schedule20"/>
      <sheetName val="Cat_B_Exec_Summary20"/>
      <sheetName val="Cat_B_Supp_Auth20"/>
      <sheetName val="Cat_B_AI's20"/>
      <sheetName val="Cat_B_Change_Control20"/>
      <sheetName val="4_03_Recommendations_&amp;_Cashfl15"/>
      <sheetName val="Standard_S-Curve_Data15"/>
      <sheetName val="Development_Summary24"/>
      <sheetName val="Cash_Flow21"/>
      <sheetName val="BT_Direct_Works21"/>
      <sheetName val="Cat_A_Exec_Summary21"/>
      <sheetName val="Cat_A_Supp_Auth21"/>
      <sheetName val="Cat_A_AI's21"/>
      <sheetName val="CAT_A_Anticipated21"/>
      <sheetName val="Cat_A_Change_Control21"/>
      <sheetName val="Developers_Fees21"/>
      <sheetName val="Cat_A_Contingency_Schedule21"/>
      <sheetName val="Cat_B_Exec_Summary21"/>
      <sheetName val="Cat_B_Supp_Auth21"/>
      <sheetName val="Cat_B_AI's21"/>
      <sheetName val="Cat_B_Change_Control21"/>
      <sheetName val="4_03_Recommendations_&amp;_Cashfl16"/>
      <sheetName val="Standard_S-Curve_Data16"/>
      <sheetName val="Development_Summary25"/>
      <sheetName val="Cash_Flow22"/>
      <sheetName val="BT_Direct_Works22"/>
      <sheetName val="Cat_A_Exec_Summary22"/>
      <sheetName val="Cat_A_Supp_Auth22"/>
      <sheetName val="Cat_A_AI's22"/>
      <sheetName val="CAT_A_Anticipated22"/>
      <sheetName val="Cat_A_Change_Control22"/>
      <sheetName val="Developers_Fees22"/>
      <sheetName val="Cat_A_Contingency_Schedule22"/>
      <sheetName val="Cat_B_Exec_Summary22"/>
      <sheetName val="Cat_B_Supp_Auth22"/>
      <sheetName val="Cat_B_AI's22"/>
      <sheetName val="Facade"/>
      <sheetName val="NPV"/>
      <sheetName val="Mat_Cost"/>
      <sheetName val="PrintManager"/>
      <sheetName val="Assumption"/>
      <sheetName val="Fin Sum"/>
      <sheetName val="Civil Works"/>
      <sheetName val="2nd "/>
      <sheetName val="Summary_Bank"/>
      <sheetName val="Cat_B_Change_Control22"/>
      <sheetName val="4_03_Recommendations_&amp;_Cashfl17"/>
      <sheetName val="Standard_S-Curve_Data17"/>
      <sheetName val="Name_List"/>
      <sheetName val="_Est_"/>
      <sheetName val="Name_List1"/>
      <sheetName val="_Est_1"/>
      <sheetName val="Fin_Sum"/>
      <sheetName val="Civil_Works"/>
      <sheetName val="2nd_"/>
      <sheetName val="Name_List2"/>
      <sheetName val="_Est_2"/>
      <sheetName val="Fin_Sum1"/>
      <sheetName val="Civil_Works1"/>
      <sheetName val="2nd_1"/>
      <sheetName val="zone-8"/>
      <sheetName val="MHNO_LEV"/>
      <sheetName val="TBAL9697 -group wise  sdpl"/>
      <sheetName val="Assumptions"/>
      <sheetName val="labour rates"/>
      <sheetName val="Input"/>
      <sheetName val="Navigation Page"/>
      <sheetName val="Lookup"/>
      <sheetName val="DOOR-WIND"/>
      <sheetName val="VCH-SLC"/>
      <sheetName val="Supplier"/>
      <sheetName val="p&amp;m"/>
      <sheetName val="factors"/>
      <sheetName val="Labour"/>
      <sheetName val="Project Brief"/>
      <sheetName val="Development_Summary26"/>
      <sheetName val="Cash_Flow23"/>
      <sheetName val="BT_Direct_Works23"/>
      <sheetName val="Cat_A_Exec_Summary23"/>
      <sheetName val="Cat_A_Supp_Auth23"/>
      <sheetName val="Cat_A_AI's23"/>
      <sheetName val="CAT_A_Anticipated23"/>
      <sheetName val="Cat_A_Change_Control23"/>
      <sheetName val="Developers_Fees23"/>
      <sheetName val="Cat_A_Contingency_Schedule23"/>
      <sheetName val="Cat_B_Exec_Summary23"/>
      <sheetName val="Cat_B_Supp_Auth23"/>
      <sheetName val="Cat_B_AI's23"/>
      <sheetName val="Development_Summary27"/>
      <sheetName val="Cash_Flow24"/>
      <sheetName val="BT_Direct_Works24"/>
      <sheetName val="Cat_A_Exec_Summary24"/>
      <sheetName val="Cat_A_Supp_Auth24"/>
      <sheetName val="Cat_A_AI's24"/>
      <sheetName val="CAT_A_Anticipated24"/>
      <sheetName val="Cat_A_Change_Control24"/>
      <sheetName val="Developers_Fees24"/>
      <sheetName val="Cat_A_Contingency_Schedule24"/>
      <sheetName val="Cat_B_Exec_Summary24"/>
      <sheetName val="Cat_B_Supp_Auth24"/>
      <sheetName val="Cat_B_AI's24"/>
      <sheetName val="Cat_B_Change_Control23"/>
      <sheetName val="4_03_Recommendations_&amp;_Cashfl18"/>
      <sheetName val="Standard_S-Curve_Data18"/>
      <sheetName val="Schedules"/>
      <sheetName val="Cover"/>
      <sheetName val="Global Tool"/>
      <sheetName val="PD Cover"/>
      <sheetName val="Global_Tool1"/>
      <sheetName val="PD_Cover1"/>
      <sheetName val="Global_Tool"/>
      <sheetName val="PD_Cover"/>
      <sheetName val="Construction"/>
      <sheetName val="Operations"/>
      <sheetName val="WORKSHEET"/>
      <sheetName val="beam"/>
      <sheetName val="Budget Points"/>
      <sheetName val="PAYWORK"/>
      <sheetName val="P1260Projected.5700 Detail"/>
      <sheetName val="P852.5000 Detail"/>
      <sheetName val="P854.5000 Detail"/>
      <sheetName val="P856.5000 Detail"/>
      <sheetName val="P858.5000 Detail"/>
      <sheetName val="P860Baseline.5000 Detail"/>
      <sheetName val="Pipe Bedding"/>
      <sheetName val="Home Office"/>
      <sheetName val="REBAR"/>
      <sheetName val="Tiling"/>
      <sheetName val="DATA SHEET"/>
      <sheetName val="plan&amp;section of foundation"/>
      <sheetName val="working load at the btm ft."/>
      <sheetName val="stability check"/>
      <sheetName val="design criteria"/>
      <sheetName val="design load"/>
      <sheetName val="VIABILITY"/>
      <sheetName val="19-PROVISIONAL SUMS"/>
      <sheetName val="21-EST. DAYWO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CLIENT :</v>
          </cell>
          <cell r="D2" t="str">
            <v>British Telecommunications Plc</v>
          </cell>
          <cell r="N2" t="str">
            <v>Turner &amp; Townsend</v>
          </cell>
        </row>
        <row r="3">
          <cell r="B3" t="str">
            <v>CONTRACT :</v>
          </cell>
          <cell r="D3" t="str">
            <v>One Sovereign Street Leeds</v>
          </cell>
          <cell r="N3" t="str">
            <v>Chartered Quantity Surveyors</v>
          </cell>
        </row>
        <row r="4">
          <cell r="B4" t="str">
            <v>PROJECT :</v>
          </cell>
          <cell r="D4" t="str">
            <v>BT A Works</v>
          </cell>
        </row>
        <row r="5">
          <cell r="B5" t="str">
            <v>FINANCIAL  REPORT Nr:</v>
          </cell>
          <cell r="D5">
            <v>5</v>
          </cell>
        </row>
        <row r="6">
          <cell r="B6" t="str">
            <v>AS AT:</v>
          </cell>
          <cell r="D6">
            <v>37168</v>
          </cell>
        </row>
        <row r="9">
          <cell r="A9" t="str">
            <v>SECTION 4 - CHANGE CONTROL SUMMARY</v>
          </cell>
        </row>
        <row r="12">
          <cell r="B12" t="str">
            <v>CO NR.</v>
          </cell>
          <cell r="C12" t="str">
            <v>Description</v>
          </cell>
          <cell r="E12" t="str">
            <v>Instructed</v>
          </cell>
          <cell r="G12" t="str">
            <v>Approved</v>
          </cell>
          <cell r="I12" t="str">
            <v>Unapproved</v>
          </cell>
          <cell r="K12" t="str">
            <v>Raised By</v>
          </cell>
          <cell r="L12" t="str">
            <v>(A)pproved (U)nder Review (R)ejected</v>
          </cell>
          <cell r="M12" t="str">
            <v>PMI Nr</v>
          </cell>
          <cell r="N12" t="str">
            <v>Comments</v>
          </cell>
        </row>
        <row r="13">
          <cell r="E13" t="str">
            <v>Omit</v>
          </cell>
          <cell r="F13" t="str">
            <v>Add</v>
          </cell>
          <cell r="G13" t="str">
            <v>Omit</v>
          </cell>
          <cell r="H13" t="str">
            <v>Add</v>
          </cell>
          <cell r="I13" t="str">
            <v>Omit</v>
          </cell>
          <cell r="J13" t="str">
            <v>Add</v>
          </cell>
        </row>
        <row r="14">
          <cell r="B14" t="str">
            <v>1a</v>
          </cell>
          <cell r="C14" t="str">
            <v>Additional floor strengthening to comms rooms for Syntegra</v>
          </cell>
          <cell r="F14">
            <v>4920</v>
          </cell>
          <cell r="K14" t="str">
            <v>BT</v>
          </cell>
          <cell r="L14" t="str">
            <v>A</v>
          </cell>
          <cell r="M14">
            <v>1</v>
          </cell>
        </row>
        <row r="15">
          <cell r="B15" t="str">
            <v>1b</v>
          </cell>
          <cell r="C15" t="str">
            <v>Additional floor strengthening to comms rooms for Ignite</v>
          </cell>
          <cell r="F15">
            <v>2460</v>
          </cell>
          <cell r="K15" t="str">
            <v>BT</v>
          </cell>
          <cell r="L15" t="str">
            <v>A</v>
          </cell>
        </row>
        <row r="16">
          <cell r="B16" t="str">
            <v>1c</v>
          </cell>
          <cell r="C16" t="str">
            <v>Additional floor strengthening to comms rooms for BTP</v>
          </cell>
          <cell r="F16">
            <v>2460</v>
          </cell>
          <cell r="K16" t="str">
            <v>BT</v>
          </cell>
          <cell r="L16" t="str">
            <v>A</v>
          </cell>
        </row>
        <row r="17">
          <cell r="B17" t="str">
            <v>2a</v>
          </cell>
          <cell r="C17" t="str">
            <v>Increase the size of the UPS from 300kVa to 500kVa for Syntegra</v>
          </cell>
          <cell r="J17">
            <v>35184</v>
          </cell>
          <cell r="K17" t="str">
            <v>WSA</v>
          </cell>
          <cell r="L17" t="str">
            <v>U</v>
          </cell>
        </row>
        <row r="18">
          <cell r="B18" t="str">
            <v>2b</v>
          </cell>
          <cell r="C18" t="str">
            <v>Increase the size of the UPS from 300kVa to 500kVa for Ignite</v>
          </cell>
          <cell r="J18">
            <v>19791</v>
          </cell>
          <cell r="K18" t="str">
            <v>WSA</v>
          </cell>
          <cell r="L18" t="str">
            <v>U</v>
          </cell>
        </row>
        <row r="19">
          <cell r="B19" t="str">
            <v>3a</v>
          </cell>
          <cell r="C19" t="str">
            <v>Increase the size of the Gen from 800kVa to 1,100kVa Syntegra</v>
          </cell>
          <cell r="J19">
            <v>17592</v>
          </cell>
          <cell r="K19" t="str">
            <v>WSA</v>
          </cell>
          <cell r="L19" t="str">
            <v>U</v>
          </cell>
        </row>
        <row r="20">
          <cell r="B20" t="str">
            <v>3b</v>
          </cell>
          <cell r="C20" t="str">
            <v>Increase the size of the Gen from 800kVa to 1,100kVa Ignite</v>
          </cell>
          <cell r="J20">
            <v>9895</v>
          </cell>
          <cell r="K20" t="str">
            <v>WSA</v>
          </cell>
          <cell r="L20" t="str">
            <v>U</v>
          </cell>
        </row>
        <row r="21">
          <cell r="B21">
            <v>4</v>
          </cell>
          <cell r="C21" t="str">
            <v xml:space="preserve">Reviseed lighting to backup areas </v>
          </cell>
          <cell r="J21">
            <v>0</v>
          </cell>
          <cell r="K21" t="str">
            <v>WSA</v>
          </cell>
          <cell r="L21" t="str">
            <v>U</v>
          </cell>
        </row>
        <row r="22">
          <cell r="B22" t="str">
            <v>5a</v>
          </cell>
          <cell r="C22" t="str">
            <v>Provide power &amp; mechanical cooling to comms rooms - Syntegra</v>
          </cell>
          <cell r="J22">
            <v>199009</v>
          </cell>
          <cell r="K22" t="str">
            <v>WSA</v>
          </cell>
          <cell r="L22" t="str">
            <v>U</v>
          </cell>
        </row>
        <row r="23">
          <cell r="B23" t="str">
            <v>5b</v>
          </cell>
          <cell r="C23" t="str">
            <v>Provide power &amp; mechanical cooling to comms rooms - Ignite</v>
          </cell>
          <cell r="J23">
            <v>127542</v>
          </cell>
          <cell r="K23" t="str">
            <v>WSA</v>
          </cell>
          <cell r="L23" t="str">
            <v>U</v>
          </cell>
        </row>
        <row r="24">
          <cell r="B24">
            <v>6</v>
          </cell>
          <cell r="C24" t="str">
            <v>Omit the 'cattlegrid' arrangement &amp; added mech. Vent.</v>
          </cell>
          <cell r="J24">
            <v>21900</v>
          </cell>
          <cell r="K24" t="str">
            <v>WSA</v>
          </cell>
          <cell r="L24" t="str">
            <v>U</v>
          </cell>
        </row>
        <row r="25">
          <cell r="B25">
            <v>7</v>
          </cell>
          <cell r="C25" t="str">
            <v>Provide wireless technology infrastructure</v>
          </cell>
          <cell r="J25">
            <v>23900</v>
          </cell>
          <cell r="K25" t="str">
            <v>WSA</v>
          </cell>
          <cell r="L25" t="str">
            <v>U</v>
          </cell>
        </row>
        <row r="26">
          <cell r="B26">
            <v>8</v>
          </cell>
          <cell r="C26" t="str">
            <v>Amended layout for Syntegra's typical floor.</v>
          </cell>
          <cell r="K26" t="str">
            <v>FDG</v>
          </cell>
          <cell r="L26" t="str">
            <v>U</v>
          </cell>
        </row>
        <row r="27">
          <cell r="B27">
            <v>9</v>
          </cell>
          <cell r="C27" t="str">
            <v>Entrance Steps changed to take new canopy support column</v>
          </cell>
          <cell r="K27" t="str">
            <v>EPR</v>
          </cell>
          <cell r="L27" t="str">
            <v>U</v>
          </cell>
        </row>
        <row r="28">
          <cell r="B28">
            <v>10</v>
          </cell>
          <cell r="C28" t="str">
            <v>Night sliding doors to the entrance revolving doors</v>
          </cell>
          <cell r="H28">
            <v>5741</v>
          </cell>
          <cell r="K28" t="str">
            <v>FDG</v>
          </cell>
          <cell r="L28" t="str">
            <v>A</v>
          </cell>
        </row>
        <row r="29">
          <cell r="B29">
            <v>11</v>
          </cell>
          <cell r="C29" t="str">
            <v>Amendmends to core disabled toilets</v>
          </cell>
          <cell r="K29" t="str">
            <v>FDG</v>
          </cell>
          <cell r="L29" t="str">
            <v>U</v>
          </cell>
        </row>
        <row r="30">
          <cell r="B30">
            <v>12</v>
          </cell>
          <cell r="C30" t="str">
            <v>Installtion of Monospace lift</v>
          </cell>
          <cell r="K30" t="str">
            <v>HHP</v>
          </cell>
          <cell r="L30" t="str">
            <v>U</v>
          </cell>
        </row>
        <row r="31">
          <cell r="B31">
            <v>13</v>
          </cell>
          <cell r="C31" t="str">
            <v>Installation of Blinds</v>
          </cell>
          <cell r="J31">
            <v>79414</v>
          </cell>
          <cell r="K31" t="str">
            <v>BT</v>
          </cell>
          <cell r="L31" t="str">
            <v>U</v>
          </cell>
        </row>
        <row r="32">
          <cell r="B32">
            <v>14</v>
          </cell>
          <cell r="C32" t="str">
            <v>Omit and add Buildersowork alloawance</v>
          </cell>
          <cell r="I32">
            <v>100000</v>
          </cell>
          <cell r="J32">
            <v>2000</v>
          </cell>
          <cell r="K32" t="str">
            <v>TTQS</v>
          </cell>
          <cell r="L32" t="str">
            <v>U</v>
          </cell>
        </row>
        <row r="33">
          <cell r="B33">
            <v>15</v>
          </cell>
          <cell r="C33" t="str">
            <v>Incorporation of breakglass sensors</v>
          </cell>
          <cell r="J33">
            <v>4702</v>
          </cell>
          <cell r="K33" t="str">
            <v>FDG</v>
          </cell>
          <cell r="L33" t="str">
            <v>U</v>
          </cell>
        </row>
        <row r="34">
          <cell r="B34">
            <v>16</v>
          </cell>
          <cell r="C34" t="str">
            <v>Installtion of hooks and drapes to goods lift</v>
          </cell>
          <cell r="K34" t="str">
            <v>GTMS</v>
          </cell>
          <cell r="L34" t="str">
            <v>U</v>
          </cell>
        </row>
        <row r="35">
          <cell r="B35" t="str">
            <v>17a</v>
          </cell>
          <cell r="C35" t="str">
            <v>Additional Comms Rooms for Syntegra</v>
          </cell>
          <cell r="J35">
            <v>45389</v>
          </cell>
          <cell r="K35" t="str">
            <v>TTQS</v>
          </cell>
          <cell r="L35" t="str">
            <v>U</v>
          </cell>
        </row>
        <row r="36">
          <cell r="B36" t="str">
            <v>17b</v>
          </cell>
          <cell r="C36" t="str">
            <v>Additional Comms Rooms for Ignite Solutions</v>
          </cell>
          <cell r="J36">
            <v>22695</v>
          </cell>
          <cell r="K36" t="str">
            <v>TTQS</v>
          </cell>
          <cell r="L36" t="str">
            <v>U</v>
          </cell>
        </row>
        <row r="37">
          <cell r="B37">
            <v>18</v>
          </cell>
        </row>
        <row r="38">
          <cell r="B38">
            <v>19</v>
          </cell>
        </row>
        <row r="39">
          <cell r="B39">
            <v>20</v>
          </cell>
        </row>
        <row r="40">
          <cell r="B40">
            <v>21</v>
          </cell>
        </row>
        <row r="41">
          <cell r="B41">
            <v>22</v>
          </cell>
        </row>
        <row r="42">
          <cell r="B42">
            <v>23</v>
          </cell>
        </row>
        <row r="43">
          <cell r="B43">
            <v>24</v>
          </cell>
        </row>
        <row r="44">
          <cell r="B44">
            <v>25</v>
          </cell>
        </row>
        <row r="45">
          <cell r="B45">
            <v>26</v>
          </cell>
        </row>
        <row r="46">
          <cell r="B46">
            <v>27</v>
          </cell>
        </row>
        <row r="47">
          <cell r="B47">
            <v>28</v>
          </cell>
        </row>
        <row r="48">
          <cell r="D48" t="str">
            <v>Total Change orders</v>
          </cell>
          <cell r="E48">
            <v>0</v>
          </cell>
          <cell r="F48">
            <v>9840</v>
          </cell>
          <cell r="G48">
            <v>0</v>
          </cell>
          <cell r="H48">
            <v>5741</v>
          </cell>
          <cell r="I48">
            <v>100000</v>
          </cell>
          <cell r="J48">
            <v>609013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2">
          <cell r="B2" t="str">
            <v>CLIENT :</v>
          </cell>
        </row>
      </sheetData>
      <sheetData sheetId="37">
        <row r="2">
          <cell r="B2" t="str">
            <v>CLIENT :</v>
          </cell>
        </row>
      </sheetData>
      <sheetData sheetId="38">
        <row r="2">
          <cell r="B2" t="str">
            <v>CLIENT :</v>
          </cell>
        </row>
      </sheetData>
      <sheetData sheetId="39">
        <row r="2">
          <cell r="B2" t="str">
            <v>CLIENT :</v>
          </cell>
        </row>
      </sheetData>
      <sheetData sheetId="40">
        <row r="2">
          <cell r="B2" t="str">
            <v>CLIENT :</v>
          </cell>
        </row>
      </sheetData>
      <sheetData sheetId="41">
        <row r="2">
          <cell r="B2" t="str">
            <v>CLIENT :</v>
          </cell>
        </row>
      </sheetData>
      <sheetData sheetId="42">
        <row r="2">
          <cell r="B2" t="str">
            <v>CLIENT :</v>
          </cell>
        </row>
      </sheetData>
      <sheetData sheetId="43">
        <row r="2">
          <cell r="B2" t="str">
            <v>CLIENT :</v>
          </cell>
        </row>
      </sheetData>
      <sheetData sheetId="44">
        <row r="2">
          <cell r="B2" t="str">
            <v>CLIENT :</v>
          </cell>
        </row>
      </sheetData>
      <sheetData sheetId="45">
        <row r="2">
          <cell r="B2" t="str">
            <v>CLIENT :</v>
          </cell>
        </row>
      </sheetData>
      <sheetData sheetId="46">
        <row r="2">
          <cell r="B2" t="str">
            <v>CLIENT :</v>
          </cell>
        </row>
      </sheetData>
      <sheetData sheetId="47">
        <row r="2">
          <cell r="B2" t="str">
            <v>CLIENT :</v>
          </cell>
        </row>
      </sheetData>
      <sheetData sheetId="48" refreshError="1"/>
      <sheetData sheetId="49" refreshError="1"/>
      <sheetData sheetId="50" refreshError="1"/>
      <sheetData sheetId="51" refreshError="1"/>
      <sheetData sheetId="52" refreshError="1"/>
      <sheetData sheetId="53" refreshError="1"/>
      <sheetData sheetId="54"/>
      <sheetData sheetId="55">
        <row r="2">
          <cell r="B2" t="str">
            <v>CLIENT :</v>
          </cell>
        </row>
      </sheetData>
      <sheetData sheetId="56">
        <row r="2">
          <cell r="B2" t="str">
            <v>CLIENT :</v>
          </cell>
        </row>
      </sheetData>
      <sheetData sheetId="57">
        <row r="2">
          <cell r="B2" t="str">
            <v>CLIENT :</v>
          </cell>
        </row>
      </sheetData>
      <sheetData sheetId="58">
        <row r="2">
          <cell r="B2" t="str">
            <v>CLIENT :</v>
          </cell>
        </row>
      </sheetData>
      <sheetData sheetId="59">
        <row r="2">
          <cell r="B2" t="str">
            <v>CLIENT :</v>
          </cell>
        </row>
      </sheetData>
      <sheetData sheetId="60">
        <row r="2">
          <cell r="B2" t="str">
            <v>CLIENT :</v>
          </cell>
        </row>
      </sheetData>
      <sheetData sheetId="61">
        <row r="2">
          <cell r="B2" t="str">
            <v>CLIENT :</v>
          </cell>
        </row>
      </sheetData>
      <sheetData sheetId="62">
        <row r="2">
          <cell r="B2" t="str">
            <v>CLIENT :</v>
          </cell>
        </row>
      </sheetData>
      <sheetData sheetId="63"/>
      <sheetData sheetId="64"/>
      <sheetData sheetId="65"/>
      <sheetData sheetId="66"/>
      <sheetData sheetId="67"/>
      <sheetData sheetId="68"/>
      <sheetData sheetId="69"/>
      <sheetData sheetId="70">
        <row r="2">
          <cell r="B2" t="str">
            <v>CLIENT :</v>
          </cell>
        </row>
      </sheetData>
      <sheetData sheetId="71"/>
      <sheetData sheetId="72">
        <row r="2">
          <cell r="B2" t="str">
            <v>CLIENT :</v>
          </cell>
        </row>
      </sheetData>
      <sheetData sheetId="73">
        <row r="2">
          <cell r="B2" t="str">
            <v>CLIENT :</v>
          </cell>
        </row>
      </sheetData>
      <sheetData sheetId="74">
        <row r="2">
          <cell r="B2" t="str">
            <v>CLIENT :</v>
          </cell>
        </row>
      </sheetData>
      <sheetData sheetId="75">
        <row r="2">
          <cell r="B2" t="str">
            <v>CLIENT :</v>
          </cell>
        </row>
      </sheetData>
      <sheetData sheetId="76"/>
      <sheetData sheetId="77">
        <row r="2">
          <cell r="B2" t="str">
            <v>CLIENT :</v>
          </cell>
        </row>
      </sheetData>
      <sheetData sheetId="78">
        <row r="2">
          <cell r="B2" t="str">
            <v>CLIENT :</v>
          </cell>
        </row>
      </sheetData>
      <sheetData sheetId="79">
        <row r="2">
          <cell r="B2" t="str">
            <v>CLIENT :</v>
          </cell>
        </row>
      </sheetData>
      <sheetData sheetId="80"/>
      <sheetData sheetId="81"/>
      <sheetData sheetId="82">
        <row r="2">
          <cell r="B2" t="str">
            <v>CLIENT :</v>
          </cell>
        </row>
      </sheetData>
      <sheetData sheetId="83"/>
      <sheetData sheetId="84">
        <row r="2">
          <cell r="B2" t="str">
            <v>CLIENT :</v>
          </cell>
        </row>
      </sheetData>
      <sheetData sheetId="85"/>
      <sheetData sheetId="86">
        <row r="2">
          <cell r="B2" t="str">
            <v>CLIENT :</v>
          </cell>
        </row>
      </sheetData>
      <sheetData sheetId="87">
        <row r="2">
          <cell r="B2" t="str">
            <v>CLIENT :</v>
          </cell>
        </row>
      </sheetData>
      <sheetData sheetId="88"/>
      <sheetData sheetId="89">
        <row r="2">
          <cell r="B2" t="str">
            <v>CLIENT :</v>
          </cell>
        </row>
      </sheetData>
      <sheetData sheetId="90"/>
      <sheetData sheetId="91">
        <row r="2">
          <cell r="B2" t="str">
            <v>CLIENT :</v>
          </cell>
        </row>
      </sheetData>
      <sheetData sheetId="92">
        <row r="2">
          <cell r="B2" t="str">
            <v>CLIENT :</v>
          </cell>
        </row>
      </sheetData>
      <sheetData sheetId="93"/>
      <sheetData sheetId="94">
        <row r="2">
          <cell r="B2" t="str">
            <v>CLIENT :</v>
          </cell>
        </row>
      </sheetData>
      <sheetData sheetId="95">
        <row r="2">
          <cell r="B2" t="str">
            <v>CLIENT :</v>
          </cell>
        </row>
      </sheetData>
      <sheetData sheetId="96">
        <row r="2">
          <cell r="B2" t="str">
            <v>CLIENT :</v>
          </cell>
        </row>
      </sheetData>
      <sheetData sheetId="97">
        <row r="2">
          <cell r="B2" t="str">
            <v>CLIENT :</v>
          </cell>
        </row>
      </sheetData>
      <sheetData sheetId="98">
        <row r="2">
          <cell r="B2" t="str">
            <v>CLIENT :</v>
          </cell>
        </row>
      </sheetData>
      <sheetData sheetId="99"/>
      <sheetData sheetId="100"/>
      <sheetData sheetId="101"/>
      <sheetData sheetId="102">
        <row r="2">
          <cell r="B2" t="str">
            <v>CLIENT :</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ow r="2">
          <cell r="B2" t="str">
            <v>CLIENT :</v>
          </cell>
        </row>
      </sheetData>
      <sheetData sheetId="194">
        <row r="2">
          <cell r="B2" t="str">
            <v>CLIENT :</v>
          </cell>
        </row>
      </sheetData>
      <sheetData sheetId="195"/>
      <sheetData sheetId="196"/>
      <sheetData sheetId="197"/>
      <sheetData sheetId="198"/>
      <sheetData sheetId="199"/>
      <sheetData sheetId="200">
        <row r="2">
          <cell r="B2" t="str">
            <v>CLIENT :</v>
          </cell>
        </row>
      </sheetData>
      <sheetData sheetId="201">
        <row r="2">
          <cell r="B2" t="str">
            <v>CLIENT :</v>
          </cell>
        </row>
      </sheetData>
      <sheetData sheetId="202"/>
      <sheetData sheetId="203"/>
      <sheetData sheetId="204"/>
      <sheetData sheetId="205"/>
      <sheetData sheetId="206"/>
      <sheetData sheetId="207">
        <row r="2">
          <cell r="B2" t="str">
            <v>CLIENT :</v>
          </cell>
        </row>
      </sheetData>
      <sheetData sheetId="208">
        <row r="2">
          <cell r="B2" t="str">
            <v>CLIENT :</v>
          </cell>
        </row>
      </sheetData>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ow r="2">
          <cell r="B2" t="str">
            <v>CLIENT :</v>
          </cell>
        </row>
      </sheetData>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ow r="2">
          <cell r="B2" t="str">
            <v>CLIENT :</v>
          </cell>
        </row>
      </sheetData>
      <sheetData sheetId="275"/>
      <sheetData sheetId="276">
        <row r="2">
          <cell r="B2" t="str">
            <v>CLIENT :</v>
          </cell>
        </row>
      </sheetData>
      <sheetData sheetId="277"/>
      <sheetData sheetId="278">
        <row r="2">
          <cell r="B2" t="str">
            <v>CLIENT :</v>
          </cell>
        </row>
      </sheetData>
      <sheetData sheetId="279"/>
      <sheetData sheetId="280"/>
      <sheetData sheetId="281"/>
      <sheetData sheetId="282"/>
      <sheetData sheetId="283"/>
      <sheetData sheetId="284"/>
      <sheetData sheetId="285">
        <row r="2">
          <cell r="B2" t="str">
            <v>CLIENT :</v>
          </cell>
        </row>
      </sheetData>
      <sheetData sheetId="286"/>
      <sheetData sheetId="287">
        <row r="2">
          <cell r="B2" t="str">
            <v>CLIENT :</v>
          </cell>
        </row>
      </sheetData>
      <sheetData sheetId="288"/>
      <sheetData sheetId="289">
        <row r="2">
          <cell r="B2" t="str">
            <v>CLIENT :</v>
          </cell>
        </row>
      </sheetData>
      <sheetData sheetId="290"/>
      <sheetData sheetId="291"/>
      <sheetData sheetId="292"/>
      <sheetData sheetId="293"/>
      <sheetData sheetId="294"/>
      <sheetData sheetId="295"/>
      <sheetData sheetId="296">
        <row r="2">
          <cell r="B2" t="str">
            <v>CLIENT :</v>
          </cell>
        </row>
      </sheetData>
      <sheetData sheetId="297"/>
      <sheetData sheetId="298">
        <row r="2">
          <cell r="B2" t="str">
            <v>CLIENT :</v>
          </cell>
        </row>
      </sheetData>
      <sheetData sheetId="299"/>
      <sheetData sheetId="300"/>
      <sheetData sheetId="301"/>
      <sheetData sheetId="302"/>
      <sheetData sheetId="303"/>
      <sheetData sheetId="304"/>
      <sheetData sheetId="305"/>
      <sheetData sheetId="306"/>
      <sheetData sheetId="307">
        <row r="2">
          <cell r="B2" t="str">
            <v>CLIENT :</v>
          </cell>
        </row>
      </sheetData>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sheetData sheetId="417"/>
      <sheetData sheetId="418"/>
      <sheetData sheetId="419"/>
      <sheetData sheetId="420"/>
      <sheetData sheetId="421"/>
      <sheetData sheetId="422" refreshError="1"/>
      <sheetData sheetId="423"/>
      <sheetData sheetId="424"/>
      <sheetData sheetId="425"/>
      <sheetData sheetId="426"/>
      <sheetData sheetId="427"/>
      <sheetData sheetId="428"/>
      <sheetData sheetId="429"/>
      <sheetData sheetId="430">
        <row r="2">
          <cell r="B2" t="str">
            <v>CLIENT :</v>
          </cell>
        </row>
      </sheetData>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sheetData sheetId="457"/>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S Cover"/>
      <sheetName val="Cost Report Cover"/>
      <sheetName val="PPS"/>
      <sheetName val="Valuation"/>
      <sheetName val="Preliminaries"/>
      <sheetName val="PQS Payment Recommendation"/>
      <sheetName val="Recovery Statement"/>
      <sheetName val="PQS Payment Recommendation SC"/>
      <sheetName val="Financial Control"/>
      <sheetName val="DoE"/>
      <sheetName val="UJ"/>
      <sheetName val="DoE &amp; UJ Combined"/>
      <sheetName val="DoE2"/>
      <sheetName val="Variation Order"/>
      <sheetName val="VOs"/>
      <sheetName val="Anticipated Items"/>
      <sheetName val="Locations"/>
      <sheetName val="Input"/>
    </sheetNames>
    <sheetDataSet>
      <sheetData sheetId="0"/>
      <sheetData sheetId="1"/>
      <sheetData sheetId="2">
        <row r="1">
          <cell r="AJ1">
            <v>1</v>
          </cell>
        </row>
        <row r="2">
          <cell r="AJ2">
            <v>2</v>
          </cell>
        </row>
        <row r="3">
          <cell r="AJ3">
            <v>3</v>
          </cell>
        </row>
        <row r="4">
          <cell r="AJ4">
            <v>4</v>
          </cell>
        </row>
        <row r="5">
          <cell r="AJ5">
            <v>5</v>
          </cell>
        </row>
        <row r="6">
          <cell r="AJ6">
            <v>6</v>
          </cell>
        </row>
        <row r="7">
          <cell r="AJ7">
            <v>7</v>
          </cell>
        </row>
        <row r="8">
          <cell r="AJ8">
            <v>8</v>
          </cell>
        </row>
        <row r="9">
          <cell r="AJ9">
            <v>9</v>
          </cell>
        </row>
        <row r="10">
          <cell r="AJ10">
            <v>10</v>
          </cell>
        </row>
        <row r="11">
          <cell r="AJ11">
            <v>11</v>
          </cell>
        </row>
        <row r="12">
          <cell r="AJ12">
            <v>12</v>
          </cell>
        </row>
        <row r="13">
          <cell r="AJ13">
            <v>13</v>
          </cell>
        </row>
        <row r="14">
          <cell r="AJ14">
            <v>14</v>
          </cell>
        </row>
        <row r="15">
          <cell r="AJ15">
            <v>15</v>
          </cell>
        </row>
        <row r="16">
          <cell r="AJ16">
            <v>16</v>
          </cell>
        </row>
        <row r="17">
          <cell r="AJ17">
            <v>17</v>
          </cell>
        </row>
        <row r="18">
          <cell r="AJ18">
            <v>18</v>
          </cell>
        </row>
        <row r="19">
          <cell r="AJ19">
            <v>19</v>
          </cell>
        </row>
        <row r="20">
          <cell r="AJ20">
            <v>20</v>
          </cell>
        </row>
        <row r="21">
          <cell r="AJ21">
            <v>21</v>
          </cell>
        </row>
        <row r="22">
          <cell r="AJ22">
            <v>22</v>
          </cell>
        </row>
        <row r="23">
          <cell r="AJ23">
            <v>23</v>
          </cell>
        </row>
        <row r="24">
          <cell r="AJ24">
            <v>24</v>
          </cell>
        </row>
        <row r="25">
          <cell r="AJ25">
            <v>25</v>
          </cell>
        </row>
        <row r="26">
          <cell r="AJ26">
            <v>26</v>
          </cell>
        </row>
        <row r="27">
          <cell r="AJ27">
            <v>27</v>
          </cell>
        </row>
        <row r="28">
          <cell r="AJ28">
            <v>28</v>
          </cell>
        </row>
        <row r="29">
          <cell r="AJ29">
            <v>29</v>
          </cell>
        </row>
        <row r="30">
          <cell r="AJ30">
            <v>30</v>
          </cell>
        </row>
      </sheetData>
      <sheetData sheetId="3">
        <row r="1">
          <cell r="AW1">
            <v>0</v>
          </cell>
          <cell r="AX1">
            <v>0</v>
          </cell>
        </row>
        <row r="2">
          <cell r="AW2">
            <v>1</v>
          </cell>
          <cell r="AX2">
            <v>0.1</v>
          </cell>
        </row>
        <row r="3">
          <cell r="AW3">
            <v>2</v>
          </cell>
          <cell r="AX3">
            <v>0.05</v>
          </cell>
        </row>
        <row r="4">
          <cell r="AW4">
            <v>3</v>
          </cell>
          <cell r="AX4">
            <v>2.5000000000000001E-2</v>
          </cell>
        </row>
        <row r="5">
          <cell r="AW5">
            <v>4</v>
          </cell>
        </row>
        <row r="6">
          <cell r="AW6">
            <v>5</v>
          </cell>
        </row>
        <row r="7">
          <cell r="AW7">
            <v>6</v>
          </cell>
        </row>
        <row r="8">
          <cell r="AW8">
            <v>7</v>
          </cell>
        </row>
        <row r="9">
          <cell r="AW9">
            <v>8</v>
          </cell>
        </row>
        <row r="10">
          <cell r="AW10">
            <v>9</v>
          </cell>
        </row>
        <row r="11">
          <cell r="AW11">
            <v>10</v>
          </cell>
        </row>
        <row r="12">
          <cell r="AW12">
            <v>11</v>
          </cell>
        </row>
        <row r="13">
          <cell r="AW13">
            <v>12</v>
          </cell>
        </row>
        <row r="14">
          <cell r="AW14">
            <v>13</v>
          </cell>
        </row>
        <row r="15">
          <cell r="AW15">
            <v>14</v>
          </cell>
        </row>
        <row r="16">
          <cell r="AW16">
            <v>15</v>
          </cell>
        </row>
        <row r="17">
          <cell r="AW17">
            <v>16</v>
          </cell>
        </row>
        <row r="18">
          <cell r="AW18">
            <v>17</v>
          </cell>
        </row>
        <row r="19">
          <cell r="AW19">
            <v>18</v>
          </cell>
        </row>
        <row r="20">
          <cell r="AW20">
            <v>19</v>
          </cell>
        </row>
        <row r="21">
          <cell r="AW21">
            <v>20</v>
          </cell>
        </row>
        <row r="22">
          <cell r="AW22">
            <v>21</v>
          </cell>
        </row>
        <row r="23">
          <cell r="AW23">
            <v>22</v>
          </cell>
        </row>
        <row r="24">
          <cell r="AW24">
            <v>23</v>
          </cell>
        </row>
        <row r="25">
          <cell r="AW25">
            <v>24</v>
          </cell>
        </row>
        <row r="26">
          <cell r="AW26">
            <v>25</v>
          </cell>
        </row>
        <row r="28">
          <cell r="AW28">
            <v>26</v>
          </cell>
        </row>
        <row r="29">
          <cell r="AW29">
            <v>27</v>
          </cell>
        </row>
        <row r="30">
          <cell r="AW30">
            <v>28</v>
          </cell>
        </row>
        <row r="31">
          <cell r="AW31">
            <v>29</v>
          </cell>
        </row>
        <row r="32">
          <cell r="AW32">
            <v>30</v>
          </cell>
        </row>
      </sheetData>
      <sheetData sheetId="4"/>
      <sheetData sheetId="5"/>
      <sheetData sheetId="6"/>
      <sheetData sheetId="7"/>
      <sheetData sheetId="8">
        <row r="3">
          <cell r="AF3">
            <v>1</v>
          </cell>
        </row>
        <row r="4">
          <cell r="AF4">
            <v>2</v>
          </cell>
        </row>
        <row r="5">
          <cell r="AF5">
            <v>3</v>
          </cell>
        </row>
        <row r="6">
          <cell r="AF6">
            <v>4</v>
          </cell>
        </row>
        <row r="7">
          <cell r="AF7">
            <v>5</v>
          </cell>
        </row>
        <row r="8">
          <cell r="AF8">
            <v>6</v>
          </cell>
        </row>
        <row r="9">
          <cell r="AF9">
            <v>7</v>
          </cell>
        </row>
        <row r="10">
          <cell r="AF10">
            <v>8</v>
          </cell>
        </row>
        <row r="11">
          <cell r="AF11">
            <v>9</v>
          </cell>
        </row>
        <row r="12">
          <cell r="AF12">
            <v>10</v>
          </cell>
        </row>
        <row r="13">
          <cell r="AF13">
            <v>11</v>
          </cell>
        </row>
        <row r="14">
          <cell r="AF14">
            <v>12</v>
          </cell>
        </row>
        <row r="15">
          <cell r="AF15">
            <v>13</v>
          </cell>
        </row>
        <row r="16">
          <cell r="AF16">
            <v>14</v>
          </cell>
        </row>
        <row r="17">
          <cell r="AF17">
            <v>15</v>
          </cell>
        </row>
        <row r="18">
          <cell r="AF18">
            <v>16</v>
          </cell>
        </row>
        <row r="19">
          <cell r="AF19">
            <v>17</v>
          </cell>
        </row>
        <row r="20">
          <cell r="AF20">
            <v>18</v>
          </cell>
        </row>
        <row r="21">
          <cell r="AF21">
            <v>19</v>
          </cell>
        </row>
        <row r="22">
          <cell r="AF22">
            <v>20</v>
          </cell>
        </row>
        <row r="23">
          <cell r="AF23">
            <v>21</v>
          </cell>
        </row>
        <row r="24">
          <cell r="AF24">
            <v>22</v>
          </cell>
        </row>
        <row r="26">
          <cell r="AF26">
            <v>23</v>
          </cell>
        </row>
        <row r="27">
          <cell r="AF27">
            <v>24</v>
          </cell>
        </row>
        <row r="28">
          <cell r="AF28">
            <v>25</v>
          </cell>
        </row>
        <row r="29">
          <cell r="AF29">
            <v>26</v>
          </cell>
        </row>
        <row r="30">
          <cell r="AF30">
            <v>27</v>
          </cell>
        </row>
        <row r="31">
          <cell r="AF31">
            <v>28</v>
          </cell>
        </row>
        <row r="32">
          <cell r="AF32">
            <v>29</v>
          </cell>
        </row>
        <row r="33">
          <cell r="AF33">
            <v>30</v>
          </cell>
        </row>
      </sheetData>
      <sheetData sheetId="9"/>
      <sheetData sheetId="10"/>
      <sheetData sheetId="11"/>
      <sheetData sheetId="12"/>
      <sheetData sheetId="13">
        <row r="1">
          <cell r="AE1" t="str">
            <v>VO 1</v>
          </cell>
        </row>
        <row r="2">
          <cell r="AE2" t="str">
            <v>VO 2</v>
          </cell>
        </row>
        <row r="3">
          <cell r="AE3" t="str">
            <v>VO 3</v>
          </cell>
        </row>
        <row r="4">
          <cell r="AE4" t="str">
            <v>VO 4</v>
          </cell>
        </row>
        <row r="5">
          <cell r="AE5" t="str">
            <v>VO 8</v>
          </cell>
        </row>
        <row r="6">
          <cell r="AE6" t="str">
            <v>VO 9</v>
          </cell>
        </row>
        <row r="7">
          <cell r="AE7" t="str">
            <v>VO 10</v>
          </cell>
        </row>
        <row r="8">
          <cell r="AE8" t="str">
            <v>VO 11</v>
          </cell>
        </row>
        <row r="9">
          <cell r="AE9" t="str">
            <v>VO 12</v>
          </cell>
        </row>
        <row r="10">
          <cell r="AE10" t="str">
            <v>VO 13</v>
          </cell>
        </row>
        <row r="11">
          <cell r="AE11" t="str">
            <v>VO 14</v>
          </cell>
        </row>
        <row r="12">
          <cell r="AE12" t="str">
            <v>VO 15</v>
          </cell>
        </row>
        <row r="20">
          <cell r="AE20" t="str">
            <v>VO 16</v>
          </cell>
        </row>
        <row r="21">
          <cell r="AE21" t="str">
            <v>VO 17</v>
          </cell>
        </row>
        <row r="22">
          <cell r="AE22" t="str">
            <v>VO 18</v>
          </cell>
        </row>
        <row r="23">
          <cell r="AE23" t="str">
            <v>VO 19</v>
          </cell>
        </row>
        <row r="24">
          <cell r="AE24" t="str">
            <v>VO 20</v>
          </cell>
        </row>
        <row r="25">
          <cell r="AE25" t="str">
            <v>VO 21</v>
          </cell>
        </row>
        <row r="26">
          <cell r="AE26" t="str">
            <v>VO 26</v>
          </cell>
        </row>
        <row r="27">
          <cell r="AE27" t="str">
            <v>VO 27</v>
          </cell>
        </row>
        <row r="28">
          <cell r="AE28" t="str">
            <v>VO 28</v>
          </cell>
        </row>
        <row r="29">
          <cell r="AE29" t="str">
            <v>VO 29</v>
          </cell>
        </row>
        <row r="30">
          <cell r="AE30" t="str">
            <v>VO 30</v>
          </cell>
        </row>
        <row r="31">
          <cell r="AE31" t="str">
            <v>VO 31</v>
          </cell>
        </row>
        <row r="32">
          <cell r="AE32" t="str">
            <v>VO 32</v>
          </cell>
        </row>
        <row r="33">
          <cell r="AE33" t="str">
            <v>VO 33</v>
          </cell>
        </row>
        <row r="34">
          <cell r="AE34" t="str">
            <v>VO 34</v>
          </cell>
        </row>
        <row r="35">
          <cell r="AE35" t="str">
            <v>VO 35</v>
          </cell>
        </row>
        <row r="36">
          <cell r="AE36" t="str">
            <v>VO 36</v>
          </cell>
        </row>
        <row r="37">
          <cell r="AE37" t="str">
            <v>VO 37</v>
          </cell>
        </row>
        <row r="38">
          <cell r="AE38" t="str">
            <v>VO 38</v>
          </cell>
        </row>
        <row r="39">
          <cell r="AE39" t="str">
            <v>VO 39</v>
          </cell>
        </row>
        <row r="40">
          <cell r="AE40" t="str">
            <v>VO 40</v>
          </cell>
        </row>
        <row r="41">
          <cell r="AE41" t="str">
            <v>VO 41</v>
          </cell>
        </row>
        <row r="42">
          <cell r="AE42" t="str">
            <v>VO 42</v>
          </cell>
        </row>
        <row r="43">
          <cell r="AE43" t="str">
            <v>VO 43</v>
          </cell>
        </row>
        <row r="44">
          <cell r="AE44" t="str">
            <v>VO 44</v>
          </cell>
        </row>
        <row r="45">
          <cell r="AE45" t="str">
            <v>VO 45</v>
          </cell>
        </row>
        <row r="46">
          <cell r="AE46" t="str">
            <v>VO 46</v>
          </cell>
        </row>
        <row r="47">
          <cell r="AE47" t="str">
            <v>VO 47</v>
          </cell>
        </row>
        <row r="48">
          <cell r="AE48" t="str">
            <v>VO 48</v>
          </cell>
        </row>
        <row r="49">
          <cell r="AE49" t="str">
            <v>VO 49</v>
          </cell>
        </row>
        <row r="50">
          <cell r="AE50" t="str">
            <v>VO 50</v>
          </cell>
        </row>
        <row r="51">
          <cell r="AE51" t="str">
            <v>VO 51</v>
          </cell>
        </row>
        <row r="52">
          <cell r="AE52" t="str">
            <v>VO 52</v>
          </cell>
        </row>
        <row r="53">
          <cell r="AE53" t="str">
            <v>VO 53</v>
          </cell>
        </row>
        <row r="54">
          <cell r="AE54" t="str">
            <v>VO 54</v>
          </cell>
        </row>
        <row r="55">
          <cell r="AE55" t="str">
            <v>VO 55</v>
          </cell>
        </row>
        <row r="56">
          <cell r="AE56" t="str">
            <v>VO 56</v>
          </cell>
        </row>
        <row r="57">
          <cell r="AE57" t="str">
            <v>VO 64</v>
          </cell>
        </row>
        <row r="58">
          <cell r="AE58" t="str">
            <v>VO 65</v>
          </cell>
        </row>
        <row r="59">
          <cell r="AE59" t="str">
            <v>VO 66</v>
          </cell>
        </row>
        <row r="60">
          <cell r="AE60" t="str">
            <v>VO 67</v>
          </cell>
        </row>
        <row r="61">
          <cell r="AE61" t="str">
            <v>VO 68</v>
          </cell>
        </row>
        <row r="62">
          <cell r="AE62" t="str">
            <v>VO 69</v>
          </cell>
        </row>
        <row r="63">
          <cell r="AE63" t="str">
            <v>VO 70</v>
          </cell>
        </row>
        <row r="64">
          <cell r="AE64" t="str">
            <v>VO 71</v>
          </cell>
        </row>
        <row r="65">
          <cell r="AE65" t="str">
            <v>VO 72</v>
          </cell>
        </row>
        <row r="66">
          <cell r="AE66" t="str">
            <v>VO 73</v>
          </cell>
        </row>
        <row r="67">
          <cell r="AE67" t="str">
            <v>VO 74</v>
          </cell>
        </row>
        <row r="68">
          <cell r="AE68" t="str">
            <v>VO 75</v>
          </cell>
        </row>
        <row r="69">
          <cell r="AE69" t="str">
            <v>VO 76</v>
          </cell>
        </row>
        <row r="70">
          <cell r="AE70" t="str">
            <v>VO 77</v>
          </cell>
        </row>
        <row r="71">
          <cell r="AE71" t="str">
            <v>VO 78</v>
          </cell>
        </row>
        <row r="72">
          <cell r="AE72" t="str">
            <v>VO 79</v>
          </cell>
        </row>
        <row r="73">
          <cell r="AE73" t="str">
            <v>VO 80</v>
          </cell>
        </row>
        <row r="74">
          <cell r="AE74" t="str">
            <v>VO 81</v>
          </cell>
        </row>
        <row r="75">
          <cell r="AE75" t="str">
            <v>VO 82</v>
          </cell>
        </row>
        <row r="76">
          <cell r="AE76" t="str">
            <v>VO 83</v>
          </cell>
        </row>
        <row r="77">
          <cell r="AE77" t="str">
            <v>VO 84</v>
          </cell>
        </row>
        <row r="78">
          <cell r="AE78" t="str">
            <v>VO 85</v>
          </cell>
        </row>
        <row r="79">
          <cell r="AE79" t="str">
            <v>VO 86</v>
          </cell>
        </row>
        <row r="80">
          <cell r="AE80" t="str">
            <v>VO 87</v>
          </cell>
        </row>
        <row r="81">
          <cell r="AE81" t="str">
            <v>VO 88</v>
          </cell>
        </row>
        <row r="82">
          <cell r="AE82" t="str">
            <v>VO 89</v>
          </cell>
        </row>
        <row r="83">
          <cell r="AE83" t="str">
            <v>VO 90</v>
          </cell>
        </row>
        <row r="84">
          <cell r="AE84" t="str">
            <v>VO 91</v>
          </cell>
        </row>
        <row r="85">
          <cell r="AE85" t="str">
            <v>VO 92</v>
          </cell>
        </row>
        <row r="86">
          <cell r="AE86" t="str">
            <v>VO 93</v>
          </cell>
        </row>
        <row r="87">
          <cell r="AE87" t="str">
            <v>VO 94</v>
          </cell>
        </row>
        <row r="88">
          <cell r="AE88" t="str">
            <v>VO 95</v>
          </cell>
        </row>
        <row r="89">
          <cell r="AE89" t="str">
            <v>VO 96</v>
          </cell>
        </row>
        <row r="90">
          <cell r="AE90" t="str">
            <v>VO 97</v>
          </cell>
        </row>
        <row r="91">
          <cell r="AE91" t="str">
            <v>VO 98</v>
          </cell>
        </row>
        <row r="92">
          <cell r="AE92" t="str">
            <v>VO 99</v>
          </cell>
        </row>
        <row r="93">
          <cell r="AE93" t="str">
            <v>VO 100</v>
          </cell>
        </row>
        <row r="94">
          <cell r="AE94" t="str">
            <v>VO 101</v>
          </cell>
        </row>
        <row r="95">
          <cell r="AE95" t="str">
            <v>VO 102</v>
          </cell>
        </row>
        <row r="96">
          <cell r="AE96" t="str">
            <v>VO 103</v>
          </cell>
        </row>
        <row r="97">
          <cell r="AE97" t="str">
            <v>VO 104</v>
          </cell>
        </row>
        <row r="98">
          <cell r="AE98" t="str">
            <v>VO 105</v>
          </cell>
        </row>
        <row r="99">
          <cell r="AE99" t="str">
            <v>VO 106</v>
          </cell>
        </row>
        <row r="100">
          <cell r="AE100" t="str">
            <v>VO 107</v>
          </cell>
        </row>
        <row r="101">
          <cell r="AE101" t="str">
            <v>VO 108</v>
          </cell>
        </row>
        <row r="102">
          <cell r="AE102" t="str">
            <v>VO 109</v>
          </cell>
        </row>
        <row r="103">
          <cell r="AE103" t="str">
            <v>VO 110</v>
          </cell>
        </row>
        <row r="104">
          <cell r="AE104" t="str">
            <v>VO 111</v>
          </cell>
        </row>
        <row r="105">
          <cell r="AE105" t="str">
            <v>VO 112</v>
          </cell>
        </row>
        <row r="106">
          <cell r="AE106" t="str">
            <v>VO 113</v>
          </cell>
        </row>
        <row r="107">
          <cell r="AE107" t="str">
            <v>VO 114</v>
          </cell>
        </row>
        <row r="108">
          <cell r="AE108" t="str">
            <v>VO 115</v>
          </cell>
        </row>
        <row r="109">
          <cell r="AE109" t="str">
            <v>VO 116</v>
          </cell>
        </row>
        <row r="110">
          <cell r="AE110" t="str">
            <v>VO 117</v>
          </cell>
        </row>
        <row r="111">
          <cell r="AE111" t="str">
            <v>VO 118</v>
          </cell>
        </row>
        <row r="112">
          <cell r="AE112" t="str">
            <v>VO 119</v>
          </cell>
        </row>
        <row r="113">
          <cell r="AE113" t="str">
            <v>VO 120</v>
          </cell>
        </row>
        <row r="114">
          <cell r="AE114" t="str">
            <v>VO 121</v>
          </cell>
        </row>
        <row r="115">
          <cell r="AE115" t="str">
            <v>VO 122</v>
          </cell>
        </row>
        <row r="116">
          <cell r="AE116" t="str">
            <v>VO 123</v>
          </cell>
        </row>
        <row r="117">
          <cell r="AE117" t="str">
            <v>VO 124</v>
          </cell>
        </row>
        <row r="118">
          <cell r="AE118" t="str">
            <v>VO 125</v>
          </cell>
        </row>
        <row r="119">
          <cell r="AE119" t="str">
            <v>VO 126</v>
          </cell>
        </row>
        <row r="120">
          <cell r="AE120" t="str">
            <v>VO 127</v>
          </cell>
        </row>
        <row r="121">
          <cell r="AE121" t="str">
            <v>VO 128</v>
          </cell>
        </row>
        <row r="122">
          <cell r="AE122" t="str">
            <v>VO 129</v>
          </cell>
        </row>
        <row r="123">
          <cell r="AE123" t="str">
            <v>VO 130</v>
          </cell>
        </row>
        <row r="124">
          <cell r="AE124" t="str">
            <v>VO 131</v>
          </cell>
        </row>
        <row r="125">
          <cell r="AE125" t="str">
            <v>VO 132</v>
          </cell>
        </row>
        <row r="126">
          <cell r="AE126" t="str">
            <v>VO 133</v>
          </cell>
        </row>
        <row r="127">
          <cell r="AE127" t="str">
            <v>VO 134</v>
          </cell>
        </row>
        <row r="128">
          <cell r="AE128" t="str">
            <v>VO 135</v>
          </cell>
        </row>
        <row r="129">
          <cell r="AE129" t="str">
            <v>VO 136</v>
          </cell>
        </row>
        <row r="130">
          <cell r="AE130" t="str">
            <v>VO 137</v>
          </cell>
        </row>
        <row r="131">
          <cell r="AE131" t="str">
            <v>VO 138</v>
          </cell>
        </row>
        <row r="132">
          <cell r="AE132" t="str">
            <v>VO 139</v>
          </cell>
        </row>
        <row r="133">
          <cell r="AE133" t="str">
            <v>VO 140</v>
          </cell>
        </row>
        <row r="134">
          <cell r="AE134" t="str">
            <v>VO 141</v>
          </cell>
        </row>
        <row r="135">
          <cell r="AE135" t="str">
            <v>VO 142</v>
          </cell>
        </row>
        <row r="136">
          <cell r="AE136" t="str">
            <v>VO 143</v>
          </cell>
        </row>
        <row r="137">
          <cell r="AE137" t="str">
            <v>VO 144</v>
          </cell>
        </row>
        <row r="138">
          <cell r="AE138" t="str">
            <v>VO 145</v>
          </cell>
        </row>
        <row r="139">
          <cell r="AE139" t="str">
            <v>VO 146</v>
          </cell>
        </row>
        <row r="140">
          <cell r="AE140" t="str">
            <v>VO 147</v>
          </cell>
        </row>
        <row r="141">
          <cell r="AE141" t="str">
            <v>VO 148</v>
          </cell>
        </row>
        <row r="142">
          <cell r="AE142" t="str">
            <v>VO 149</v>
          </cell>
        </row>
        <row r="143">
          <cell r="AE143" t="str">
            <v>VO 150</v>
          </cell>
        </row>
        <row r="144">
          <cell r="AE144" t="str">
            <v>VO 151</v>
          </cell>
        </row>
        <row r="145">
          <cell r="AE145" t="str">
            <v>VO 152</v>
          </cell>
        </row>
        <row r="146">
          <cell r="AE146" t="str">
            <v>VO 153</v>
          </cell>
        </row>
        <row r="147">
          <cell r="AE147" t="str">
            <v>VO 154</v>
          </cell>
        </row>
        <row r="148">
          <cell r="AE148" t="str">
            <v>VO 155</v>
          </cell>
        </row>
        <row r="149">
          <cell r="AE149" t="str">
            <v>VO 156</v>
          </cell>
        </row>
        <row r="150">
          <cell r="AE150" t="str">
            <v>VO 157</v>
          </cell>
        </row>
        <row r="151">
          <cell r="AE151" t="str">
            <v>VO 158</v>
          </cell>
        </row>
        <row r="152">
          <cell r="AE152" t="str">
            <v>VO 159</v>
          </cell>
        </row>
        <row r="153">
          <cell r="AE153" t="str">
            <v>VO 160</v>
          </cell>
        </row>
        <row r="154">
          <cell r="AE154" t="str">
            <v>VO 161</v>
          </cell>
        </row>
        <row r="155">
          <cell r="AE155" t="str">
            <v>VO 162</v>
          </cell>
        </row>
        <row r="156">
          <cell r="AE156" t="str">
            <v>VO 163</v>
          </cell>
        </row>
        <row r="157">
          <cell r="AE157" t="str">
            <v>VO 164</v>
          </cell>
        </row>
        <row r="158">
          <cell r="AE158" t="str">
            <v>VO 165</v>
          </cell>
        </row>
        <row r="159">
          <cell r="AE159" t="str">
            <v>VO 166</v>
          </cell>
        </row>
        <row r="160">
          <cell r="AE160" t="str">
            <v>VO 167</v>
          </cell>
        </row>
        <row r="161">
          <cell r="AE161" t="str">
            <v>VO 168</v>
          </cell>
        </row>
        <row r="162">
          <cell r="AE162" t="str">
            <v>VO 169</v>
          </cell>
        </row>
        <row r="163">
          <cell r="AE163" t="str">
            <v>VO 170</v>
          </cell>
        </row>
        <row r="164">
          <cell r="AE164" t="str">
            <v>VO 171</v>
          </cell>
        </row>
        <row r="165">
          <cell r="AE165" t="str">
            <v>VO 172</v>
          </cell>
        </row>
        <row r="166">
          <cell r="AE166" t="str">
            <v>VO 173</v>
          </cell>
        </row>
        <row r="167">
          <cell r="AE167" t="str">
            <v>VO 174</v>
          </cell>
        </row>
        <row r="168">
          <cell r="AE168" t="str">
            <v>VO 175</v>
          </cell>
        </row>
        <row r="169">
          <cell r="AE169" t="str">
            <v>VO 176</v>
          </cell>
        </row>
        <row r="170">
          <cell r="AE170" t="str">
            <v>VO 177</v>
          </cell>
        </row>
        <row r="171">
          <cell r="AE171" t="str">
            <v>VO 178</v>
          </cell>
        </row>
        <row r="172">
          <cell r="AE172" t="str">
            <v>VO 179</v>
          </cell>
        </row>
        <row r="173">
          <cell r="AE173" t="str">
            <v>VO 180</v>
          </cell>
        </row>
        <row r="174">
          <cell r="AE174" t="str">
            <v>VO 181</v>
          </cell>
        </row>
        <row r="175">
          <cell r="AE175" t="str">
            <v>VO 182</v>
          </cell>
        </row>
        <row r="176">
          <cell r="AE176" t="str">
            <v>VO 183</v>
          </cell>
        </row>
        <row r="177">
          <cell r="AE177" t="str">
            <v>VO 184</v>
          </cell>
        </row>
        <row r="178">
          <cell r="AE178" t="str">
            <v>VO 185</v>
          </cell>
        </row>
        <row r="179">
          <cell r="AE179" t="str">
            <v>VO 186</v>
          </cell>
        </row>
        <row r="180">
          <cell r="AE180" t="str">
            <v>VO 187</v>
          </cell>
        </row>
        <row r="181">
          <cell r="AE181" t="str">
            <v>VO 188</v>
          </cell>
        </row>
        <row r="182">
          <cell r="AE182" t="str">
            <v>VO 189</v>
          </cell>
        </row>
        <row r="183">
          <cell r="AE183" t="str">
            <v>VO 190</v>
          </cell>
        </row>
        <row r="184">
          <cell r="AE184" t="str">
            <v>VO 191</v>
          </cell>
        </row>
        <row r="185">
          <cell r="AE185" t="str">
            <v>VO 192</v>
          </cell>
        </row>
        <row r="186">
          <cell r="AE186" t="str">
            <v>VO 193</v>
          </cell>
        </row>
        <row r="187">
          <cell r="AE187" t="str">
            <v>VO 194</v>
          </cell>
        </row>
        <row r="188">
          <cell r="AE188" t="str">
            <v>VO 195</v>
          </cell>
        </row>
        <row r="189">
          <cell r="AE189" t="str">
            <v>VO 196</v>
          </cell>
        </row>
        <row r="190">
          <cell r="AE190" t="str">
            <v>VO 197</v>
          </cell>
        </row>
        <row r="191">
          <cell r="AE191" t="str">
            <v>VO 198</v>
          </cell>
        </row>
        <row r="192">
          <cell r="AE192" t="str">
            <v>VO 199</v>
          </cell>
        </row>
        <row r="193">
          <cell r="AE193" t="str">
            <v>VO 200</v>
          </cell>
        </row>
        <row r="194">
          <cell r="AE194" t="str">
            <v>VO 201</v>
          </cell>
        </row>
        <row r="195">
          <cell r="AE195" t="str">
            <v>VO 202</v>
          </cell>
        </row>
        <row r="196">
          <cell r="AE196" t="str">
            <v>VO 203</v>
          </cell>
        </row>
        <row r="197">
          <cell r="AE197" t="str">
            <v>VO 204</v>
          </cell>
        </row>
        <row r="198">
          <cell r="AE198" t="str">
            <v>VO 205</v>
          </cell>
        </row>
        <row r="199">
          <cell r="AE199" t="str">
            <v>VO 206</v>
          </cell>
        </row>
        <row r="200">
          <cell r="AE200" t="str">
            <v>VO 207</v>
          </cell>
        </row>
        <row r="201">
          <cell r="AE201" t="str">
            <v>VO 208</v>
          </cell>
        </row>
        <row r="202">
          <cell r="AE202" t="str">
            <v>VO 209</v>
          </cell>
        </row>
        <row r="203">
          <cell r="AE203" t="str">
            <v>VO 210</v>
          </cell>
        </row>
        <row r="204">
          <cell r="AE204" t="str">
            <v>VO 211</v>
          </cell>
        </row>
        <row r="205">
          <cell r="AE205" t="str">
            <v>VO 212</v>
          </cell>
        </row>
        <row r="206">
          <cell r="AE206" t="str">
            <v>VO 213</v>
          </cell>
        </row>
        <row r="207">
          <cell r="AE207" t="str">
            <v>VO 214</v>
          </cell>
        </row>
        <row r="208">
          <cell r="AE208" t="str">
            <v>VO 215</v>
          </cell>
        </row>
        <row r="209">
          <cell r="AE209" t="str">
            <v>VO 216</v>
          </cell>
        </row>
        <row r="210">
          <cell r="AE210" t="str">
            <v>VO 217</v>
          </cell>
        </row>
        <row r="211">
          <cell r="AE211" t="str">
            <v>VO 218</v>
          </cell>
        </row>
        <row r="212">
          <cell r="AE212" t="str">
            <v>VO 219</v>
          </cell>
        </row>
        <row r="213">
          <cell r="AE213" t="str">
            <v>VO 220</v>
          </cell>
        </row>
        <row r="214">
          <cell r="AE214" t="str">
            <v>VO 221</v>
          </cell>
        </row>
        <row r="215">
          <cell r="AE215" t="str">
            <v>VO 222</v>
          </cell>
        </row>
        <row r="216">
          <cell r="AE216" t="str">
            <v>VO 223</v>
          </cell>
        </row>
        <row r="217">
          <cell r="AE217" t="str">
            <v>VO 224</v>
          </cell>
        </row>
        <row r="218">
          <cell r="AE218" t="str">
            <v>VO 225</v>
          </cell>
        </row>
        <row r="219">
          <cell r="AE219" t="str">
            <v>VO 226</v>
          </cell>
        </row>
        <row r="220">
          <cell r="AE220" t="str">
            <v>VO 227</v>
          </cell>
        </row>
        <row r="221">
          <cell r="AE221" t="str">
            <v>VO 228</v>
          </cell>
        </row>
        <row r="222">
          <cell r="AE222" t="str">
            <v>VO 229</v>
          </cell>
        </row>
        <row r="223">
          <cell r="AE223" t="str">
            <v>VO 230</v>
          </cell>
        </row>
        <row r="224">
          <cell r="AE224" t="str">
            <v>VO 231</v>
          </cell>
        </row>
        <row r="225">
          <cell r="AE225" t="str">
            <v>VO 232</v>
          </cell>
        </row>
        <row r="226">
          <cell r="AE226" t="str">
            <v>VO 233</v>
          </cell>
        </row>
        <row r="227">
          <cell r="AE227" t="str">
            <v>VO 234</v>
          </cell>
        </row>
        <row r="228">
          <cell r="AE228" t="str">
            <v>VO 235</v>
          </cell>
        </row>
        <row r="229">
          <cell r="AE229" t="str">
            <v>VO 236</v>
          </cell>
        </row>
        <row r="230">
          <cell r="AE230" t="str">
            <v>VO 237</v>
          </cell>
        </row>
        <row r="231">
          <cell r="AE231" t="str">
            <v>VO 238</v>
          </cell>
        </row>
        <row r="232">
          <cell r="AE232" t="str">
            <v>VO 239</v>
          </cell>
        </row>
        <row r="233">
          <cell r="AE233" t="str">
            <v>VO 240</v>
          </cell>
        </row>
        <row r="234">
          <cell r="AE234" t="str">
            <v>VO 241</v>
          </cell>
        </row>
        <row r="235">
          <cell r="AE235" t="str">
            <v>VO 242</v>
          </cell>
        </row>
        <row r="236">
          <cell r="AE236" t="str">
            <v>VO 243</v>
          </cell>
        </row>
        <row r="237">
          <cell r="AE237" t="str">
            <v>VO 244</v>
          </cell>
        </row>
        <row r="238">
          <cell r="AE238" t="str">
            <v>VO 245</v>
          </cell>
        </row>
        <row r="239">
          <cell r="AE239" t="str">
            <v>VO 246</v>
          </cell>
        </row>
        <row r="240">
          <cell r="AE240" t="str">
            <v>VO 247</v>
          </cell>
        </row>
        <row r="241">
          <cell r="AE241" t="str">
            <v>VO 248</v>
          </cell>
        </row>
        <row r="242">
          <cell r="AE242" t="str">
            <v>VO 249</v>
          </cell>
        </row>
        <row r="243">
          <cell r="AE243" t="str">
            <v>VO 250</v>
          </cell>
        </row>
        <row r="244">
          <cell r="AE244" t="str">
            <v>VO 251</v>
          </cell>
        </row>
        <row r="245">
          <cell r="AE245" t="str">
            <v>VO 252</v>
          </cell>
        </row>
        <row r="246">
          <cell r="AE246" t="str">
            <v>VO 253</v>
          </cell>
        </row>
        <row r="247">
          <cell r="AE247" t="str">
            <v>VO 254</v>
          </cell>
        </row>
        <row r="248">
          <cell r="AE248" t="str">
            <v>VO 255</v>
          </cell>
        </row>
        <row r="249">
          <cell r="AE249" t="str">
            <v>VO 256</v>
          </cell>
        </row>
        <row r="250">
          <cell r="AE250" t="str">
            <v>VO 257</v>
          </cell>
        </row>
        <row r="251">
          <cell r="AE251" t="str">
            <v>VO 258</v>
          </cell>
        </row>
        <row r="252">
          <cell r="AE252" t="str">
            <v>VO 259</v>
          </cell>
        </row>
        <row r="253">
          <cell r="AE253" t="str">
            <v>VO 260</v>
          </cell>
        </row>
        <row r="254">
          <cell r="AE254" t="str">
            <v>VO 261</v>
          </cell>
        </row>
        <row r="255">
          <cell r="AE255" t="str">
            <v>VO 262</v>
          </cell>
        </row>
        <row r="256">
          <cell r="AE256" t="str">
            <v>VO 263</v>
          </cell>
        </row>
        <row r="257">
          <cell r="AE257" t="str">
            <v>VO 264</v>
          </cell>
        </row>
        <row r="258">
          <cell r="AE258" t="str">
            <v>VO 265</v>
          </cell>
        </row>
        <row r="259">
          <cell r="AE259" t="str">
            <v>VO 266</v>
          </cell>
        </row>
        <row r="260">
          <cell r="AE260" t="str">
            <v>VO 267</v>
          </cell>
        </row>
        <row r="261">
          <cell r="AE261" t="str">
            <v>VO 268</v>
          </cell>
        </row>
        <row r="262">
          <cell r="AE262" t="str">
            <v>VO 269</v>
          </cell>
        </row>
        <row r="263">
          <cell r="AE263" t="str">
            <v>VO 270</v>
          </cell>
        </row>
        <row r="264">
          <cell r="AE264" t="str">
            <v>VO 271</v>
          </cell>
        </row>
        <row r="265">
          <cell r="AE265" t="str">
            <v>VO 272</v>
          </cell>
        </row>
        <row r="266">
          <cell r="AE266" t="str">
            <v>VO 273</v>
          </cell>
        </row>
        <row r="267">
          <cell r="AE267" t="str">
            <v>VO 274</v>
          </cell>
        </row>
        <row r="268">
          <cell r="AE268" t="str">
            <v>VO 275</v>
          </cell>
        </row>
        <row r="269">
          <cell r="AE269" t="str">
            <v>VO 276</v>
          </cell>
        </row>
        <row r="270">
          <cell r="AE270" t="str">
            <v>VO 277</v>
          </cell>
        </row>
        <row r="271">
          <cell r="AE271" t="str">
            <v>VO 278</v>
          </cell>
        </row>
        <row r="272">
          <cell r="AE272" t="str">
            <v>VO 279</v>
          </cell>
        </row>
        <row r="273">
          <cell r="AE273" t="str">
            <v>VO 280</v>
          </cell>
        </row>
        <row r="274">
          <cell r="AE274" t="str">
            <v>VO 281</v>
          </cell>
        </row>
        <row r="275">
          <cell r="AE275" t="str">
            <v>VO 282</v>
          </cell>
        </row>
        <row r="276">
          <cell r="AE276" t="str">
            <v>VO 283</v>
          </cell>
        </row>
        <row r="277">
          <cell r="AE277" t="str">
            <v>VO 284</v>
          </cell>
        </row>
        <row r="278">
          <cell r="AE278" t="str">
            <v>VO 285</v>
          </cell>
        </row>
        <row r="279">
          <cell r="AE279" t="str">
            <v>VO 286</v>
          </cell>
        </row>
        <row r="280">
          <cell r="AE280" t="str">
            <v>VO 287</v>
          </cell>
        </row>
        <row r="281">
          <cell r="AE281" t="str">
            <v>VO 288</v>
          </cell>
        </row>
        <row r="282">
          <cell r="AE282" t="str">
            <v>VO 289</v>
          </cell>
        </row>
        <row r="283">
          <cell r="AE283" t="str">
            <v>VO 290</v>
          </cell>
        </row>
        <row r="284">
          <cell r="AE284" t="str">
            <v>VO 291</v>
          </cell>
        </row>
        <row r="285">
          <cell r="AE285" t="str">
            <v>VO 292</v>
          </cell>
        </row>
        <row r="286">
          <cell r="AE286" t="str">
            <v>VO 293</v>
          </cell>
        </row>
        <row r="287">
          <cell r="AE287" t="str">
            <v>VO 294</v>
          </cell>
        </row>
        <row r="288">
          <cell r="AE288" t="str">
            <v>VO 295</v>
          </cell>
        </row>
        <row r="289">
          <cell r="AE289" t="str">
            <v>VO 296</v>
          </cell>
        </row>
        <row r="290">
          <cell r="AE290" t="str">
            <v>VO 297</v>
          </cell>
        </row>
        <row r="291">
          <cell r="AE291" t="str">
            <v>VO 298</v>
          </cell>
        </row>
        <row r="292">
          <cell r="AE292" t="str">
            <v>VO 299</v>
          </cell>
        </row>
        <row r="293">
          <cell r="AE293" t="str">
            <v>VO 300</v>
          </cell>
        </row>
        <row r="294">
          <cell r="AE294" t="str">
            <v>VO 301</v>
          </cell>
        </row>
        <row r="295">
          <cell r="AE295" t="str">
            <v>VO 302</v>
          </cell>
        </row>
        <row r="296">
          <cell r="AE296" t="str">
            <v>VO 303</v>
          </cell>
        </row>
        <row r="297">
          <cell r="AE297" t="str">
            <v>VO 304</v>
          </cell>
        </row>
        <row r="298">
          <cell r="AE298" t="str">
            <v>VO 305</v>
          </cell>
        </row>
        <row r="299">
          <cell r="AE299" t="str">
            <v>VO 306</v>
          </cell>
        </row>
        <row r="300">
          <cell r="AE300" t="str">
            <v>VO 307</v>
          </cell>
        </row>
        <row r="301">
          <cell r="AE301" t="str">
            <v>VO 308</v>
          </cell>
        </row>
        <row r="302">
          <cell r="AE302" t="str">
            <v>VO 309</v>
          </cell>
        </row>
        <row r="303">
          <cell r="AE303" t="str">
            <v>VO 310</v>
          </cell>
        </row>
        <row r="304">
          <cell r="AE304" t="str">
            <v>VO 311</v>
          </cell>
        </row>
        <row r="305">
          <cell r="AE305" t="str">
            <v>VO 312</v>
          </cell>
        </row>
        <row r="306">
          <cell r="AE306" t="str">
            <v>VO 313</v>
          </cell>
        </row>
        <row r="307">
          <cell r="AE307" t="str">
            <v>VO 314</v>
          </cell>
        </row>
        <row r="308">
          <cell r="AE308" t="str">
            <v>VO 315</v>
          </cell>
        </row>
        <row r="309">
          <cell r="AE309" t="str">
            <v>VO 316</v>
          </cell>
        </row>
        <row r="310">
          <cell r="AE310" t="str">
            <v>VO 317</v>
          </cell>
        </row>
        <row r="311">
          <cell r="AE311" t="str">
            <v>VO 318</v>
          </cell>
        </row>
        <row r="312">
          <cell r="AE312" t="str">
            <v>VO 319</v>
          </cell>
        </row>
        <row r="313">
          <cell r="AE313" t="str">
            <v>VO 320</v>
          </cell>
        </row>
        <row r="314">
          <cell r="AE314" t="str">
            <v>VO 321</v>
          </cell>
        </row>
        <row r="315">
          <cell r="AE315" t="str">
            <v>VO 322</v>
          </cell>
        </row>
        <row r="316">
          <cell r="AE316" t="str">
            <v>VO 323</v>
          </cell>
        </row>
        <row r="317">
          <cell r="AE317" t="str">
            <v>VO 324</v>
          </cell>
        </row>
        <row r="318">
          <cell r="AE318" t="str">
            <v>VO 325</v>
          </cell>
        </row>
        <row r="319">
          <cell r="AE319" t="str">
            <v>VO 326</v>
          </cell>
        </row>
        <row r="320">
          <cell r="AE320" t="str">
            <v>VO 327</v>
          </cell>
        </row>
        <row r="321">
          <cell r="AE321" t="str">
            <v>VO 328</v>
          </cell>
        </row>
        <row r="322">
          <cell r="AE322" t="str">
            <v>VO 329</v>
          </cell>
        </row>
        <row r="323">
          <cell r="AE323" t="str">
            <v>VO 330</v>
          </cell>
        </row>
        <row r="324">
          <cell r="AE324" t="str">
            <v>VO 331</v>
          </cell>
        </row>
        <row r="325">
          <cell r="AE325" t="str">
            <v>VO 332</v>
          </cell>
        </row>
        <row r="326">
          <cell r="AE326" t="str">
            <v>VO 333</v>
          </cell>
        </row>
        <row r="327">
          <cell r="AE327" t="str">
            <v>VO 334</v>
          </cell>
        </row>
        <row r="328">
          <cell r="AE328" t="str">
            <v>VO 335</v>
          </cell>
        </row>
        <row r="329">
          <cell r="AE329" t="str">
            <v>VO 336</v>
          </cell>
        </row>
        <row r="330">
          <cell r="AE330" t="str">
            <v>VO 337</v>
          </cell>
        </row>
        <row r="331">
          <cell r="AE331" t="str">
            <v>VO 338</v>
          </cell>
        </row>
        <row r="332">
          <cell r="AE332" t="str">
            <v>VO 339</v>
          </cell>
        </row>
        <row r="333">
          <cell r="AE333" t="str">
            <v>VO 340</v>
          </cell>
        </row>
        <row r="334">
          <cell r="AE334" t="str">
            <v>VO 341</v>
          </cell>
        </row>
        <row r="335">
          <cell r="AE335" t="str">
            <v>VO 342</v>
          </cell>
        </row>
        <row r="336">
          <cell r="AE336" t="str">
            <v>VO 343</v>
          </cell>
        </row>
        <row r="337">
          <cell r="AE337" t="str">
            <v>VO 344</v>
          </cell>
        </row>
        <row r="338">
          <cell r="AE338" t="str">
            <v>VO 345</v>
          </cell>
        </row>
        <row r="339">
          <cell r="AE339" t="str">
            <v>VO 346</v>
          </cell>
        </row>
        <row r="340">
          <cell r="AE340" t="str">
            <v>VO 347</v>
          </cell>
        </row>
        <row r="341">
          <cell r="AE341" t="str">
            <v>VO 348</v>
          </cell>
        </row>
        <row r="342">
          <cell r="AE342" t="str">
            <v>VO 349</v>
          </cell>
        </row>
        <row r="343">
          <cell r="AE343" t="str">
            <v>VO 350</v>
          </cell>
        </row>
        <row r="344">
          <cell r="AE344" t="str">
            <v>VO 351</v>
          </cell>
        </row>
        <row r="345">
          <cell r="AE345" t="str">
            <v>VO 352</v>
          </cell>
        </row>
        <row r="346">
          <cell r="AE346" t="str">
            <v>VO 353</v>
          </cell>
        </row>
        <row r="347">
          <cell r="AE347" t="str">
            <v>VO 354</v>
          </cell>
        </row>
        <row r="348">
          <cell r="AE348" t="str">
            <v>VO 355</v>
          </cell>
        </row>
        <row r="349">
          <cell r="AE349" t="str">
            <v>VO 356</v>
          </cell>
        </row>
        <row r="350">
          <cell r="AE350" t="str">
            <v>VO 357</v>
          </cell>
        </row>
        <row r="351">
          <cell r="AE351" t="str">
            <v>VO 358</v>
          </cell>
        </row>
        <row r="352">
          <cell r="AE352" t="str">
            <v>VO 359</v>
          </cell>
        </row>
        <row r="353">
          <cell r="AE353" t="str">
            <v>VO 360</v>
          </cell>
        </row>
        <row r="354">
          <cell r="AE354" t="str">
            <v>VO 361</v>
          </cell>
        </row>
        <row r="355">
          <cell r="AE355" t="str">
            <v>VO 362</v>
          </cell>
        </row>
        <row r="356">
          <cell r="AE356" t="str">
            <v>VO 363</v>
          </cell>
        </row>
        <row r="357">
          <cell r="AE357" t="str">
            <v>VO 364</v>
          </cell>
        </row>
        <row r="358">
          <cell r="AE358" t="str">
            <v>VO 365</v>
          </cell>
        </row>
        <row r="359">
          <cell r="AE359" t="str">
            <v>VO 366</v>
          </cell>
        </row>
        <row r="360">
          <cell r="AE360" t="str">
            <v>VO 367</v>
          </cell>
        </row>
        <row r="361">
          <cell r="AE361" t="str">
            <v>VO 368</v>
          </cell>
        </row>
        <row r="362">
          <cell r="AE362" t="str">
            <v>VO 369</v>
          </cell>
        </row>
        <row r="363">
          <cell r="AE363" t="str">
            <v>VO 370</v>
          </cell>
        </row>
        <row r="364">
          <cell r="AE364" t="str">
            <v>VO 371</v>
          </cell>
        </row>
        <row r="365">
          <cell r="AE365" t="str">
            <v>VO 372</v>
          </cell>
        </row>
        <row r="366">
          <cell r="AE366" t="str">
            <v>VO 373</v>
          </cell>
        </row>
        <row r="367">
          <cell r="AE367" t="str">
            <v>VO 374</v>
          </cell>
        </row>
        <row r="368">
          <cell r="AE368" t="str">
            <v>VO 375</v>
          </cell>
        </row>
        <row r="369">
          <cell r="AE369" t="str">
            <v>VO 376</v>
          </cell>
        </row>
        <row r="370">
          <cell r="AE370" t="str">
            <v>VO 377</v>
          </cell>
        </row>
        <row r="371">
          <cell r="AE371" t="str">
            <v>VO 378</v>
          </cell>
        </row>
        <row r="372">
          <cell r="AE372" t="str">
            <v>VO 379</v>
          </cell>
        </row>
        <row r="373">
          <cell r="AE373" t="str">
            <v>VO 380</v>
          </cell>
        </row>
        <row r="374">
          <cell r="AE374" t="str">
            <v>VO 381</v>
          </cell>
        </row>
        <row r="375">
          <cell r="AE375" t="str">
            <v>VO 382</v>
          </cell>
        </row>
        <row r="376">
          <cell r="AE376" t="str">
            <v>VO 383</v>
          </cell>
        </row>
        <row r="377">
          <cell r="AE377" t="str">
            <v>VO 384</v>
          </cell>
        </row>
        <row r="378">
          <cell r="AE378" t="str">
            <v>VO 385</v>
          </cell>
        </row>
        <row r="379">
          <cell r="AE379" t="str">
            <v>VO 386</v>
          </cell>
        </row>
        <row r="380">
          <cell r="AE380" t="str">
            <v>VO 387</v>
          </cell>
        </row>
        <row r="381">
          <cell r="AE381" t="str">
            <v>VO 388</v>
          </cell>
        </row>
        <row r="382">
          <cell r="AE382" t="str">
            <v>VO 389</v>
          </cell>
        </row>
        <row r="383">
          <cell r="AE383" t="str">
            <v>VO 390</v>
          </cell>
        </row>
        <row r="384">
          <cell r="AE384" t="str">
            <v>VO 391</v>
          </cell>
        </row>
        <row r="385">
          <cell r="AE385" t="str">
            <v>VO 392</v>
          </cell>
        </row>
        <row r="386">
          <cell r="AE386" t="str">
            <v>VO 393</v>
          </cell>
        </row>
        <row r="387">
          <cell r="AE387" t="str">
            <v>VO 394</v>
          </cell>
        </row>
        <row r="388">
          <cell r="AE388" t="str">
            <v>VO 395</v>
          </cell>
        </row>
        <row r="389">
          <cell r="AE389" t="str">
            <v>VO 396</v>
          </cell>
        </row>
        <row r="390">
          <cell r="AE390" t="str">
            <v>VO 397</v>
          </cell>
        </row>
        <row r="391">
          <cell r="AE391" t="str">
            <v>VO 398</v>
          </cell>
        </row>
        <row r="392">
          <cell r="AE392" t="str">
            <v>VO 399</v>
          </cell>
        </row>
        <row r="393">
          <cell r="AE393" t="str">
            <v>VO 400</v>
          </cell>
        </row>
        <row r="394">
          <cell r="AE394" t="str">
            <v>VO 401</v>
          </cell>
        </row>
        <row r="395">
          <cell r="AE395" t="str">
            <v>VO 402</v>
          </cell>
        </row>
        <row r="396">
          <cell r="AE396" t="str">
            <v>VO 403</v>
          </cell>
        </row>
        <row r="397">
          <cell r="AE397" t="str">
            <v>VO 404</v>
          </cell>
        </row>
        <row r="398">
          <cell r="AE398" t="str">
            <v>VO 405</v>
          </cell>
        </row>
        <row r="399">
          <cell r="AE399" t="str">
            <v>VO 406</v>
          </cell>
        </row>
        <row r="400">
          <cell r="AE400" t="str">
            <v>VO 407</v>
          </cell>
        </row>
        <row r="401">
          <cell r="AE401" t="str">
            <v>VO 408</v>
          </cell>
        </row>
        <row r="402">
          <cell r="AE402" t="str">
            <v>VO 409</v>
          </cell>
        </row>
        <row r="403">
          <cell r="AE403" t="str">
            <v>VO 410</v>
          </cell>
        </row>
        <row r="404">
          <cell r="AE404" t="str">
            <v>VO 411</v>
          </cell>
        </row>
        <row r="405">
          <cell r="AE405" t="str">
            <v>VO 412</v>
          </cell>
        </row>
        <row r="406">
          <cell r="AE406" t="str">
            <v>VO 413</v>
          </cell>
        </row>
        <row r="407">
          <cell r="AE407" t="str">
            <v>VO 414</v>
          </cell>
        </row>
        <row r="408">
          <cell r="AE408" t="str">
            <v>VO 415</v>
          </cell>
        </row>
        <row r="409">
          <cell r="AE409" t="str">
            <v>VO 416</v>
          </cell>
        </row>
        <row r="410">
          <cell r="AE410" t="str">
            <v>VO 417</v>
          </cell>
        </row>
        <row r="411">
          <cell r="AE411" t="str">
            <v>VO 418</v>
          </cell>
        </row>
        <row r="412">
          <cell r="AE412" t="str">
            <v>VO 419</v>
          </cell>
        </row>
        <row r="413">
          <cell r="AE413" t="str">
            <v>VO 420</v>
          </cell>
        </row>
        <row r="414">
          <cell r="AE414" t="str">
            <v>VO 421</v>
          </cell>
        </row>
        <row r="415">
          <cell r="AE415" t="str">
            <v>VO 422</v>
          </cell>
        </row>
        <row r="416">
          <cell r="AE416" t="str">
            <v>VO 423</v>
          </cell>
        </row>
        <row r="417">
          <cell r="AE417" t="str">
            <v>VO 424</v>
          </cell>
        </row>
        <row r="418">
          <cell r="AE418" t="str">
            <v>VO 425</v>
          </cell>
        </row>
        <row r="419">
          <cell r="AE419" t="str">
            <v>VO 426</v>
          </cell>
        </row>
        <row r="420">
          <cell r="AE420" t="str">
            <v>VO 427</v>
          </cell>
        </row>
        <row r="421">
          <cell r="AE421" t="str">
            <v>VO 428</v>
          </cell>
        </row>
        <row r="422">
          <cell r="AE422" t="str">
            <v>VO 429</v>
          </cell>
        </row>
        <row r="423">
          <cell r="AE423" t="str">
            <v>VO 430</v>
          </cell>
        </row>
        <row r="424">
          <cell r="AE424" t="str">
            <v>VO 431</v>
          </cell>
        </row>
        <row r="425">
          <cell r="AE425" t="str">
            <v>VO 432</v>
          </cell>
        </row>
        <row r="426">
          <cell r="AE426" t="str">
            <v>VO 433</v>
          </cell>
        </row>
        <row r="427">
          <cell r="AE427" t="str">
            <v>VO 434</v>
          </cell>
        </row>
        <row r="428">
          <cell r="AE428" t="str">
            <v>VO 435</v>
          </cell>
        </row>
        <row r="429">
          <cell r="AE429" t="str">
            <v>VO 436</v>
          </cell>
        </row>
        <row r="430">
          <cell r="AE430" t="str">
            <v>VO 437</v>
          </cell>
        </row>
        <row r="431">
          <cell r="AE431" t="str">
            <v>VO 438</v>
          </cell>
        </row>
        <row r="432">
          <cell r="AE432" t="str">
            <v>VO 439</v>
          </cell>
        </row>
        <row r="433">
          <cell r="AE433" t="str">
            <v>VO 440</v>
          </cell>
        </row>
        <row r="434">
          <cell r="AE434" t="str">
            <v>VO 441</v>
          </cell>
        </row>
        <row r="435">
          <cell r="AE435" t="str">
            <v>VO 442</v>
          </cell>
        </row>
        <row r="436">
          <cell r="AE436" t="str">
            <v>VO 443</v>
          </cell>
        </row>
        <row r="437">
          <cell r="AE437" t="str">
            <v>VO 444</v>
          </cell>
        </row>
        <row r="438">
          <cell r="AE438" t="str">
            <v>VO 445</v>
          </cell>
        </row>
        <row r="439">
          <cell r="AE439" t="str">
            <v>VO 446</v>
          </cell>
        </row>
        <row r="440">
          <cell r="AE440" t="str">
            <v>VO 447</v>
          </cell>
        </row>
        <row r="441">
          <cell r="AE441" t="str">
            <v>VO 448</v>
          </cell>
        </row>
        <row r="442">
          <cell r="AE442" t="str">
            <v>VO 449</v>
          </cell>
        </row>
        <row r="443">
          <cell r="AE443" t="str">
            <v>VO 450</v>
          </cell>
        </row>
        <row r="444">
          <cell r="AE444" t="str">
            <v>VO 451</v>
          </cell>
        </row>
        <row r="445">
          <cell r="AE445" t="str">
            <v>VO 452</v>
          </cell>
        </row>
        <row r="446">
          <cell r="AE446" t="str">
            <v>VO 453</v>
          </cell>
        </row>
        <row r="447">
          <cell r="AE447" t="str">
            <v>VO 454</v>
          </cell>
        </row>
        <row r="448">
          <cell r="AE448" t="str">
            <v>VO 455</v>
          </cell>
        </row>
        <row r="449">
          <cell r="AE449" t="str">
            <v>VO 456</v>
          </cell>
        </row>
        <row r="450">
          <cell r="AE450" t="str">
            <v>VO 457</v>
          </cell>
        </row>
        <row r="451">
          <cell r="AE451" t="str">
            <v>VO 458</v>
          </cell>
        </row>
        <row r="452">
          <cell r="AE452" t="str">
            <v>VO 459</v>
          </cell>
        </row>
        <row r="453">
          <cell r="AE453" t="str">
            <v>VO 460</v>
          </cell>
        </row>
        <row r="454">
          <cell r="AE454" t="str">
            <v>VO 461</v>
          </cell>
        </row>
        <row r="455">
          <cell r="AE455" t="str">
            <v>VO 462</v>
          </cell>
        </row>
        <row r="456">
          <cell r="AE456" t="str">
            <v>VO 463</v>
          </cell>
        </row>
        <row r="457">
          <cell r="AE457" t="str">
            <v>VO 464</v>
          </cell>
        </row>
        <row r="458">
          <cell r="AE458" t="str">
            <v>VO 465</v>
          </cell>
        </row>
        <row r="459">
          <cell r="AE459" t="str">
            <v>VO 466</v>
          </cell>
        </row>
        <row r="460">
          <cell r="AE460" t="str">
            <v>VO 467</v>
          </cell>
        </row>
        <row r="461">
          <cell r="AE461" t="str">
            <v>VO 468</v>
          </cell>
        </row>
        <row r="462">
          <cell r="AE462" t="str">
            <v>VO 469</v>
          </cell>
        </row>
        <row r="463">
          <cell r="AE463" t="str">
            <v>VO 470</v>
          </cell>
        </row>
        <row r="464">
          <cell r="AE464" t="str">
            <v>VO 471</v>
          </cell>
        </row>
        <row r="465">
          <cell r="AE465" t="str">
            <v>VO 472</v>
          </cell>
        </row>
        <row r="466">
          <cell r="AE466" t="str">
            <v>VO 473</v>
          </cell>
        </row>
        <row r="467">
          <cell r="AE467" t="str">
            <v>VO 474</v>
          </cell>
        </row>
        <row r="468">
          <cell r="AE468" t="str">
            <v>VO 475</v>
          </cell>
        </row>
        <row r="469">
          <cell r="AE469" t="str">
            <v>VO 476</v>
          </cell>
        </row>
        <row r="470">
          <cell r="AE470" t="str">
            <v>VO 477</v>
          </cell>
        </row>
        <row r="471">
          <cell r="AE471" t="str">
            <v>VO 478</v>
          </cell>
        </row>
        <row r="472">
          <cell r="AE472" t="str">
            <v>VO 479</v>
          </cell>
        </row>
        <row r="473">
          <cell r="AE473" t="str">
            <v>VO 480</v>
          </cell>
        </row>
        <row r="474">
          <cell r="AE474" t="str">
            <v>VO 481</v>
          </cell>
        </row>
        <row r="475">
          <cell r="AE475" t="str">
            <v>VO 482</v>
          </cell>
        </row>
        <row r="476">
          <cell r="AE476" t="str">
            <v>VO 483</v>
          </cell>
        </row>
        <row r="477">
          <cell r="AE477" t="str">
            <v>VO 484</v>
          </cell>
        </row>
        <row r="478">
          <cell r="AE478" t="str">
            <v>VO 485</v>
          </cell>
        </row>
        <row r="479">
          <cell r="AE479" t="str">
            <v>VO 486</v>
          </cell>
        </row>
        <row r="480">
          <cell r="AE480" t="str">
            <v>VO 487</v>
          </cell>
        </row>
        <row r="481">
          <cell r="AE481" t="str">
            <v>VO 488</v>
          </cell>
        </row>
        <row r="482">
          <cell r="AE482" t="str">
            <v>VO 489</v>
          </cell>
        </row>
        <row r="483">
          <cell r="AE483" t="str">
            <v>VO 490</v>
          </cell>
        </row>
        <row r="484">
          <cell r="AE484" t="str">
            <v>VO 491</v>
          </cell>
        </row>
        <row r="485">
          <cell r="AE485" t="str">
            <v>VO 492</v>
          </cell>
        </row>
        <row r="486">
          <cell r="AE486" t="str">
            <v>VO 493</v>
          </cell>
        </row>
        <row r="487">
          <cell r="AE487" t="str">
            <v>VO 494</v>
          </cell>
        </row>
        <row r="488">
          <cell r="AE488" t="str">
            <v>VO 495</v>
          </cell>
        </row>
        <row r="489">
          <cell r="AE489" t="str">
            <v>VO 496</v>
          </cell>
        </row>
        <row r="490">
          <cell r="AE490" t="str">
            <v>VO 497</v>
          </cell>
        </row>
        <row r="491">
          <cell r="AE491" t="str">
            <v>VO 498</v>
          </cell>
        </row>
        <row r="492">
          <cell r="AE492" t="str">
            <v>VO 499</v>
          </cell>
        </row>
        <row r="493">
          <cell r="AE493" t="str">
            <v>VO 500</v>
          </cell>
        </row>
        <row r="494">
          <cell r="AE494" t="str">
            <v>VO 501</v>
          </cell>
        </row>
        <row r="495">
          <cell r="AE495" t="str">
            <v>VO 502</v>
          </cell>
        </row>
        <row r="496">
          <cell r="AE496" t="str">
            <v>VO 503</v>
          </cell>
        </row>
        <row r="497">
          <cell r="AE497" t="str">
            <v>VO 504</v>
          </cell>
        </row>
        <row r="498">
          <cell r="AE498" t="str">
            <v>VO 505</v>
          </cell>
        </row>
        <row r="499">
          <cell r="AE499" t="str">
            <v>VO 506</v>
          </cell>
        </row>
        <row r="500">
          <cell r="AE500" t="str">
            <v>VO 507</v>
          </cell>
        </row>
        <row r="501">
          <cell r="AE501" t="str">
            <v>VO 508</v>
          </cell>
        </row>
        <row r="502">
          <cell r="AE502" t="str">
            <v>VO 509</v>
          </cell>
        </row>
        <row r="503">
          <cell r="AE503" t="str">
            <v>VO 510</v>
          </cell>
        </row>
        <row r="504">
          <cell r="AE504" t="str">
            <v>VO 511</v>
          </cell>
        </row>
        <row r="505">
          <cell r="AE505" t="str">
            <v>VO 512</v>
          </cell>
        </row>
        <row r="506">
          <cell r="AE506" t="str">
            <v>VO 513</v>
          </cell>
        </row>
        <row r="507">
          <cell r="AE507" t="str">
            <v>VO 514</v>
          </cell>
        </row>
        <row r="508">
          <cell r="AE508" t="str">
            <v>VO 515</v>
          </cell>
        </row>
        <row r="509">
          <cell r="AE509" t="str">
            <v>VO 516</v>
          </cell>
        </row>
        <row r="510">
          <cell r="AE510" t="str">
            <v>VO 517</v>
          </cell>
        </row>
        <row r="511">
          <cell r="AE511" t="str">
            <v>VO 518</v>
          </cell>
        </row>
        <row r="512">
          <cell r="AE512" t="str">
            <v>VO 519</v>
          </cell>
        </row>
        <row r="513">
          <cell r="AE513" t="str">
            <v>VO 520</v>
          </cell>
        </row>
        <row r="514">
          <cell r="AE514" t="str">
            <v>VO 521</v>
          </cell>
        </row>
        <row r="515">
          <cell r="AE515" t="str">
            <v>VO 522</v>
          </cell>
        </row>
        <row r="516">
          <cell r="AE516" t="str">
            <v>VO 523</v>
          </cell>
        </row>
        <row r="517">
          <cell r="AE517" t="str">
            <v>VO 524</v>
          </cell>
        </row>
        <row r="518">
          <cell r="AE518" t="str">
            <v>VO 525</v>
          </cell>
        </row>
        <row r="519">
          <cell r="AE519" t="str">
            <v>VO 526</v>
          </cell>
        </row>
        <row r="520">
          <cell r="AE520" t="str">
            <v>VO 527</v>
          </cell>
        </row>
        <row r="521">
          <cell r="AE521" t="str">
            <v>VO 528</v>
          </cell>
        </row>
        <row r="522">
          <cell r="AE522" t="str">
            <v>VO 529</v>
          </cell>
        </row>
        <row r="523">
          <cell r="AE523" t="str">
            <v>VO 530</v>
          </cell>
        </row>
        <row r="524">
          <cell r="AE524" t="str">
            <v>VO 531</v>
          </cell>
        </row>
        <row r="525">
          <cell r="AE525" t="str">
            <v>VO 532</v>
          </cell>
        </row>
        <row r="526">
          <cell r="AE526" t="str">
            <v>VO 533</v>
          </cell>
        </row>
        <row r="527">
          <cell r="AE527" t="str">
            <v>VO 534</v>
          </cell>
        </row>
        <row r="528">
          <cell r="AE528" t="str">
            <v>VO 535</v>
          </cell>
        </row>
        <row r="529">
          <cell r="AE529" t="str">
            <v>VO 536</v>
          </cell>
        </row>
        <row r="530">
          <cell r="AE530" t="str">
            <v>VO 537</v>
          </cell>
        </row>
        <row r="531">
          <cell r="AE531" t="str">
            <v>VO 538</v>
          </cell>
        </row>
        <row r="532">
          <cell r="AE532" t="str">
            <v>VO 539</v>
          </cell>
        </row>
        <row r="533">
          <cell r="AE533" t="str">
            <v>VO 540</v>
          </cell>
        </row>
        <row r="534">
          <cell r="AE534" t="str">
            <v>VO 541</v>
          </cell>
        </row>
        <row r="535">
          <cell r="AE535" t="str">
            <v>VO 542</v>
          </cell>
        </row>
        <row r="536">
          <cell r="AE536" t="str">
            <v>VO 543</v>
          </cell>
        </row>
        <row r="537">
          <cell r="AE537" t="str">
            <v>VO 544</v>
          </cell>
        </row>
        <row r="538">
          <cell r="AE538" t="str">
            <v>VO 545</v>
          </cell>
        </row>
        <row r="539">
          <cell r="AE539" t="str">
            <v>VO 546</v>
          </cell>
        </row>
        <row r="540">
          <cell r="AE540" t="str">
            <v>VO 547</v>
          </cell>
        </row>
        <row r="541">
          <cell r="AE541" t="str">
            <v>VO 548</v>
          </cell>
        </row>
        <row r="542">
          <cell r="AE542" t="str">
            <v>VO 549</v>
          </cell>
        </row>
        <row r="543">
          <cell r="AE543" t="str">
            <v>VO 550</v>
          </cell>
        </row>
        <row r="544">
          <cell r="AE544" t="str">
            <v>VO 551</v>
          </cell>
        </row>
        <row r="545">
          <cell r="AE545" t="str">
            <v>VO 552</v>
          </cell>
        </row>
        <row r="546">
          <cell r="AE546" t="str">
            <v>VO 553</v>
          </cell>
        </row>
        <row r="547">
          <cell r="AE547" t="str">
            <v>VO 554</v>
          </cell>
        </row>
        <row r="548">
          <cell r="AE548" t="str">
            <v>VO 555</v>
          </cell>
        </row>
        <row r="549">
          <cell r="AE549" t="str">
            <v>VO 556</v>
          </cell>
        </row>
        <row r="550">
          <cell r="AE550" t="str">
            <v>VO 557</v>
          </cell>
        </row>
        <row r="551">
          <cell r="AE551" t="str">
            <v>VO 558</v>
          </cell>
        </row>
        <row r="552">
          <cell r="AE552" t="str">
            <v>VO 559</v>
          </cell>
        </row>
        <row r="553">
          <cell r="AE553" t="str">
            <v>VO 560</v>
          </cell>
        </row>
        <row r="554">
          <cell r="AE554" t="str">
            <v>VO 561</v>
          </cell>
        </row>
        <row r="555">
          <cell r="AE555" t="str">
            <v>VO 562</v>
          </cell>
        </row>
        <row r="556">
          <cell r="AE556" t="str">
            <v>VO 563</v>
          </cell>
        </row>
        <row r="557">
          <cell r="AE557" t="str">
            <v>VO 564</v>
          </cell>
        </row>
        <row r="558">
          <cell r="AE558" t="str">
            <v>VO 565</v>
          </cell>
        </row>
        <row r="559">
          <cell r="AE559" t="str">
            <v>VO 566</v>
          </cell>
        </row>
        <row r="560">
          <cell r="AE560" t="str">
            <v>VO 567</v>
          </cell>
        </row>
        <row r="561">
          <cell r="AE561" t="str">
            <v>VO 568</v>
          </cell>
        </row>
        <row r="562">
          <cell r="AE562" t="str">
            <v>VO 569</v>
          </cell>
        </row>
        <row r="563">
          <cell r="AE563" t="str">
            <v>VO 570</v>
          </cell>
        </row>
        <row r="564">
          <cell r="AE564" t="str">
            <v>VO 571</v>
          </cell>
        </row>
        <row r="565">
          <cell r="AE565" t="str">
            <v>VO 572</v>
          </cell>
        </row>
        <row r="566">
          <cell r="AE566" t="str">
            <v>VO 573</v>
          </cell>
        </row>
        <row r="567">
          <cell r="AE567" t="str">
            <v>VO 574</v>
          </cell>
        </row>
        <row r="568">
          <cell r="AE568" t="str">
            <v>VO 575</v>
          </cell>
        </row>
        <row r="569">
          <cell r="AE569" t="str">
            <v>VO 576</v>
          </cell>
        </row>
        <row r="570">
          <cell r="AE570" t="str">
            <v>VO 577</v>
          </cell>
        </row>
        <row r="571">
          <cell r="AE571" t="str">
            <v>VO 578</v>
          </cell>
        </row>
        <row r="572">
          <cell r="AE572" t="str">
            <v>VO 579</v>
          </cell>
        </row>
        <row r="573">
          <cell r="AE573" t="str">
            <v>VO 580</v>
          </cell>
        </row>
        <row r="574">
          <cell r="AE574" t="str">
            <v>VO 581</v>
          </cell>
        </row>
        <row r="575">
          <cell r="AE575" t="str">
            <v>VO 582</v>
          </cell>
        </row>
        <row r="576">
          <cell r="AE576" t="str">
            <v>VO 583</v>
          </cell>
        </row>
        <row r="577">
          <cell r="AE577" t="str">
            <v>VO 584</v>
          </cell>
        </row>
        <row r="578">
          <cell r="AE578" t="str">
            <v>VO 585</v>
          </cell>
        </row>
        <row r="579">
          <cell r="AE579" t="str">
            <v>VO 586</v>
          </cell>
        </row>
        <row r="580">
          <cell r="AE580" t="str">
            <v>VO 587</v>
          </cell>
        </row>
        <row r="581">
          <cell r="AE581" t="str">
            <v>VO 588</v>
          </cell>
        </row>
        <row r="582">
          <cell r="AE582" t="str">
            <v>VO 589</v>
          </cell>
        </row>
        <row r="583">
          <cell r="AE583" t="str">
            <v>VO 590</v>
          </cell>
        </row>
        <row r="584">
          <cell r="AE584" t="str">
            <v>VO 591</v>
          </cell>
        </row>
        <row r="585">
          <cell r="AE585" t="str">
            <v>VO 592</v>
          </cell>
        </row>
        <row r="586">
          <cell r="AE586" t="str">
            <v>VO 593</v>
          </cell>
        </row>
        <row r="587">
          <cell r="AE587" t="str">
            <v>VO 594</v>
          </cell>
        </row>
        <row r="588">
          <cell r="AE588" t="str">
            <v>VO 595</v>
          </cell>
        </row>
        <row r="589">
          <cell r="AE589" t="str">
            <v>VO 596</v>
          </cell>
        </row>
        <row r="590">
          <cell r="AE590" t="str">
            <v>VO 597</v>
          </cell>
        </row>
        <row r="591">
          <cell r="AE591" t="str">
            <v>VO 598</v>
          </cell>
        </row>
        <row r="592">
          <cell r="AE592" t="str">
            <v>VO 599</v>
          </cell>
        </row>
        <row r="593">
          <cell r="AE593" t="str">
            <v>VO 600</v>
          </cell>
        </row>
        <row r="594">
          <cell r="AE594" t="str">
            <v>VO 601</v>
          </cell>
        </row>
        <row r="595">
          <cell r="AE595" t="str">
            <v>VO 602</v>
          </cell>
        </row>
        <row r="596">
          <cell r="AE596" t="str">
            <v>VO 603</v>
          </cell>
        </row>
        <row r="597">
          <cell r="AE597" t="str">
            <v>VO 604</v>
          </cell>
        </row>
        <row r="598">
          <cell r="AE598" t="str">
            <v>VO 605</v>
          </cell>
        </row>
        <row r="599">
          <cell r="AE599" t="str">
            <v>VO 606</v>
          </cell>
        </row>
        <row r="600">
          <cell r="AE600" t="str">
            <v>VO 607</v>
          </cell>
        </row>
        <row r="601">
          <cell r="AE601" t="str">
            <v>VO 608</v>
          </cell>
        </row>
        <row r="602">
          <cell r="AE602" t="str">
            <v>VO 609</v>
          </cell>
        </row>
        <row r="603">
          <cell r="AE603" t="str">
            <v>VO 610</v>
          </cell>
        </row>
        <row r="604">
          <cell r="AE604" t="str">
            <v>VO 611</v>
          </cell>
        </row>
        <row r="605">
          <cell r="AE605" t="str">
            <v>VO 612</v>
          </cell>
        </row>
        <row r="606">
          <cell r="AE606" t="str">
            <v>VO 613</v>
          </cell>
        </row>
        <row r="607">
          <cell r="AE607" t="str">
            <v>VO 614</v>
          </cell>
        </row>
        <row r="608">
          <cell r="AE608" t="str">
            <v>VO 615</v>
          </cell>
        </row>
        <row r="609">
          <cell r="AE609" t="str">
            <v>VO 616</v>
          </cell>
        </row>
        <row r="610">
          <cell r="AE610" t="str">
            <v>VO 617</v>
          </cell>
        </row>
        <row r="611">
          <cell r="AE611" t="str">
            <v>VO 618</v>
          </cell>
        </row>
        <row r="612">
          <cell r="AE612" t="str">
            <v>VO 619</v>
          </cell>
        </row>
        <row r="613">
          <cell r="AE613" t="str">
            <v>VO 620</v>
          </cell>
        </row>
        <row r="614">
          <cell r="AE614" t="str">
            <v>VO 621</v>
          </cell>
        </row>
        <row r="615">
          <cell r="AE615" t="str">
            <v>VO 622</v>
          </cell>
        </row>
        <row r="616">
          <cell r="AE616" t="str">
            <v>VO 623</v>
          </cell>
        </row>
        <row r="617">
          <cell r="AE617" t="str">
            <v>VO 624</v>
          </cell>
        </row>
        <row r="618">
          <cell r="AE618" t="str">
            <v>VO 625</v>
          </cell>
        </row>
        <row r="619">
          <cell r="AE619" t="str">
            <v>VO 626</v>
          </cell>
        </row>
        <row r="620">
          <cell r="AE620" t="str">
            <v>VO 627</v>
          </cell>
        </row>
        <row r="621">
          <cell r="AE621" t="str">
            <v>VO 628</v>
          </cell>
        </row>
        <row r="622">
          <cell r="AE622" t="str">
            <v>VO 629</v>
          </cell>
        </row>
        <row r="623">
          <cell r="AE623" t="str">
            <v>VO 630</v>
          </cell>
        </row>
        <row r="624">
          <cell r="AE624" t="str">
            <v>VO 631</v>
          </cell>
        </row>
        <row r="625">
          <cell r="AE625" t="str">
            <v>VO 632</v>
          </cell>
        </row>
        <row r="626">
          <cell r="AE626" t="str">
            <v>VO 633</v>
          </cell>
        </row>
        <row r="627">
          <cell r="AE627" t="str">
            <v>VO 634</v>
          </cell>
        </row>
        <row r="628">
          <cell r="AE628" t="str">
            <v>VO 635</v>
          </cell>
        </row>
        <row r="629">
          <cell r="AE629" t="str">
            <v>VO 636</v>
          </cell>
        </row>
        <row r="630">
          <cell r="AE630" t="str">
            <v>VO 637</v>
          </cell>
        </row>
        <row r="631">
          <cell r="AE631" t="str">
            <v>VO 638</v>
          </cell>
        </row>
        <row r="632">
          <cell r="AE632" t="str">
            <v>VO 639</v>
          </cell>
        </row>
        <row r="633">
          <cell r="AE633" t="str">
            <v>VO 640</v>
          </cell>
        </row>
        <row r="634">
          <cell r="AE634" t="str">
            <v>VO 641</v>
          </cell>
        </row>
        <row r="635">
          <cell r="AE635" t="str">
            <v>VO 642</v>
          </cell>
        </row>
        <row r="636">
          <cell r="AE636" t="str">
            <v>VO 643</v>
          </cell>
        </row>
        <row r="637">
          <cell r="AE637" t="str">
            <v>VO 644</v>
          </cell>
        </row>
        <row r="638">
          <cell r="AE638" t="str">
            <v>VO 645</v>
          </cell>
        </row>
        <row r="639">
          <cell r="AE639" t="str">
            <v>VO 646</v>
          </cell>
        </row>
        <row r="640">
          <cell r="AE640" t="str">
            <v>VO 647</v>
          </cell>
        </row>
        <row r="641">
          <cell r="AE641" t="str">
            <v>VO 648</v>
          </cell>
        </row>
        <row r="642">
          <cell r="AE642" t="str">
            <v>VO 649</v>
          </cell>
        </row>
        <row r="643">
          <cell r="AE643" t="str">
            <v>VO 650</v>
          </cell>
        </row>
        <row r="644">
          <cell r="AE644" t="str">
            <v>VO 651</v>
          </cell>
        </row>
        <row r="645">
          <cell r="AE645" t="str">
            <v>VO 652</v>
          </cell>
        </row>
        <row r="646">
          <cell r="AE646" t="str">
            <v>VO 653</v>
          </cell>
        </row>
        <row r="647">
          <cell r="AE647" t="str">
            <v>VO 654</v>
          </cell>
        </row>
        <row r="648">
          <cell r="AE648" t="str">
            <v>VO 655</v>
          </cell>
        </row>
        <row r="649">
          <cell r="AE649" t="str">
            <v>VO 656</v>
          </cell>
        </row>
        <row r="650">
          <cell r="AE650" t="str">
            <v>VO 657</v>
          </cell>
        </row>
        <row r="651">
          <cell r="AE651" t="str">
            <v>VO 658</v>
          </cell>
        </row>
        <row r="652">
          <cell r="AE652" t="str">
            <v>VO 659</v>
          </cell>
        </row>
        <row r="653">
          <cell r="AE653" t="str">
            <v>VO 660</v>
          </cell>
        </row>
        <row r="654">
          <cell r="AE654" t="str">
            <v>VO 661</v>
          </cell>
        </row>
        <row r="655">
          <cell r="AE655" t="str">
            <v>VO 662</v>
          </cell>
        </row>
        <row r="656">
          <cell r="AE656" t="str">
            <v>VO 663</v>
          </cell>
        </row>
        <row r="657">
          <cell r="AE657" t="str">
            <v>VO 664</v>
          </cell>
        </row>
        <row r="658">
          <cell r="AE658" t="str">
            <v>VO 665</v>
          </cell>
        </row>
        <row r="659">
          <cell r="AE659" t="str">
            <v>VO 666</v>
          </cell>
        </row>
        <row r="660">
          <cell r="AE660" t="str">
            <v>VO 667</v>
          </cell>
        </row>
        <row r="661">
          <cell r="AE661" t="str">
            <v>VO 668</v>
          </cell>
        </row>
        <row r="662">
          <cell r="AE662" t="str">
            <v>VO 669</v>
          </cell>
        </row>
        <row r="663">
          <cell r="AE663" t="str">
            <v>VO 670</v>
          </cell>
        </row>
        <row r="664">
          <cell r="AE664" t="str">
            <v>VO 671</v>
          </cell>
        </row>
        <row r="665">
          <cell r="AE665" t="str">
            <v>VO 672</v>
          </cell>
        </row>
        <row r="666">
          <cell r="AE666" t="str">
            <v>VO 673</v>
          </cell>
        </row>
        <row r="667">
          <cell r="AE667" t="str">
            <v>VO 674</v>
          </cell>
        </row>
        <row r="668">
          <cell r="AE668" t="str">
            <v>VO 675</v>
          </cell>
        </row>
        <row r="669">
          <cell r="AE669" t="str">
            <v>VO 676</v>
          </cell>
        </row>
        <row r="670">
          <cell r="AE670" t="str">
            <v>VO 677</v>
          </cell>
        </row>
        <row r="671">
          <cell r="AE671" t="str">
            <v>VO 678</v>
          </cell>
        </row>
        <row r="672">
          <cell r="AE672" t="str">
            <v>VO 679</v>
          </cell>
        </row>
        <row r="673">
          <cell r="AE673" t="str">
            <v>VO 680</v>
          </cell>
        </row>
        <row r="674">
          <cell r="AE674" t="str">
            <v>VO 681</v>
          </cell>
        </row>
        <row r="675">
          <cell r="AE675" t="str">
            <v>VO 682</v>
          </cell>
        </row>
        <row r="676">
          <cell r="AE676" t="str">
            <v>VO 683</v>
          </cell>
        </row>
        <row r="677">
          <cell r="AE677" t="str">
            <v>VO 684</v>
          </cell>
        </row>
        <row r="678">
          <cell r="AE678" t="str">
            <v>VO 685</v>
          </cell>
        </row>
        <row r="679">
          <cell r="AE679" t="str">
            <v>VO 686</v>
          </cell>
        </row>
        <row r="680">
          <cell r="AE680" t="str">
            <v>VO 687</v>
          </cell>
        </row>
        <row r="681">
          <cell r="AE681" t="str">
            <v>VO 688</v>
          </cell>
        </row>
        <row r="682">
          <cell r="AE682" t="str">
            <v>VO 689</v>
          </cell>
        </row>
        <row r="683">
          <cell r="AE683" t="str">
            <v>VO 690</v>
          </cell>
        </row>
        <row r="684">
          <cell r="AE684" t="str">
            <v>VO 691</v>
          </cell>
        </row>
        <row r="685">
          <cell r="AE685" t="str">
            <v>VO 692</v>
          </cell>
        </row>
        <row r="686">
          <cell r="AE686" t="str">
            <v>VO 693</v>
          </cell>
        </row>
        <row r="687">
          <cell r="AE687" t="str">
            <v>VO 694</v>
          </cell>
        </row>
        <row r="688">
          <cell r="AE688" t="str">
            <v>VO 695</v>
          </cell>
        </row>
        <row r="689">
          <cell r="AE689" t="str">
            <v>VO 696</v>
          </cell>
        </row>
        <row r="690">
          <cell r="AE690" t="str">
            <v>VO 697</v>
          </cell>
        </row>
        <row r="691">
          <cell r="AE691" t="str">
            <v>VO 698</v>
          </cell>
        </row>
        <row r="692">
          <cell r="AE692" t="str">
            <v>VO 699</v>
          </cell>
        </row>
        <row r="693">
          <cell r="AE693" t="str">
            <v>VO 700</v>
          </cell>
        </row>
        <row r="694">
          <cell r="AE694" t="str">
            <v>VO 701</v>
          </cell>
        </row>
        <row r="695">
          <cell r="AE695" t="str">
            <v>VO 702</v>
          </cell>
        </row>
        <row r="696">
          <cell r="AE696" t="str">
            <v>VO 703</v>
          </cell>
        </row>
        <row r="697">
          <cell r="AE697" t="str">
            <v>VO 704</v>
          </cell>
        </row>
        <row r="698">
          <cell r="AE698" t="str">
            <v>VO 705</v>
          </cell>
        </row>
        <row r="699">
          <cell r="AE699" t="str">
            <v>VO 706</v>
          </cell>
        </row>
        <row r="700">
          <cell r="AE700" t="str">
            <v>VO 707</v>
          </cell>
        </row>
        <row r="701">
          <cell r="AE701" t="str">
            <v>VO 708</v>
          </cell>
        </row>
        <row r="702">
          <cell r="AE702" t="str">
            <v>VO 709</v>
          </cell>
        </row>
        <row r="703">
          <cell r="AE703" t="str">
            <v>VO 710</v>
          </cell>
        </row>
        <row r="704">
          <cell r="AE704" t="str">
            <v>VO 711</v>
          </cell>
        </row>
        <row r="705">
          <cell r="AE705" t="str">
            <v>VO 712</v>
          </cell>
        </row>
        <row r="706">
          <cell r="AE706" t="str">
            <v>VO 713</v>
          </cell>
        </row>
        <row r="707">
          <cell r="AE707" t="str">
            <v>VO 714</v>
          </cell>
        </row>
        <row r="708">
          <cell r="AE708" t="str">
            <v>VO 715</v>
          </cell>
        </row>
        <row r="709">
          <cell r="AE709" t="str">
            <v>VO 716</v>
          </cell>
        </row>
        <row r="710">
          <cell r="AE710" t="str">
            <v>VO 717</v>
          </cell>
        </row>
        <row r="711">
          <cell r="AE711" t="str">
            <v>VO 718</v>
          </cell>
        </row>
        <row r="712">
          <cell r="AE712" t="str">
            <v>VO 719</v>
          </cell>
        </row>
        <row r="713">
          <cell r="AE713" t="str">
            <v>VO 720</v>
          </cell>
        </row>
        <row r="714">
          <cell r="AE714" t="str">
            <v>VO 721</v>
          </cell>
        </row>
        <row r="715">
          <cell r="AE715" t="str">
            <v>VO 722</v>
          </cell>
        </row>
        <row r="716">
          <cell r="AE716" t="str">
            <v>VO 723</v>
          </cell>
        </row>
        <row r="717">
          <cell r="AE717" t="str">
            <v>VO 724</v>
          </cell>
        </row>
        <row r="718">
          <cell r="AE718" t="str">
            <v>VO 725</v>
          </cell>
        </row>
        <row r="719">
          <cell r="AE719" t="str">
            <v>VO 726</v>
          </cell>
        </row>
        <row r="720">
          <cell r="AE720" t="str">
            <v>VO 727</v>
          </cell>
        </row>
        <row r="721">
          <cell r="AE721" t="str">
            <v>VO 728</v>
          </cell>
        </row>
        <row r="722">
          <cell r="AE722" t="str">
            <v>VO 729</v>
          </cell>
        </row>
        <row r="723">
          <cell r="AE723" t="str">
            <v>VO 730</v>
          </cell>
        </row>
        <row r="724">
          <cell r="AE724" t="str">
            <v>VO 731</v>
          </cell>
        </row>
        <row r="725">
          <cell r="AE725" t="str">
            <v>VO 732</v>
          </cell>
        </row>
        <row r="726">
          <cell r="AE726" t="str">
            <v>VO 733</v>
          </cell>
        </row>
        <row r="727">
          <cell r="AE727" t="str">
            <v>VO 734</v>
          </cell>
        </row>
        <row r="728">
          <cell r="AE728" t="str">
            <v>VO 735</v>
          </cell>
        </row>
        <row r="729">
          <cell r="AE729" t="str">
            <v>VO 736</v>
          </cell>
        </row>
        <row r="730">
          <cell r="AE730" t="str">
            <v>VO 737</v>
          </cell>
        </row>
        <row r="731">
          <cell r="AE731" t="str">
            <v>VO 738</v>
          </cell>
        </row>
        <row r="732">
          <cell r="AE732" t="str">
            <v>VO 739</v>
          </cell>
        </row>
        <row r="733">
          <cell r="AE733" t="str">
            <v>VO 740</v>
          </cell>
        </row>
        <row r="734">
          <cell r="AE734" t="str">
            <v>VO 741</v>
          </cell>
        </row>
        <row r="735">
          <cell r="AE735" t="str">
            <v>VO 742</v>
          </cell>
        </row>
        <row r="736">
          <cell r="AE736" t="str">
            <v>VO 743</v>
          </cell>
        </row>
        <row r="737">
          <cell r="AE737" t="str">
            <v>VO 744</v>
          </cell>
        </row>
        <row r="738">
          <cell r="AE738" t="str">
            <v>VO 745</v>
          </cell>
        </row>
        <row r="739">
          <cell r="AE739" t="str">
            <v>VO 746</v>
          </cell>
        </row>
        <row r="740">
          <cell r="AE740" t="str">
            <v>VO 747</v>
          </cell>
        </row>
        <row r="741">
          <cell r="AE741" t="str">
            <v>VO 748</v>
          </cell>
        </row>
        <row r="742">
          <cell r="AE742" t="str">
            <v>VO 749</v>
          </cell>
        </row>
        <row r="743">
          <cell r="AE743" t="str">
            <v>VO 750</v>
          </cell>
        </row>
        <row r="744">
          <cell r="AE744" t="str">
            <v>VO 751</v>
          </cell>
        </row>
        <row r="745">
          <cell r="AE745" t="str">
            <v>VO 752</v>
          </cell>
        </row>
        <row r="746">
          <cell r="AE746" t="str">
            <v>VO 753</v>
          </cell>
        </row>
        <row r="747">
          <cell r="AE747" t="str">
            <v>VO 754</v>
          </cell>
        </row>
        <row r="748">
          <cell r="AE748" t="str">
            <v>VO 755</v>
          </cell>
        </row>
        <row r="749">
          <cell r="AE749" t="str">
            <v>VO 756</v>
          </cell>
        </row>
        <row r="750">
          <cell r="AE750" t="str">
            <v>VO 757</v>
          </cell>
        </row>
        <row r="751">
          <cell r="AE751" t="str">
            <v>VO 758</v>
          </cell>
        </row>
        <row r="752">
          <cell r="AE752" t="str">
            <v>VO 759</v>
          </cell>
        </row>
        <row r="753">
          <cell r="AE753" t="str">
            <v>VO 760</v>
          </cell>
        </row>
        <row r="754">
          <cell r="AE754" t="str">
            <v>VO 761</v>
          </cell>
        </row>
        <row r="755">
          <cell r="AE755" t="str">
            <v>VO 762</v>
          </cell>
        </row>
        <row r="756">
          <cell r="AE756" t="str">
            <v>VO 763</v>
          </cell>
        </row>
        <row r="757">
          <cell r="AE757" t="str">
            <v>VO 764</v>
          </cell>
        </row>
        <row r="758">
          <cell r="AE758" t="str">
            <v>VO 765</v>
          </cell>
        </row>
        <row r="759">
          <cell r="AE759" t="str">
            <v>VO 766</v>
          </cell>
        </row>
        <row r="760">
          <cell r="AE760" t="str">
            <v>VO 767</v>
          </cell>
        </row>
        <row r="761">
          <cell r="AE761" t="str">
            <v>VO 768</v>
          </cell>
        </row>
        <row r="762">
          <cell r="AE762" t="str">
            <v>VO 769</v>
          </cell>
        </row>
        <row r="763">
          <cell r="AE763" t="str">
            <v>VO 770</v>
          </cell>
        </row>
        <row r="764">
          <cell r="AE764" t="str">
            <v>VO 771</v>
          </cell>
        </row>
        <row r="765">
          <cell r="AE765" t="str">
            <v>VO 772</v>
          </cell>
        </row>
        <row r="766">
          <cell r="AE766" t="str">
            <v>VO 773</v>
          </cell>
        </row>
        <row r="767">
          <cell r="AE767" t="str">
            <v>VO 774</v>
          </cell>
        </row>
        <row r="768">
          <cell r="AE768" t="str">
            <v>VO 775</v>
          </cell>
        </row>
        <row r="769">
          <cell r="AE769" t="str">
            <v>VO 776</v>
          </cell>
        </row>
        <row r="770">
          <cell r="AE770" t="str">
            <v>VO 777</v>
          </cell>
        </row>
        <row r="771">
          <cell r="AE771" t="str">
            <v>VO 778</v>
          </cell>
        </row>
        <row r="772">
          <cell r="AE772" t="str">
            <v>VO 779</v>
          </cell>
        </row>
        <row r="773">
          <cell r="AE773" t="str">
            <v>VO 780</v>
          </cell>
        </row>
        <row r="774">
          <cell r="AE774" t="str">
            <v>VO 781</v>
          </cell>
        </row>
        <row r="775">
          <cell r="AE775" t="str">
            <v>VO 782</v>
          </cell>
        </row>
        <row r="776">
          <cell r="AE776" t="str">
            <v>VO 783</v>
          </cell>
        </row>
        <row r="777">
          <cell r="AE777" t="str">
            <v>VO 784</v>
          </cell>
        </row>
        <row r="778">
          <cell r="AE778" t="str">
            <v>VO 785</v>
          </cell>
        </row>
        <row r="779">
          <cell r="AE779" t="str">
            <v>VO 786</v>
          </cell>
        </row>
        <row r="780">
          <cell r="AE780" t="str">
            <v>VO 787</v>
          </cell>
        </row>
        <row r="781">
          <cell r="AE781" t="str">
            <v>VO 788</v>
          </cell>
        </row>
        <row r="782">
          <cell r="AE782" t="str">
            <v>VO 789</v>
          </cell>
        </row>
        <row r="783">
          <cell r="AE783" t="str">
            <v>VO 790</v>
          </cell>
        </row>
        <row r="784">
          <cell r="AE784" t="str">
            <v>VO 791</v>
          </cell>
        </row>
        <row r="785">
          <cell r="AE785" t="str">
            <v>VO 792</v>
          </cell>
        </row>
        <row r="786">
          <cell r="AE786" t="str">
            <v>VO 793</v>
          </cell>
        </row>
        <row r="787">
          <cell r="AE787" t="str">
            <v>VO 794</v>
          </cell>
        </row>
        <row r="788">
          <cell r="AE788" t="str">
            <v>VO 795</v>
          </cell>
        </row>
        <row r="789">
          <cell r="AE789" t="str">
            <v>VO 796</v>
          </cell>
        </row>
        <row r="790">
          <cell r="AE790" t="str">
            <v>VO 797</v>
          </cell>
        </row>
        <row r="791">
          <cell r="AE791" t="str">
            <v>VO 798</v>
          </cell>
        </row>
        <row r="792">
          <cell r="AE792" t="str">
            <v>VO 799</v>
          </cell>
        </row>
        <row r="793">
          <cell r="AE793" t="str">
            <v>VO 800</v>
          </cell>
        </row>
        <row r="794">
          <cell r="AE794" t="str">
            <v>VO 801</v>
          </cell>
        </row>
        <row r="795">
          <cell r="AE795" t="str">
            <v>VO 802</v>
          </cell>
        </row>
        <row r="796">
          <cell r="AE796" t="str">
            <v>VO 803</v>
          </cell>
        </row>
        <row r="797">
          <cell r="AE797" t="str">
            <v>VO 804</v>
          </cell>
        </row>
        <row r="798">
          <cell r="AE798" t="str">
            <v>VO 805</v>
          </cell>
        </row>
        <row r="799">
          <cell r="AE799" t="str">
            <v>VO 806</v>
          </cell>
        </row>
        <row r="800">
          <cell r="AE800" t="str">
            <v>VO 807</v>
          </cell>
        </row>
        <row r="801">
          <cell r="AE801" t="str">
            <v>VO 808</v>
          </cell>
        </row>
        <row r="802">
          <cell r="AE802" t="str">
            <v>VO 809</v>
          </cell>
        </row>
        <row r="803">
          <cell r="AE803" t="str">
            <v>VO 810</v>
          </cell>
        </row>
        <row r="804">
          <cell r="AE804" t="str">
            <v>VO 811</v>
          </cell>
        </row>
        <row r="805">
          <cell r="AE805" t="str">
            <v>VO 812</v>
          </cell>
        </row>
        <row r="806">
          <cell r="AE806" t="str">
            <v>VO 813</v>
          </cell>
        </row>
        <row r="807">
          <cell r="AE807" t="str">
            <v>VO 814</v>
          </cell>
        </row>
        <row r="808">
          <cell r="AE808" t="str">
            <v>VO 815</v>
          </cell>
        </row>
        <row r="809">
          <cell r="AE809" t="str">
            <v>VO 816</v>
          </cell>
        </row>
        <row r="810">
          <cell r="AE810" t="str">
            <v>VO 817</v>
          </cell>
        </row>
        <row r="811">
          <cell r="AE811" t="str">
            <v>VO 818</v>
          </cell>
        </row>
        <row r="812">
          <cell r="AE812" t="str">
            <v>VO 819</v>
          </cell>
        </row>
        <row r="813">
          <cell r="AE813" t="str">
            <v>VO 820</v>
          </cell>
        </row>
        <row r="814">
          <cell r="AE814" t="str">
            <v>VO 821</v>
          </cell>
        </row>
        <row r="815">
          <cell r="AE815" t="str">
            <v>VO 822</v>
          </cell>
        </row>
        <row r="816">
          <cell r="AE816" t="str">
            <v>VO 823</v>
          </cell>
        </row>
        <row r="817">
          <cell r="AE817" t="str">
            <v>VO 824</v>
          </cell>
        </row>
        <row r="818">
          <cell r="AE818" t="str">
            <v>VO 825</v>
          </cell>
        </row>
        <row r="819">
          <cell r="AE819" t="str">
            <v>VO 826</v>
          </cell>
        </row>
        <row r="820">
          <cell r="AE820" t="str">
            <v>VO 827</v>
          </cell>
        </row>
        <row r="821">
          <cell r="AE821" t="str">
            <v>VO 828</v>
          </cell>
        </row>
        <row r="822">
          <cell r="AE822" t="str">
            <v>VO 829</v>
          </cell>
        </row>
        <row r="823">
          <cell r="AE823" t="str">
            <v>VO 830</v>
          </cell>
        </row>
        <row r="824">
          <cell r="AE824" t="str">
            <v>VO 831</v>
          </cell>
        </row>
        <row r="825">
          <cell r="AE825" t="str">
            <v>VO 832</v>
          </cell>
        </row>
        <row r="826">
          <cell r="AE826" t="str">
            <v>VO 833</v>
          </cell>
        </row>
        <row r="827">
          <cell r="AE827" t="str">
            <v>VO 834</v>
          </cell>
        </row>
        <row r="828">
          <cell r="AE828" t="str">
            <v>VO 835</v>
          </cell>
        </row>
        <row r="829">
          <cell r="AE829" t="str">
            <v>VO 836</v>
          </cell>
        </row>
        <row r="830">
          <cell r="AE830" t="str">
            <v>VO 837</v>
          </cell>
        </row>
        <row r="831">
          <cell r="AE831" t="str">
            <v>VO 838</v>
          </cell>
        </row>
        <row r="832">
          <cell r="AE832" t="str">
            <v>VO 839</v>
          </cell>
        </row>
        <row r="833">
          <cell r="AE833" t="str">
            <v>VO 840</v>
          </cell>
        </row>
        <row r="834">
          <cell r="AE834" t="str">
            <v>VO 841</v>
          </cell>
        </row>
        <row r="835">
          <cell r="AE835" t="str">
            <v>VO 842</v>
          </cell>
        </row>
        <row r="836">
          <cell r="AE836" t="str">
            <v>VO 843</v>
          </cell>
        </row>
        <row r="837">
          <cell r="AE837" t="str">
            <v>VO 844</v>
          </cell>
        </row>
        <row r="838">
          <cell r="AE838" t="str">
            <v>VO 845</v>
          </cell>
        </row>
        <row r="839">
          <cell r="AE839" t="str">
            <v>VO 846</v>
          </cell>
        </row>
        <row r="840">
          <cell r="AE840" t="str">
            <v>VO 847</v>
          </cell>
        </row>
        <row r="841">
          <cell r="AE841" t="str">
            <v>VO 848</v>
          </cell>
        </row>
        <row r="842">
          <cell r="AE842" t="str">
            <v>VO 849</v>
          </cell>
        </row>
        <row r="843">
          <cell r="AE843" t="str">
            <v>VO 850</v>
          </cell>
        </row>
        <row r="844">
          <cell r="AE844" t="str">
            <v>VO 851</v>
          </cell>
        </row>
        <row r="845">
          <cell r="AE845" t="str">
            <v>VO 852</v>
          </cell>
        </row>
        <row r="846">
          <cell r="AE846" t="str">
            <v>VO 853</v>
          </cell>
        </row>
        <row r="847">
          <cell r="AE847" t="str">
            <v>VO 854</v>
          </cell>
        </row>
        <row r="848">
          <cell r="AE848" t="str">
            <v>VO 855</v>
          </cell>
        </row>
        <row r="849">
          <cell r="AE849" t="str">
            <v>VO 856</v>
          </cell>
        </row>
        <row r="850">
          <cell r="AE850" t="str">
            <v>VO 857</v>
          </cell>
        </row>
        <row r="851">
          <cell r="AE851" t="str">
            <v>VO 858</v>
          </cell>
        </row>
        <row r="852">
          <cell r="AE852" t="str">
            <v>VO 859</v>
          </cell>
        </row>
        <row r="853">
          <cell r="AE853" t="str">
            <v>VO 860</v>
          </cell>
        </row>
        <row r="854">
          <cell r="AE854" t="str">
            <v>VO 861</v>
          </cell>
        </row>
        <row r="855">
          <cell r="AE855" t="str">
            <v>VO 862</v>
          </cell>
        </row>
        <row r="856">
          <cell r="AE856" t="str">
            <v>VO 863</v>
          </cell>
        </row>
        <row r="857">
          <cell r="AE857" t="str">
            <v>VO 864</v>
          </cell>
        </row>
        <row r="858">
          <cell r="AE858" t="str">
            <v>VO 865</v>
          </cell>
        </row>
        <row r="859">
          <cell r="AE859" t="str">
            <v>VO 866</v>
          </cell>
        </row>
        <row r="860">
          <cell r="AE860" t="str">
            <v>VO 867</v>
          </cell>
        </row>
        <row r="861">
          <cell r="AE861" t="str">
            <v>VO 868</v>
          </cell>
        </row>
        <row r="862">
          <cell r="AE862" t="str">
            <v>VO 869</v>
          </cell>
        </row>
        <row r="863">
          <cell r="AE863" t="str">
            <v>VO 870</v>
          </cell>
        </row>
        <row r="864">
          <cell r="AE864" t="str">
            <v>VO 871</v>
          </cell>
        </row>
        <row r="865">
          <cell r="AE865" t="str">
            <v>VO 872</v>
          </cell>
        </row>
        <row r="866">
          <cell r="AE866" t="str">
            <v>VO 873</v>
          </cell>
        </row>
        <row r="867">
          <cell r="AE867" t="str">
            <v>VO 874</v>
          </cell>
        </row>
        <row r="868">
          <cell r="AE868" t="str">
            <v>VO 875</v>
          </cell>
        </row>
        <row r="869">
          <cell r="AE869" t="str">
            <v>VO 876</v>
          </cell>
        </row>
        <row r="870">
          <cell r="AE870" t="str">
            <v>VO 877</v>
          </cell>
        </row>
        <row r="871">
          <cell r="AE871" t="str">
            <v>VO 878</v>
          </cell>
        </row>
        <row r="872">
          <cell r="AE872" t="str">
            <v>VO 879</v>
          </cell>
        </row>
        <row r="873">
          <cell r="AE873" t="str">
            <v>VO 880</v>
          </cell>
        </row>
        <row r="874">
          <cell r="AE874" t="str">
            <v>VO 881</v>
          </cell>
        </row>
        <row r="875">
          <cell r="AE875" t="str">
            <v>VO 882</v>
          </cell>
        </row>
        <row r="876">
          <cell r="AE876" t="str">
            <v>VO 883</v>
          </cell>
        </row>
        <row r="877">
          <cell r="AE877" t="str">
            <v>VO 884</v>
          </cell>
        </row>
        <row r="878">
          <cell r="AE878" t="str">
            <v>VO 885</v>
          </cell>
        </row>
        <row r="879">
          <cell r="AE879" t="str">
            <v>VO 886</v>
          </cell>
        </row>
        <row r="880">
          <cell r="AE880" t="str">
            <v>VO 887</v>
          </cell>
        </row>
        <row r="881">
          <cell r="AE881" t="str">
            <v>VO 888</v>
          </cell>
        </row>
        <row r="882">
          <cell r="AE882" t="str">
            <v>VO 889</v>
          </cell>
        </row>
        <row r="883">
          <cell r="AE883" t="str">
            <v>VO 890</v>
          </cell>
        </row>
        <row r="884">
          <cell r="AE884" t="str">
            <v>VO 891</v>
          </cell>
        </row>
        <row r="885">
          <cell r="AE885" t="str">
            <v>VO 892</v>
          </cell>
        </row>
        <row r="886">
          <cell r="AE886" t="str">
            <v>VO 893</v>
          </cell>
        </row>
        <row r="887">
          <cell r="AE887" t="str">
            <v>VO 894</v>
          </cell>
        </row>
        <row r="888">
          <cell r="AE888" t="str">
            <v>VO 895</v>
          </cell>
        </row>
        <row r="889">
          <cell r="AE889" t="str">
            <v>VO 896</v>
          </cell>
        </row>
        <row r="890">
          <cell r="AE890" t="str">
            <v>VO 897</v>
          </cell>
        </row>
        <row r="891">
          <cell r="AE891" t="str">
            <v>VO 898</v>
          </cell>
        </row>
        <row r="892">
          <cell r="AE892" t="str">
            <v>VO 899</v>
          </cell>
        </row>
        <row r="893">
          <cell r="AE893" t="str">
            <v>VO 900</v>
          </cell>
        </row>
        <row r="894">
          <cell r="AE894" t="str">
            <v>VO 901</v>
          </cell>
        </row>
        <row r="895">
          <cell r="AE895" t="str">
            <v>VO 902</v>
          </cell>
        </row>
        <row r="896">
          <cell r="AE896" t="str">
            <v>VO 903</v>
          </cell>
        </row>
        <row r="897">
          <cell r="AE897" t="str">
            <v>VO 904</v>
          </cell>
        </row>
        <row r="898">
          <cell r="AE898" t="str">
            <v>VO 905</v>
          </cell>
        </row>
        <row r="899">
          <cell r="AE899" t="str">
            <v>VO 906</v>
          </cell>
        </row>
        <row r="900">
          <cell r="AE900" t="str">
            <v>VO 907</v>
          </cell>
        </row>
        <row r="901">
          <cell r="AE901" t="str">
            <v>VO 908</v>
          </cell>
        </row>
        <row r="902">
          <cell r="AE902" t="str">
            <v>VO 909</v>
          </cell>
        </row>
        <row r="903">
          <cell r="AE903" t="str">
            <v>VO 910</v>
          </cell>
        </row>
        <row r="904">
          <cell r="AE904" t="str">
            <v>VO 911</v>
          </cell>
        </row>
        <row r="905">
          <cell r="AE905" t="str">
            <v>VO 912</v>
          </cell>
        </row>
        <row r="906">
          <cell r="AE906" t="str">
            <v>VO 913</v>
          </cell>
        </row>
        <row r="907">
          <cell r="AE907" t="str">
            <v>VO 914</v>
          </cell>
        </row>
        <row r="908">
          <cell r="AE908" t="str">
            <v>VO 915</v>
          </cell>
        </row>
        <row r="909">
          <cell r="AE909" t="str">
            <v>VO 916</v>
          </cell>
        </row>
        <row r="910">
          <cell r="AE910" t="str">
            <v>VO 917</v>
          </cell>
        </row>
        <row r="911">
          <cell r="AE911" t="str">
            <v>VO 918</v>
          </cell>
        </row>
        <row r="912">
          <cell r="AE912" t="str">
            <v>VO 919</v>
          </cell>
        </row>
        <row r="913">
          <cell r="AE913" t="str">
            <v>VO 920</v>
          </cell>
        </row>
        <row r="914">
          <cell r="AE914" t="str">
            <v>VO 921</v>
          </cell>
        </row>
        <row r="915">
          <cell r="AE915" t="str">
            <v>VO 922</v>
          </cell>
        </row>
        <row r="916">
          <cell r="AE916" t="str">
            <v>VO 923</v>
          </cell>
        </row>
        <row r="917">
          <cell r="AE917" t="str">
            <v>VO 924</v>
          </cell>
        </row>
        <row r="918">
          <cell r="AE918" t="str">
            <v>VO 925</v>
          </cell>
        </row>
        <row r="919">
          <cell r="AE919" t="str">
            <v>VO 926</v>
          </cell>
        </row>
        <row r="920">
          <cell r="AE920" t="str">
            <v>VO 927</v>
          </cell>
        </row>
        <row r="921">
          <cell r="AE921" t="str">
            <v>VO 928</v>
          </cell>
        </row>
        <row r="922">
          <cell r="AE922" t="str">
            <v>VO 929</v>
          </cell>
        </row>
        <row r="923">
          <cell r="AE923" t="str">
            <v>VO 930</v>
          </cell>
        </row>
        <row r="924">
          <cell r="AE924" t="str">
            <v>VO 931</v>
          </cell>
        </row>
        <row r="925">
          <cell r="AE925" t="str">
            <v>VO 932</v>
          </cell>
        </row>
        <row r="926">
          <cell r="AE926" t="str">
            <v>VO 933</v>
          </cell>
        </row>
        <row r="927">
          <cell r="AE927" t="str">
            <v>VO 934</v>
          </cell>
        </row>
        <row r="928">
          <cell r="AE928" t="str">
            <v>VO 935</v>
          </cell>
        </row>
        <row r="929">
          <cell r="AE929" t="str">
            <v>VO 936</v>
          </cell>
        </row>
        <row r="930">
          <cell r="AE930" t="str">
            <v>VO 937</v>
          </cell>
        </row>
        <row r="931">
          <cell r="AE931" t="str">
            <v>VO 938</v>
          </cell>
        </row>
        <row r="932">
          <cell r="AE932" t="str">
            <v>VO 939</v>
          </cell>
        </row>
        <row r="933">
          <cell r="AE933" t="str">
            <v>VO 940</v>
          </cell>
        </row>
        <row r="934">
          <cell r="AE934" t="str">
            <v>VO 941</v>
          </cell>
        </row>
        <row r="935">
          <cell r="AE935" t="str">
            <v>VO 942</v>
          </cell>
        </row>
        <row r="936">
          <cell r="AE936" t="str">
            <v>VO 943</v>
          </cell>
        </row>
        <row r="937">
          <cell r="AE937" t="str">
            <v>VO 944</v>
          </cell>
        </row>
        <row r="938">
          <cell r="AE938" t="str">
            <v>VO 945</v>
          </cell>
        </row>
        <row r="939">
          <cell r="AE939" t="str">
            <v>VO 946</v>
          </cell>
        </row>
        <row r="940">
          <cell r="AE940" t="str">
            <v>VO 947</v>
          </cell>
        </row>
        <row r="941">
          <cell r="AE941" t="str">
            <v>VO 948</v>
          </cell>
        </row>
        <row r="942">
          <cell r="AE942" t="str">
            <v>VO 949</v>
          </cell>
        </row>
        <row r="943">
          <cell r="AE943" t="str">
            <v>VO 950</v>
          </cell>
        </row>
        <row r="944">
          <cell r="AE944" t="str">
            <v>VO 951</v>
          </cell>
        </row>
        <row r="945">
          <cell r="AE945" t="str">
            <v>VO 952</v>
          </cell>
        </row>
        <row r="946">
          <cell r="AE946" t="str">
            <v>VO 953</v>
          </cell>
        </row>
        <row r="947">
          <cell r="AE947" t="str">
            <v>VO 954</v>
          </cell>
        </row>
        <row r="948">
          <cell r="AE948" t="str">
            <v>VO 955</v>
          </cell>
        </row>
        <row r="949">
          <cell r="AE949" t="str">
            <v>VO 956</v>
          </cell>
        </row>
        <row r="950">
          <cell r="AE950" t="str">
            <v>VO 957</v>
          </cell>
        </row>
        <row r="951">
          <cell r="AE951" t="str">
            <v>VO 958</v>
          </cell>
        </row>
        <row r="952">
          <cell r="AE952" t="str">
            <v>VO 959</v>
          </cell>
        </row>
        <row r="953">
          <cell r="AE953" t="str">
            <v>VO 960</v>
          </cell>
        </row>
        <row r="954">
          <cell r="AE954" t="str">
            <v>VO 961</v>
          </cell>
        </row>
        <row r="955">
          <cell r="AE955" t="str">
            <v>VO 962</v>
          </cell>
        </row>
        <row r="956">
          <cell r="AE956" t="str">
            <v>VO 963</v>
          </cell>
        </row>
        <row r="957">
          <cell r="AE957" t="str">
            <v>VO 964</v>
          </cell>
        </row>
        <row r="958">
          <cell r="AE958" t="str">
            <v>VO 965</v>
          </cell>
        </row>
        <row r="959">
          <cell r="AE959" t="str">
            <v>VO 966</v>
          </cell>
        </row>
        <row r="960">
          <cell r="AE960" t="str">
            <v>VO 967</v>
          </cell>
        </row>
        <row r="961">
          <cell r="AE961" t="str">
            <v>VO 968</v>
          </cell>
        </row>
        <row r="962">
          <cell r="AE962" t="str">
            <v>VO 969</v>
          </cell>
        </row>
        <row r="963">
          <cell r="AE963" t="str">
            <v>VO 970</v>
          </cell>
        </row>
        <row r="964">
          <cell r="AE964" t="str">
            <v>VO 971</v>
          </cell>
        </row>
        <row r="965">
          <cell r="AE965" t="str">
            <v>VO 972</v>
          </cell>
        </row>
        <row r="966">
          <cell r="AE966" t="str">
            <v>VO 973</v>
          </cell>
        </row>
        <row r="967">
          <cell r="AE967" t="str">
            <v>VO 974</v>
          </cell>
        </row>
        <row r="968">
          <cell r="AE968" t="str">
            <v>VO 975</v>
          </cell>
        </row>
        <row r="969">
          <cell r="AE969" t="str">
            <v>VO 976</v>
          </cell>
        </row>
        <row r="970">
          <cell r="AE970" t="str">
            <v>VO 977</v>
          </cell>
        </row>
        <row r="971">
          <cell r="AE971" t="str">
            <v>VO 978</v>
          </cell>
        </row>
        <row r="972">
          <cell r="AE972" t="str">
            <v>VO 979</v>
          </cell>
        </row>
        <row r="973">
          <cell r="AE973" t="str">
            <v>VO 980</v>
          </cell>
        </row>
        <row r="974">
          <cell r="AE974" t="str">
            <v>VO 981</v>
          </cell>
        </row>
        <row r="975">
          <cell r="AE975" t="str">
            <v>VO 982</v>
          </cell>
        </row>
        <row r="976">
          <cell r="AE976" t="str">
            <v>VO 983</v>
          </cell>
        </row>
        <row r="977">
          <cell r="AE977" t="str">
            <v>VO 984</v>
          </cell>
        </row>
        <row r="978">
          <cell r="AE978" t="str">
            <v>VO 985</v>
          </cell>
        </row>
        <row r="979">
          <cell r="AE979" t="str">
            <v>VO 986</v>
          </cell>
        </row>
        <row r="980">
          <cell r="AE980" t="str">
            <v>VO 987</v>
          </cell>
        </row>
        <row r="981">
          <cell r="AE981" t="str">
            <v>VO 988</v>
          </cell>
        </row>
        <row r="982">
          <cell r="AE982" t="str">
            <v>VO 989</v>
          </cell>
        </row>
        <row r="983">
          <cell r="AE983" t="str">
            <v>VO 990</v>
          </cell>
        </row>
        <row r="984">
          <cell r="AE984" t="str">
            <v>VO 991</v>
          </cell>
        </row>
        <row r="985">
          <cell r="AE985" t="str">
            <v>VO 992</v>
          </cell>
        </row>
        <row r="986">
          <cell r="AE986" t="str">
            <v>VO 993</v>
          </cell>
        </row>
        <row r="987">
          <cell r="AE987" t="str">
            <v>VO 994</v>
          </cell>
        </row>
        <row r="988">
          <cell r="AE988" t="str">
            <v>VO 995</v>
          </cell>
        </row>
        <row r="989">
          <cell r="AE989" t="str">
            <v>VO 996</v>
          </cell>
        </row>
        <row r="990">
          <cell r="AE990" t="str">
            <v>VO 997</v>
          </cell>
        </row>
        <row r="991">
          <cell r="AE991" t="str">
            <v>VO 998</v>
          </cell>
        </row>
        <row r="992">
          <cell r="AE992" t="str">
            <v>VO 999</v>
          </cell>
        </row>
        <row r="993">
          <cell r="AE993" t="str">
            <v>VO 1000</v>
          </cell>
        </row>
      </sheetData>
      <sheetData sheetId="14"/>
      <sheetData sheetId="15"/>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TY"/>
      <sheetName val="Notes"/>
      <sheetName val="Chart data"/>
      <sheetName val="FLY"/>
      <sheetName val="INDEX"/>
      <sheetName val="SUMMARY"/>
      <sheetName val="CASHFLOW CODES"/>
      <sheetName val="FEAS(INPUT)"/>
      <sheetName val="Cover"/>
      <sheetName val="Claim Summary"/>
      <sheetName val="BOOK-4"/>
      <sheetName val="PRELIMIN"/>
      <sheetName val="dBase"/>
      <sheetName val="Staff Acco."/>
      <sheetName val="CONCRETE"/>
      <sheetName val="EDGES"/>
      <sheetName val="JOINTS"/>
      <sheetName val="SUPERSTRUCTURE"/>
      <sheetName val="HAKEDİŞ "/>
      <sheetName val="decompte"/>
      <sheetName val="Bl.1 P&amp;G"/>
      <sheetName val="B1.3 External works"/>
      <sheetName val="Addedum"/>
      <sheetName val="Summary "/>
      <sheetName val="Bl.1 P &amp; G"/>
      <sheetName val="Bl. 3 External  works"/>
      <sheetName val="Summary 1"/>
      <sheetName val="Sheet1"/>
      <sheetName val="Data2"/>
      <sheetName val="dv_info"/>
      <sheetName val="2"/>
      <sheetName val="x"/>
      <sheetName val="Bill No. 3.1 2BRA"/>
      <sheetName val="Bill No. 3.2 3BRA"/>
      <sheetName val="Bill No. 4.1 2BRA MEP"/>
      <sheetName val="Bill No. 4.2 3BRA MEP"/>
      <sheetName val="Bill 5.1 Roads &amp; Parking"/>
      <sheetName val="Bill 5.2 Walkways"/>
      <sheetName val="Bill 5.3 Stormwater Drainage"/>
      <sheetName val="Bill 5.4 Retaining Walls"/>
      <sheetName val="Bill 5.5 Main Gate"/>
      <sheetName val="Bill_No__3_1_2BRA1"/>
      <sheetName val="Bill_No__3_2_3BRA1"/>
      <sheetName val="Bill_No__4_1_2BRA_MEP1"/>
      <sheetName val="Bill_No__4_2_3BRA_MEP1"/>
      <sheetName val="Bill_5_1_Roads_&amp;_Parking1"/>
      <sheetName val="Bill_5_2_Walkways1"/>
      <sheetName val="Bill_5_3_Stormwater_Drainage1"/>
      <sheetName val="Bill_5_4_Retaining_Walls1"/>
      <sheetName val="Bill_5_5_Main_Gate1"/>
      <sheetName val="Chart_data1"/>
      <sheetName val="CASHFLOW_CODES1"/>
      <sheetName val="Bill_No__3_1_2BRA"/>
      <sheetName val="Bill_No__3_2_3BRA"/>
      <sheetName val="Bill_No__4_1_2BRA_MEP"/>
      <sheetName val="Bill_No__4_2_3BRA_MEP"/>
      <sheetName val="Bill_5_1_Roads_&amp;_Parking"/>
      <sheetName val="Bill_5_2_Walkways"/>
      <sheetName val="Bill_5_3_Stormwater_Drainage"/>
      <sheetName val="Bill_5_4_Retaining_Walls"/>
      <sheetName val="Bill_5_5_Main_Gate"/>
      <sheetName val="Chart_data"/>
      <sheetName val="CASHFLOW_CODES"/>
      <sheetName val="Bill_No__3_1_2BRA2"/>
      <sheetName val="Bill_No__3_2_3BRA2"/>
      <sheetName val="Bill_No__4_1_2BRA_MEP2"/>
      <sheetName val="Bill_No__4_2_3BRA_MEP2"/>
      <sheetName val="Bill_5_1_Roads_&amp;_Parking2"/>
      <sheetName val="Bill_5_2_Walkways2"/>
      <sheetName val="Bill_5_3_Stormwater_Drainage2"/>
      <sheetName val="Bill_5_4_Retaining_Walls2"/>
      <sheetName val="Bill_5_5_Main_Gate2"/>
      <sheetName val="Chart_data2"/>
      <sheetName val="CASHFLOW_CODES2"/>
      <sheetName val="Bill_No__3_1_2BRA3"/>
      <sheetName val="Bill_No__3_2_3BRA3"/>
      <sheetName val="Bill_No__4_1_2BRA_MEP3"/>
      <sheetName val="Bill_No__4_2_3BRA_MEP3"/>
      <sheetName val="Bill_5_1_Roads_&amp;_Parking3"/>
      <sheetName val="Bill_5_2_Walkways3"/>
      <sheetName val="Bill_5_3_Stormwater_Drainage3"/>
      <sheetName val="Bill_5_4_Retaining_Walls3"/>
      <sheetName val="Bill_5_5_Main_Gate3"/>
      <sheetName val="Chart_data3"/>
      <sheetName val="CASHFLOW_CODES3"/>
      <sheetName val="Bill_No__3_1_2BRA4"/>
      <sheetName val="Bill_No__3_2_3BRA4"/>
      <sheetName val="Bill_No__4_1_2BRA_MEP4"/>
      <sheetName val="Bill_No__4_2_3BRA_MEP4"/>
      <sheetName val="Bill_5_1_Roads_&amp;_Parking4"/>
      <sheetName val="Bill_5_2_Walkways4"/>
      <sheetName val="Bill_5_3_Stormwater_Drainage4"/>
      <sheetName val="Bill_5_4_Retaining_Walls4"/>
      <sheetName val="Bill_5_5_Main_Gate4"/>
      <sheetName val="Chart_data4"/>
      <sheetName val="CASHFLOW_CODES4"/>
      <sheetName val="Exc"/>
      <sheetName val="BS-Notes"/>
      <sheetName val="Bill No. 3.4 S1 BRA"/>
      <sheetName val="Bill No. 3.5 1BRA"/>
      <sheetName val="ABSA-SA75104"/>
      <sheetName val="Instructions"/>
      <sheetName val="Preliminaries"/>
      <sheetName val="Preliminaries Matrix"/>
      <sheetName val="Preliminaries Notes"/>
      <sheetName val="Professional Fees"/>
      <sheetName val="Partial Prof Fees"/>
      <sheetName val="Notes &amp; Qualifications"/>
      <sheetName val="Alterations"/>
      <sheetName val="Earthworks"/>
      <sheetName val="Concrete,Formwork&amp;Reinforcement"/>
      <sheetName val="Masonry "/>
      <sheetName val="Waterproofing"/>
      <sheetName val="Carpentry &amp; Joinery"/>
      <sheetName val="Ceilings &amp; Partitioning"/>
      <sheetName val="Floor Covering"/>
      <sheetName val="Ironmongery "/>
      <sheetName val="Structural Steelwork"/>
      <sheetName val="Metalwork"/>
      <sheetName val="Plastering"/>
      <sheetName val="Tiling"/>
      <sheetName val="Plumbing &amp; Drainage"/>
      <sheetName val="Fire Protection"/>
      <sheetName val="Electrical Work"/>
      <sheetName val="Mechanical Work"/>
      <sheetName val="Paperhannging"/>
      <sheetName val="Glazing"/>
      <sheetName val="Paintwork"/>
      <sheetName val="Specialist Work"/>
      <sheetName val="FF&amp;E"/>
      <sheetName val="Signage &amp; Merchandising"/>
      <sheetName val="CCTV &amp; Intruder Detection Syst"/>
      <sheetName val="BMS"/>
      <sheetName val="ATM &amp; Cash Handling Equipment"/>
      <sheetName val="Furniture"/>
      <sheetName val="Office Equipment"/>
      <sheetName val="IT Equipment"/>
      <sheetName val="Digital Marketing"/>
      <sheetName val="Queue Sytems"/>
      <sheetName val="Roller Shutters"/>
      <sheetName val="Safes"/>
      <sheetName val="Miscellaneous"/>
      <sheetName val="Final Summary "/>
      <sheetName val="Data"/>
      <sheetName val="H2O TREATMENT PLANT SITE_4_1_"/>
      <sheetName val="H2O TREATMENT PLANT SITE(4.1)"/>
      <sheetName val="1"/>
      <sheetName val="p&amp;m"/>
      <sheetName val="report"/>
      <sheetName val="Schedules"/>
      <sheetName val="00_Main Prices List"/>
      <sheetName val="Sheet3"/>
      <sheetName val="sheet"/>
      <sheetName val="Initial Data"/>
      <sheetName val="Summary Detail"/>
      <sheetName val="STRUCTURAL"/>
      <sheetName val="Bill # 3 Admin Building"/>
      <sheetName val="# 1 GRAND SUMMARY"/>
      <sheetName val="Bill # 3 HALL"/>
      <sheetName val="Section A - General"/>
      <sheetName val="Bill No. 3.3. 1-2 BRA"/>
      <sheetName val="Measurement sheet-Utility B."/>
      <sheetName val="Bill # 4 Changing Room Building"/>
      <sheetName val="Bill # 5 Utility Building "/>
      <sheetName val="Claim_Summary"/>
      <sheetName val="Claim_Summary1"/>
      <sheetName val="Claim_Summary2"/>
      <sheetName val="list"/>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T-INPUT"/>
      <sheetName val="CRT-SUM"/>
      <sheetName val="CRT-DETAIL"/>
      <sheetName val="CRT-JBCC"/>
      <sheetName val="Haylett"/>
      <sheetName val="PROGRESS REPORT"/>
      <sheetName val="FR-BLDRSWRK-INPUT"/>
      <sheetName val="FR-INDEX - GENERAL INFO"/>
      <sheetName val="FR-FINAL-SUM"/>
      <sheetName val="FR-SUMMERY"/>
      <sheetName val="FR-PRLIMS-DETAIL"/>
      <sheetName val="FR-BUILDERSWORK-DETAIL"/>
      <sheetName val="FR-PROVSNL-SUM-DETAIL"/>
      <sheetName val="CONTINGENCIES"/>
      <sheetName val="ESCALATION"/>
      <sheetName val="FR-PROFF-FEES"/>
      <sheetName val="FR-IUC."/>
      <sheetName val="FR-AI"/>
      <sheetName val="FR-S.I.-"/>
      <sheetName val="VAT"/>
      <sheetName val="Construction Cashflow"/>
      <sheetName val="PROGRESSIVE CASHFLOW CH 1"/>
      <sheetName val="Monthly cashflow CHART2"/>
      <sheetName val="prof-fee-cashflow"/>
      <sheetName val="prof fee chart 1"/>
      <sheetName val="prof-fee monthly"/>
      <sheetName val="Project cashflow"/>
      <sheetName val="FR_SUMMERY"/>
      <sheetName val="FR_PRLIMS_DETAIL"/>
      <sheetName val="AREAS"/>
      <sheetName val="WORKINGS"/>
      <sheetName val="VIABILITY"/>
      <sheetName val="Subcontracts"/>
      <sheetName val="Trades"/>
      <sheetName val="Financial Control"/>
      <sheetName val="Valuation"/>
      <sheetName val="PPS"/>
      <sheetName val="Variation Order"/>
      <sheetName val="Cover"/>
      <sheetName val="Index"/>
      <sheetName val="General info"/>
      <sheetName val="FINREP 7"/>
      <sheetName val="Site instruction"/>
      <sheetName val="Fees Cashflow "/>
      <sheetName val="Project Cashflow "/>
      <sheetName val="Feecalc1"/>
      <sheetName val="Comparison"/>
      <sheetName val="Comparison (2)"/>
      <sheetName val="Comparison (3)"/>
      <sheetName val="Sheet1"/>
      <sheetName val="Intermediary Phase Cashflow"/>
      <sheetName val="PROGRESS_REPORT12"/>
      <sheetName val="FR-INDEX_-_GENERAL_INFO12"/>
      <sheetName val="FR-IUC_12"/>
      <sheetName val="FR-S_I_-12"/>
      <sheetName val="Construction_Cashflow12"/>
      <sheetName val="PROGRESSIVE_CASHFLOW_CH_112"/>
      <sheetName val="Monthly_cashflow_CHART212"/>
      <sheetName val="prof_fee_chart_112"/>
      <sheetName val="prof-fee_monthly12"/>
      <sheetName val="Project_cashflow12"/>
      <sheetName val="General_info12"/>
      <sheetName val="FINREP_712"/>
      <sheetName val="Site_instruction12"/>
      <sheetName val="Fees_Cashflow_12"/>
      <sheetName val="Project_Cashflow_12"/>
      <sheetName val="Comparison_(2)12"/>
      <sheetName val="Comparison_(3)12"/>
      <sheetName val="Intermediary_Phase_Cashflow12"/>
      <sheetName val="PROGRESS_REPORT3"/>
      <sheetName val="FR-INDEX_-_GENERAL_INFO3"/>
      <sheetName val="FR-IUC_3"/>
      <sheetName val="FR-S_I_-3"/>
      <sheetName val="Construction_Cashflow3"/>
      <sheetName val="PROGRESSIVE_CASHFLOW_CH_13"/>
      <sheetName val="Monthly_cashflow_CHART23"/>
      <sheetName val="prof_fee_chart_13"/>
      <sheetName val="prof-fee_monthly3"/>
      <sheetName val="Project_cashflow3"/>
      <sheetName val="General_info3"/>
      <sheetName val="FINREP_73"/>
      <sheetName val="Site_instruction3"/>
      <sheetName val="Fees_Cashflow_3"/>
      <sheetName val="Project_Cashflow_3"/>
      <sheetName val="Comparison_(2)3"/>
      <sheetName val="Comparison_(3)3"/>
      <sheetName val="Intermediary_Phase_Cashflow3"/>
      <sheetName val="PROGRESS_REPORT2"/>
      <sheetName val="FR-INDEX_-_GENERAL_INFO2"/>
      <sheetName val="FR-IUC_2"/>
      <sheetName val="FR-S_I_-2"/>
      <sheetName val="Construction_Cashflow2"/>
      <sheetName val="PROGRESSIVE_CASHFLOW_CH_12"/>
      <sheetName val="Monthly_cashflow_CHART22"/>
      <sheetName val="prof_fee_chart_12"/>
      <sheetName val="prof-fee_monthly2"/>
      <sheetName val="Project_cashflow2"/>
      <sheetName val="General_info2"/>
      <sheetName val="FINREP_72"/>
      <sheetName val="Site_instruction2"/>
      <sheetName val="Fees_Cashflow_2"/>
      <sheetName val="Project_Cashflow_2"/>
      <sheetName val="Comparison_(2)2"/>
      <sheetName val="Comparison_(3)2"/>
      <sheetName val="Intermediary_Phase_Cashflow2"/>
      <sheetName val="PROGRESS_REPORT"/>
      <sheetName val="FR-INDEX_-_GENERAL_INFO"/>
      <sheetName val="FR-IUC_"/>
      <sheetName val="FR-S_I_-"/>
      <sheetName val="Construction_Cashflow"/>
      <sheetName val="PROGRESSIVE_CASHFLOW_CH_1"/>
      <sheetName val="Monthly_cashflow_CHART2"/>
      <sheetName val="prof_fee_chart_1"/>
      <sheetName val="prof-fee_monthly"/>
      <sheetName val="Project_cashflow"/>
      <sheetName val="General_info"/>
      <sheetName val="FINREP_7"/>
      <sheetName val="Site_instruction"/>
      <sheetName val="Fees_Cashflow_"/>
      <sheetName val="Project_Cashflow_"/>
      <sheetName val="Comparison_(2)"/>
      <sheetName val="Comparison_(3)"/>
      <sheetName val="Intermediary_Phase_Cashflow"/>
      <sheetName val="PROGRESS_REPORT1"/>
      <sheetName val="FR-INDEX_-_GENERAL_INFO1"/>
      <sheetName val="FR-IUC_1"/>
      <sheetName val="FR-S_I_-1"/>
      <sheetName val="Construction_Cashflow1"/>
      <sheetName val="PROGRESSIVE_CASHFLOW_CH_11"/>
      <sheetName val="Monthly_cashflow_CHART21"/>
      <sheetName val="prof_fee_chart_11"/>
      <sheetName val="prof-fee_monthly1"/>
      <sheetName val="Project_cashflow1"/>
      <sheetName val="General_info1"/>
      <sheetName val="FINREP_71"/>
      <sheetName val="Site_instruction1"/>
      <sheetName val="Fees_Cashflow_1"/>
      <sheetName val="Project_Cashflow_1"/>
      <sheetName val="Comparison_(2)1"/>
      <sheetName val="Comparison_(3)1"/>
      <sheetName val="Intermediary_Phase_Cashflow1"/>
      <sheetName val="PROGRESS_REPORT4"/>
      <sheetName val="FR-INDEX_-_GENERAL_INFO4"/>
      <sheetName val="FR-IUC_4"/>
      <sheetName val="FR-S_I_-4"/>
      <sheetName val="Construction_Cashflow4"/>
      <sheetName val="PROGRESSIVE_CASHFLOW_CH_14"/>
      <sheetName val="Monthly_cashflow_CHART24"/>
      <sheetName val="prof_fee_chart_14"/>
      <sheetName val="prof-fee_monthly4"/>
      <sheetName val="Project_cashflow4"/>
      <sheetName val="General_info4"/>
      <sheetName val="FINREP_74"/>
      <sheetName val="Site_instruction4"/>
      <sheetName val="Fees_Cashflow_4"/>
      <sheetName val="Project_Cashflow_4"/>
      <sheetName val="Comparison_(2)4"/>
      <sheetName val="Comparison_(3)4"/>
      <sheetName val="Intermediary_Phase_Cashflow4"/>
      <sheetName val="PROGRESS_REPORT6"/>
      <sheetName val="FR-INDEX_-_GENERAL_INFO6"/>
      <sheetName val="FR-IUC_6"/>
      <sheetName val="FR-S_I_-6"/>
      <sheetName val="Construction_Cashflow6"/>
      <sheetName val="PROGRESSIVE_CASHFLOW_CH_16"/>
      <sheetName val="Monthly_cashflow_CHART26"/>
      <sheetName val="prof_fee_chart_16"/>
      <sheetName val="prof-fee_monthly6"/>
      <sheetName val="Project_cashflow6"/>
      <sheetName val="General_info6"/>
      <sheetName val="FINREP_76"/>
      <sheetName val="Site_instruction6"/>
      <sheetName val="Fees_Cashflow_6"/>
      <sheetName val="Project_Cashflow_6"/>
      <sheetName val="Comparison_(2)6"/>
      <sheetName val="Comparison_(3)6"/>
      <sheetName val="Intermediary_Phase_Cashflow6"/>
      <sheetName val="PROGRESS_REPORT5"/>
      <sheetName val="FR-INDEX_-_GENERAL_INFO5"/>
      <sheetName val="FR-IUC_5"/>
      <sheetName val="FR-S_I_-5"/>
      <sheetName val="Construction_Cashflow5"/>
      <sheetName val="PROGRESSIVE_CASHFLOW_CH_15"/>
      <sheetName val="Monthly_cashflow_CHART25"/>
      <sheetName val="prof_fee_chart_15"/>
      <sheetName val="prof-fee_monthly5"/>
      <sheetName val="Project_cashflow5"/>
      <sheetName val="General_info5"/>
      <sheetName val="FINREP_75"/>
      <sheetName val="Site_instruction5"/>
      <sheetName val="Fees_Cashflow_5"/>
      <sheetName val="Project_Cashflow_5"/>
      <sheetName val="Comparison_(2)5"/>
      <sheetName val="Comparison_(3)5"/>
      <sheetName val="Intermediary_Phase_Cashflow5"/>
      <sheetName val="PROGRESS_REPORT7"/>
      <sheetName val="FR-INDEX_-_GENERAL_INFO7"/>
      <sheetName val="FR-IUC_7"/>
      <sheetName val="FR-S_I_-7"/>
      <sheetName val="Construction_Cashflow7"/>
      <sheetName val="PROGRESSIVE_CASHFLOW_CH_17"/>
      <sheetName val="Monthly_cashflow_CHART27"/>
      <sheetName val="prof_fee_chart_17"/>
      <sheetName val="prof-fee_monthly7"/>
      <sheetName val="Project_cashflow7"/>
      <sheetName val="General_info7"/>
      <sheetName val="FINREP_77"/>
      <sheetName val="Site_instruction7"/>
      <sheetName val="Fees_Cashflow_7"/>
      <sheetName val="Project_Cashflow_7"/>
      <sheetName val="Comparison_(2)7"/>
      <sheetName val="Comparison_(3)7"/>
      <sheetName val="Intermediary_Phase_Cashflow7"/>
      <sheetName val="PROGRESS_REPORT8"/>
      <sheetName val="FR-INDEX_-_GENERAL_INFO8"/>
      <sheetName val="FR-IUC_8"/>
      <sheetName val="FR-S_I_-8"/>
      <sheetName val="Construction_Cashflow8"/>
      <sheetName val="PROGRESSIVE_CASHFLOW_CH_18"/>
      <sheetName val="Monthly_cashflow_CHART28"/>
      <sheetName val="prof_fee_chart_18"/>
      <sheetName val="prof-fee_monthly8"/>
      <sheetName val="Project_cashflow8"/>
      <sheetName val="General_info8"/>
      <sheetName val="FINREP_78"/>
      <sheetName val="Site_instruction8"/>
      <sheetName val="Fees_Cashflow_8"/>
      <sheetName val="Project_Cashflow_8"/>
      <sheetName val="Comparison_(2)8"/>
      <sheetName val="Comparison_(3)8"/>
      <sheetName val="Intermediary_Phase_Cashflow8"/>
      <sheetName val="PROGRESS_REPORT10"/>
      <sheetName val="FR-INDEX_-_GENERAL_INFO10"/>
      <sheetName val="FR-IUC_10"/>
      <sheetName val="FR-S_I_-10"/>
      <sheetName val="Construction_Cashflow10"/>
      <sheetName val="PROGRESSIVE_CASHFLOW_CH_110"/>
      <sheetName val="Monthly_cashflow_CHART210"/>
      <sheetName val="prof_fee_chart_110"/>
      <sheetName val="prof-fee_monthly10"/>
      <sheetName val="Project_cashflow10"/>
      <sheetName val="General_info10"/>
      <sheetName val="FINREP_710"/>
      <sheetName val="Site_instruction10"/>
      <sheetName val="Fees_Cashflow_10"/>
      <sheetName val="Project_Cashflow_10"/>
      <sheetName val="Comparison_(2)10"/>
      <sheetName val="Comparison_(3)10"/>
      <sheetName val="Intermediary_Phase_Cashflow10"/>
      <sheetName val="PROGRESS_REPORT9"/>
      <sheetName val="FR-INDEX_-_GENERAL_INFO9"/>
      <sheetName val="FR-IUC_9"/>
      <sheetName val="FR-S_I_-9"/>
      <sheetName val="Construction_Cashflow9"/>
      <sheetName val="PROGRESSIVE_CASHFLOW_CH_19"/>
      <sheetName val="Monthly_cashflow_CHART29"/>
      <sheetName val="prof_fee_chart_19"/>
      <sheetName val="prof-fee_monthly9"/>
      <sheetName val="Project_cashflow9"/>
      <sheetName val="General_info9"/>
      <sheetName val="FINREP_79"/>
      <sheetName val="Site_instruction9"/>
      <sheetName val="Fees_Cashflow_9"/>
      <sheetName val="Project_Cashflow_9"/>
      <sheetName val="Comparison_(2)9"/>
      <sheetName val="Comparison_(3)9"/>
      <sheetName val="Intermediary_Phase_Cashflow9"/>
      <sheetName val="PROGRESS_REPORT11"/>
      <sheetName val="FR-INDEX_-_GENERAL_INFO11"/>
      <sheetName val="FR-IUC_11"/>
      <sheetName val="FR-S_I_-11"/>
      <sheetName val="Construction_Cashflow11"/>
      <sheetName val="PROGRESSIVE_CASHFLOW_CH_111"/>
      <sheetName val="Monthly_cashflow_CHART211"/>
      <sheetName val="prof_fee_chart_111"/>
      <sheetName val="prof-fee_monthly11"/>
      <sheetName val="Project_cashflow11"/>
      <sheetName val="General_info11"/>
      <sheetName val="FINREP_711"/>
      <sheetName val="Site_instruction11"/>
      <sheetName val="Fees_Cashflow_11"/>
      <sheetName val="Project_Cashflow_11"/>
      <sheetName val="Comparison_(2)11"/>
      <sheetName val="Comparison_(3)11"/>
      <sheetName val="Intermediary_Phase_Cashflow11"/>
      <sheetName val="PROGRESS_REPORT14"/>
      <sheetName val="FR-INDEX_-_GENERAL_INFO14"/>
      <sheetName val="FR-IUC_14"/>
      <sheetName val="FR-S_I_-14"/>
      <sheetName val="Construction_Cashflow14"/>
      <sheetName val="PROGRESSIVE_CASHFLOW_CH_114"/>
      <sheetName val="Monthly_cashflow_CHART214"/>
      <sheetName val="prof_fee_chart_114"/>
      <sheetName val="prof-fee_monthly14"/>
      <sheetName val="Project_cashflow14"/>
      <sheetName val="General_info14"/>
      <sheetName val="FINREP_714"/>
      <sheetName val="Site_instruction14"/>
      <sheetName val="Fees_Cashflow_14"/>
      <sheetName val="Project_Cashflow_14"/>
      <sheetName val="Comparison_(2)14"/>
      <sheetName val="Comparison_(3)14"/>
      <sheetName val="Intermediary_Phase_Cashflow14"/>
      <sheetName val="PROGRESS_REPORT13"/>
      <sheetName val="FR-INDEX_-_GENERAL_INFO13"/>
      <sheetName val="FR-IUC_13"/>
      <sheetName val="FR-S_I_-13"/>
      <sheetName val="Construction_Cashflow13"/>
      <sheetName val="PROGRESSIVE_CASHFLOW_CH_113"/>
      <sheetName val="Monthly_cashflow_CHART213"/>
      <sheetName val="prof_fee_chart_113"/>
      <sheetName val="prof-fee_monthly13"/>
      <sheetName val="Project_cashflow13"/>
      <sheetName val="General_info13"/>
      <sheetName val="FINREP_713"/>
      <sheetName val="Site_instruction13"/>
      <sheetName val="Fees_Cashflow_13"/>
      <sheetName val="Project_Cashflow_13"/>
      <sheetName val="Comparison_(2)13"/>
      <sheetName val="Comparison_(3)13"/>
      <sheetName val="Intermediary_Phase_Cashflow13"/>
      <sheetName val="PROGRESS_REPORT15"/>
      <sheetName val="FR-INDEX_-_GENERAL_INFO15"/>
      <sheetName val="FR-IUC_15"/>
      <sheetName val="FR-S_I_-15"/>
      <sheetName val="Construction_Cashflow15"/>
      <sheetName val="PROGRESSIVE_CASHFLOW_CH_115"/>
      <sheetName val="Monthly_cashflow_CHART215"/>
      <sheetName val="prof_fee_chart_115"/>
      <sheetName val="prof-fee_monthly15"/>
      <sheetName val="Project_cashflow15"/>
      <sheetName val="General_info15"/>
      <sheetName val="FINREP_715"/>
      <sheetName val="Site_instruction15"/>
      <sheetName val="Fees_Cashflow_15"/>
      <sheetName val="Project_Cashflow_15"/>
      <sheetName val="Comparison_(2)15"/>
      <sheetName val="Comparison_(3)15"/>
      <sheetName val="Intermediary_Phase_Cashflow15"/>
      <sheetName val="EJI-SBM"/>
      <sheetName val="PROGRESS_REPORT16"/>
      <sheetName val="FR-INDEX_-_GENERAL_INFO16"/>
      <sheetName val="FR-IUC_16"/>
      <sheetName val="FR-S_I_-16"/>
      <sheetName val="Construction_Cashflow16"/>
      <sheetName val="PROGRESSIVE_CASHFLOW_CH_116"/>
      <sheetName val="Monthly_cashflow_CHART216"/>
      <sheetName val="prof_fee_chart_116"/>
      <sheetName val="prof-fee_monthly16"/>
      <sheetName val="Project_cashflow16"/>
      <sheetName val="General_info16"/>
      <sheetName val="FINREP_716"/>
      <sheetName val="Site_instruction16"/>
      <sheetName val="Fees_Cashflow_16"/>
      <sheetName val="Project_Cashflow_16"/>
      <sheetName val="Comparison_(2)16"/>
      <sheetName val="Comparison_(3)16"/>
      <sheetName val="Intermediary_Phase_Cashflow16"/>
      <sheetName val="PROGRESS_REPORT17"/>
      <sheetName val="FR-INDEX_-_GENERAL_INFO17"/>
      <sheetName val="FR-IUC_17"/>
      <sheetName val="FR-S_I_-17"/>
      <sheetName val="Construction_Cashflow17"/>
      <sheetName val="PROGRESSIVE_CASHFLOW_CH_117"/>
      <sheetName val="Monthly_cashflow_CHART217"/>
      <sheetName val="prof_fee_chart_117"/>
      <sheetName val="prof-fee_monthly17"/>
      <sheetName val="Project_cashflow17"/>
      <sheetName val="General_info17"/>
      <sheetName val="FINREP_717"/>
      <sheetName val="Site_instruction17"/>
      <sheetName val="Fees_Cashflow_17"/>
      <sheetName val="Project_Cashflow_17"/>
      <sheetName val="Comparison_(2)17"/>
      <sheetName val="Comparison_(3)17"/>
      <sheetName val="Intermediary_Phase_Cashflow17"/>
      <sheetName val="PROGRESS_REPORT18"/>
      <sheetName val="FR-INDEX_-_GENERAL_INFO18"/>
      <sheetName val="FR-IUC_18"/>
      <sheetName val="FR-S_I_-18"/>
      <sheetName val="Construction_Cashflow18"/>
      <sheetName val="PROGRESSIVE_CASHFLOW_CH_118"/>
      <sheetName val="Monthly_cashflow_CHART218"/>
      <sheetName val="prof_fee_chart_118"/>
      <sheetName val="prof-fee_monthly18"/>
      <sheetName val="Project_cashflow18"/>
      <sheetName val="General_info18"/>
      <sheetName val="FINREP_718"/>
      <sheetName val="Site_instruction18"/>
      <sheetName val="Fees_Cashflow_18"/>
      <sheetName val="Project_Cashflow_18"/>
      <sheetName val="Comparison_(2)18"/>
      <sheetName val="Comparison_(3)18"/>
      <sheetName val="Intermediary_Phase_Cashflow18"/>
      <sheetName val="PROGRESS_REPORT20"/>
      <sheetName val="FR-INDEX_-_GENERAL_INFO20"/>
      <sheetName val="FR-IUC_20"/>
      <sheetName val="FR-S_I_-20"/>
      <sheetName val="Construction_Cashflow20"/>
      <sheetName val="PROGRESSIVE_CASHFLOW_CH_120"/>
      <sheetName val="Monthly_cashflow_CHART220"/>
      <sheetName val="prof_fee_chart_120"/>
      <sheetName val="prof-fee_monthly20"/>
      <sheetName val="Project_cashflow20"/>
      <sheetName val="General_info20"/>
      <sheetName val="FINREP_720"/>
      <sheetName val="Site_instruction20"/>
      <sheetName val="Fees_Cashflow_20"/>
      <sheetName val="Project_Cashflow_20"/>
      <sheetName val="Comparison_(2)20"/>
      <sheetName val="Comparison_(3)20"/>
      <sheetName val="Intermediary_Phase_Cashflow20"/>
      <sheetName val="PROGRESS_REPORT19"/>
      <sheetName val="FR-INDEX_-_GENERAL_INFO19"/>
      <sheetName val="FR-IUC_19"/>
      <sheetName val="FR-S_I_-19"/>
      <sheetName val="Construction_Cashflow19"/>
      <sheetName val="PROGRESSIVE_CASHFLOW_CH_119"/>
      <sheetName val="Monthly_cashflow_CHART219"/>
      <sheetName val="prof_fee_chart_119"/>
      <sheetName val="prof-fee_monthly19"/>
      <sheetName val="Project_cashflow19"/>
      <sheetName val="General_info19"/>
      <sheetName val="FINREP_719"/>
      <sheetName val="Site_instruction19"/>
      <sheetName val="Fees_Cashflow_19"/>
      <sheetName val="Project_Cashflow_19"/>
      <sheetName val="Comparison_(2)19"/>
      <sheetName val="Comparison_(3)19"/>
      <sheetName val="Intermediary_Phase_Cashflow19"/>
      <sheetName val="PROGRESS_REPORT21"/>
      <sheetName val="FR-INDEX_-_GENERAL_INFO21"/>
      <sheetName val="FR-IUC_21"/>
      <sheetName val="FR-S_I_-21"/>
      <sheetName val="Construction_Cashflow21"/>
      <sheetName val="PROGRESSIVE_CASHFLOW_CH_121"/>
      <sheetName val="Monthly_cashflow_CHART221"/>
      <sheetName val="prof_fee_chart_121"/>
      <sheetName val="prof-fee_monthly21"/>
      <sheetName val="Project_cashflow21"/>
      <sheetName val="General_info21"/>
      <sheetName val="FINREP_721"/>
      <sheetName val="Site_instruction21"/>
      <sheetName val="Fees_Cashflow_21"/>
      <sheetName val="Project_Cashflow_21"/>
      <sheetName val="Comparison_(2)21"/>
      <sheetName val="Comparison_(3)21"/>
      <sheetName val="Intermediary_Phase_Cashflow21"/>
      <sheetName val="Energy consumption"/>
    </sheetNames>
    <sheetDataSet>
      <sheetData sheetId="0"/>
      <sheetData sheetId="1"/>
      <sheetData sheetId="2"/>
      <sheetData sheetId="3">
        <row r="7">
          <cell r="G7">
            <v>36552</v>
          </cell>
        </row>
      </sheetData>
      <sheetData sheetId="4"/>
      <sheetData sheetId="5"/>
      <sheetData sheetId="6"/>
      <sheetData sheetId="7"/>
      <sheetData sheetId="8"/>
      <sheetData sheetId="9">
        <row r="8">
          <cell r="B8" t="str">
            <v>A.1</v>
          </cell>
          <cell r="C8" t="str">
            <v>PRELIMINARIES</v>
          </cell>
          <cell r="G8">
            <v>500000</v>
          </cell>
          <cell r="H8">
            <v>0</v>
          </cell>
          <cell r="L8">
            <v>0</v>
          </cell>
        </row>
        <row r="21">
          <cell r="B21" t="str">
            <v>A2.1</v>
          </cell>
          <cell r="C21" t="str">
            <v>ALTERATIONS</v>
          </cell>
          <cell r="G21">
            <v>437722</v>
          </cell>
          <cell r="L21">
            <v>0</v>
          </cell>
        </row>
        <row r="22">
          <cell r="B22" t="str">
            <v>A2.2</v>
          </cell>
          <cell r="C22" t="str">
            <v xml:space="preserve">EARTHWORKS </v>
          </cell>
          <cell r="G22">
            <v>0</v>
          </cell>
          <cell r="L22">
            <v>0</v>
          </cell>
        </row>
        <row r="23">
          <cell r="B23" t="str">
            <v>A2.3</v>
          </cell>
          <cell r="C23" t="str">
            <v>CONCRETE, FORMWORK &amp; REINFORCEMENT</v>
          </cell>
          <cell r="G23">
            <v>0</v>
          </cell>
          <cell r="L23">
            <v>0</v>
          </cell>
        </row>
        <row r="24">
          <cell r="B24" t="str">
            <v>A2.4</v>
          </cell>
          <cell r="C24" t="str">
            <v>PRECAST CONCRETE</v>
          </cell>
          <cell r="G24">
            <v>0</v>
          </cell>
          <cell r="L24">
            <v>0</v>
          </cell>
        </row>
        <row r="25">
          <cell r="B25" t="str">
            <v>A2.5</v>
          </cell>
          <cell r="C25" t="str">
            <v>MASONRY</v>
          </cell>
          <cell r="G25">
            <v>63389</v>
          </cell>
          <cell r="L25">
            <v>0</v>
          </cell>
        </row>
        <row r="26">
          <cell r="B26" t="str">
            <v>A2.6</v>
          </cell>
          <cell r="C26" t="str">
            <v>WATERPROOFING</v>
          </cell>
          <cell r="G26">
            <v>0</v>
          </cell>
          <cell r="L26">
            <v>0</v>
          </cell>
        </row>
        <row r="27">
          <cell r="B27" t="str">
            <v>A2.7</v>
          </cell>
          <cell r="C27" t="str">
            <v>ROOF COVERINGS, ETC.</v>
          </cell>
          <cell r="G27">
            <v>0</v>
          </cell>
          <cell r="L27">
            <v>0</v>
          </cell>
        </row>
        <row r="28">
          <cell r="B28" t="str">
            <v>A2.8</v>
          </cell>
          <cell r="C28" t="str">
            <v>CARPENTRY &amp; JOINERY</v>
          </cell>
          <cell r="G28">
            <v>73850</v>
          </cell>
          <cell r="L28">
            <v>0</v>
          </cell>
        </row>
        <row r="29">
          <cell r="B29" t="str">
            <v>A2.9</v>
          </cell>
          <cell r="C29" t="str">
            <v>CEILINGS, PARTITIONS, ETC.</v>
          </cell>
          <cell r="G29">
            <v>17750</v>
          </cell>
          <cell r="L29">
            <v>0</v>
          </cell>
        </row>
        <row r="30">
          <cell r="B30" t="str">
            <v>A2.10</v>
          </cell>
          <cell r="C30" t="str">
            <v>FLOOR COVERINGS, PLASTIC LININGS, ETC.</v>
          </cell>
          <cell r="G30">
            <v>164820</v>
          </cell>
          <cell r="L30">
            <v>0</v>
          </cell>
        </row>
        <row r="31">
          <cell r="B31" t="str">
            <v>A2.11</v>
          </cell>
          <cell r="C31" t="str">
            <v>IRONMONGERY</v>
          </cell>
          <cell r="G31">
            <v>250</v>
          </cell>
          <cell r="L31">
            <v>0</v>
          </cell>
        </row>
        <row r="32">
          <cell r="B32" t="str">
            <v>A2.12</v>
          </cell>
          <cell r="C32" t="str">
            <v>STRUCTURAL STEELWORK</v>
          </cell>
          <cell r="G32">
            <v>0</v>
          </cell>
          <cell r="L32">
            <v>0</v>
          </cell>
        </row>
        <row r="33">
          <cell r="B33" t="str">
            <v>A2.13</v>
          </cell>
          <cell r="C33" t="str">
            <v>METALWORK</v>
          </cell>
          <cell r="G33">
            <v>21710</v>
          </cell>
          <cell r="L33">
            <v>0</v>
          </cell>
        </row>
        <row r="34">
          <cell r="B34" t="str">
            <v>A2.14</v>
          </cell>
          <cell r="C34" t="str">
            <v>PLASTERING</v>
          </cell>
          <cell r="G34">
            <v>800</v>
          </cell>
          <cell r="L34">
            <v>0</v>
          </cell>
        </row>
        <row r="35">
          <cell r="B35" t="str">
            <v>A2.15</v>
          </cell>
          <cell r="C35" t="str">
            <v>TILING</v>
          </cell>
          <cell r="G35">
            <v>1515</v>
          </cell>
          <cell r="L35">
            <v>0</v>
          </cell>
        </row>
        <row r="36">
          <cell r="B36" t="str">
            <v>A2.16</v>
          </cell>
          <cell r="C36" t="str">
            <v>PLUMBING &amp; DRAINAGE</v>
          </cell>
          <cell r="G36">
            <v>0</v>
          </cell>
          <cell r="L36">
            <v>0</v>
          </cell>
        </row>
        <row r="37">
          <cell r="B37" t="str">
            <v>A2.17</v>
          </cell>
          <cell r="C37" t="str">
            <v>PAINTWORK</v>
          </cell>
          <cell r="G37">
            <v>947457</v>
          </cell>
          <cell r="L37">
            <v>0</v>
          </cell>
        </row>
        <row r="38">
          <cell r="B38" t="str">
            <v>A2.18</v>
          </cell>
          <cell r="C38" t="str">
            <v>PAPERHNGING</v>
          </cell>
          <cell r="G38">
            <v>0</v>
          </cell>
          <cell r="L38">
            <v>0</v>
          </cell>
        </row>
        <row r="39">
          <cell r="B39" t="str">
            <v>A2.19</v>
          </cell>
          <cell r="C39" t="str">
            <v>EXTERNAL WORKS</v>
          </cell>
          <cell r="G39">
            <v>0</v>
          </cell>
          <cell r="L39">
            <v>0</v>
          </cell>
        </row>
        <row r="44">
          <cell r="C44" t="str">
            <v>MATERIALS ON SITE</v>
          </cell>
        </row>
        <row r="55">
          <cell r="C55" t="str">
            <v xml:space="preserve">AIR-CONDITIONING &amp; VENTILATION </v>
          </cell>
          <cell r="G55">
            <v>1300000</v>
          </cell>
          <cell r="L55">
            <v>0</v>
          </cell>
        </row>
        <row r="56">
          <cell r="C56" t="str">
            <v>ELECTRICAL</v>
          </cell>
          <cell r="G56">
            <v>1130000</v>
          </cell>
          <cell r="L56">
            <v>0</v>
          </cell>
        </row>
        <row r="57">
          <cell r="C57" t="str">
            <v>FIRE DETECTION</v>
          </cell>
          <cell r="G57">
            <v>483000</v>
          </cell>
          <cell r="L57">
            <v>0</v>
          </cell>
        </row>
        <row r="58">
          <cell r="C58" t="str">
            <v>SECURITY</v>
          </cell>
          <cell r="G58">
            <v>620000</v>
          </cell>
          <cell r="L58">
            <v>0</v>
          </cell>
        </row>
        <row r="59">
          <cell r="C59" t="str">
            <v>SIGNAGE</v>
          </cell>
          <cell r="G59" t="str">
            <v>INCL (A.2)</v>
          </cell>
          <cell r="L59">
            <v>0</v>
          </cell>
        </row>
        <row r="60">
          <cell r="L60">
            <v>0</v>
          </cell>
        </row>
        <row r="61">
          <cell r="L61">
            <v>0</v>
          </cell>
        </row>
        <row r="62">
          <cell r="L62">
            <v>0</v>
          </cell>
        </row>
        <row r="63">
          <cell r="L63">
            <v>0</v>
          </cell>
        </row>
        <row r="64">
          <cell r="L64">
            <v>0</v>
          </cell>
        </row>
        <row r="65">
          <cell r="L65">
            <v>0</v>
          </cell>
        </row>
        <row r="66">
          <cell r="L66">
            <v>0</v>
          </cell>
        </row>
        <row r="67">
          <cell r="L67">
            <v>0</v>
          </cell>
        </row>
      </sheetData>
      <sheetData sheetId="10">
        <row r="10">
          <cell r="B10" t="str">
            <v>A.1</v>
          </cell>
          <cell r="C10" t="str">
            <v>PRELIMINARIES</v>
          </cell>
          <cell r="G10">
            <v>500000</v>
          </cell>
        </row>
        <row r="12">
          <cell r="C12" t="str">
            <v>SECTION A</v>
          </cell>
        </row>
        <row r="13">
          <cell r="C13" t="str">
            <v>PREPARATION</v>
          </cell>
        </row>
        <row r="14">
          <cell r="B14" t="str">
            <v>A1.1</v>
          </cell>
          <cell r="C14" t="str">
            <v>Contractors representative</v>
          </cell>
          <cell r="M14">
            <v>1</v>
          </cell>
        </row>
        <row r="15">
          <cell r="B15" t="str">
            <v>A1.2</v>
          </cell>
          <cell r="C15" t="str">
            <v>Works insurances</v>
          </cell>
          <cell r="M15">
            <v>2</v>
          </cell>
        </row>
        <row r="16">
          <cell r="B16" t="str">
            <v>A1.3</v>
          </cell>
          <cell r="C16" t="str">
            <v>Liability insurance</v>
          </cell>
          <cell r="M16">
            <v>3</v>
          </cell>
        </row>
        <row r="17">
          <cell r="B17" t="str">
            <v>A1.4</v>
          </cell>
          <cell r="C17" t="str">
            <v>Construction guarantee</v>
          </cell>
          <cell r="M17">
            <v>4</v>
          </cell>
        </row>
        <row r="18">
          <cell r="B18" t="str">
            <v>A1.4.b</v>
          </cell>
          <cell r="C18" t="str">
            <v>CPAP</v>
          </cell>
          <cell r="M18">
            <v>5</v>
          </cell>
        </row>
        <row r="20">
          <cell r="C20" t="str">
            <v>SECTION B</v>
          </cell>
        </row>
        <row r="21">
          <cell r="C21" t="str">
            <v>MANAGEMENT OF CONTRACT</v>
          </cell>
        </row>
        <row r="22">
          <cell r="B22" t="str">
            <v>A1.5</v>
          </cell>
          <cell r="C22" t="str">
            <v>Management of works</v>
          </cell>
        </row>
        <row r="23">
          <cell r="B23" t="str">
            <v>A1.5.a</v>
          </cell>
          <cell r="C23" t="str">
            <v>Time</v>
          </cell>
        </row>
        <row r="25">
          <cell r="C25" t="str">
            <v>TEMPORARY WORKS AND PLANT</v>
          </cell>
        </row>
        <row r="26">
          <cell r="B26" t="str">
            <v>A1.6</v>
          </cell>
          <cell r="C26" t="str">
            <v>Enclosure of works</v>
          </cell>
        </row>
        <row r="27">
          <cell r="B27" t="str">
            <v>A1.7</v>
          </cell>
          <cell r="C27" t="str">
            <v>Plant and equipment</v>
          </cell>
        </row>
        <row r="28">
          <cell r="B28" t="str">
            <v>A1.7.a</v>
          </cell>
          <cell r="C28" t="str">
            <v>Time</v>
          </cell>
        </row>
        <row r="29">
          <cell r="B29" t="str">
            <v>A1.7.b</v>
          </cell>
          <cell r="C29" t="str">
            <v>Value</v>
          </cell>
        </row>
        <row r="30">
          <cell r="B30" t="str">
            <v>A1.8</v>
          </cell>
          <cell r="C30" t="str">
            <v>Special scaffolding</v>
          </cell>
        </row>
        <row r="31">
          <cell r="B31" t="str">
            <v>A1.9</v>
          </cell>
          <cell r="C31" t="str">
            <v>Contractor's offices and sheds</v>
          </cell>
        </row>
        <row r="32">
          <cell r="B32" t="str">
            <v>A1.9a</v>
          </cell>
          <cell r="C32" t="str">
            <v>Time</v>
          </cell>
        </row>
        <row r="34">
          <cell r="C34" t="str">
            <v>TEMPORARY SERVICES</v>
          </cell>
        </row>
        <row r="35">
          <cell r="B35" t="str">
            <v>A1.10</v>
          </cell>
          <cell r="C35" t="str">
            <v>Water</v>
          </cell>
        </row>
        <row r="36">
          <cell r="B36" t="str">
            <v>A1.11</v>
          </cell>
          <cell r="C36" t="str">
            <v>Electricity and lighting</v>
          </cell>
        </row>
        <row r="37">
          <cell r="B37" t="str">
            <v>A1.11a</v>
          </cell>
          <cell r="C37" t="str">
            <v>Time</v>
          </cell>
        </row>
        <row r="38">
          <cell r="B38" t="str">
            <v>A1.12</v>
          </cell>
          <cell r="C38" t="str">
            <v>Telephones</v>
          </cell>
        </row>
        <row r="39">
          <cell r="B39" t="str">
            <v>A1.12a</v>
          </cell>
          <cell r="C39" t="str">
            <v>Time</v>
          </cell>
        </row>
        <row r="40">
          <cell r="B40" t="str">
            <v>A1.13a</v>
          </cell>
          <cell r="C40" t="str">
            <v>Toilets - Time</v>
          </cell>
        </row>
        <row r="42">
          <cell r="C42" t="str">
            <v>GENERAL</v>
          </cell>
        </row>
        <row r="43">
          <cell r="B43" t="str">
            <v>A1.14</v>
          </cell>
          <cell r="C43" t="str">
            <v>Safety</v>
          </cell>
        </row>
        <row r="44">
          <cell r="B44" t="str">
            <v>A1.15</v>
          </cell>
          <cell r="C44" t="str">
            <v>Site security</v>
          </cell>
        </row>
        <row r="45">
          <cell r="B45" t="str">
            <v>A1.16</v>
          </cell>
          <cell r="C45" t="str">
            <v>Clearing and cleaning</v>
          </cell>
        </row>
        <row r="46">
          <cell r="B46" t="str">
            <v>A1.16a</v>
          </cell>
          <cell r="C46" t="str">
            <v>Time</v>
          </cell>
        </row>
        <row r="47">
          <cell r="B47" t="str">
            <v>New</v>
          </cell>
          <cell r="C47" t="str">
            <v xml:space="preserve">Site security as instructed </v>
          </cell>
        </row>
        <row r="48">
          <cell r="B48" t="str">
            <v>New</v>
          </cell>
          <cell r="C48" t="str">
            <v>Access road as instructed</v>
          </cell>
        </row>
        <row r="49">
          <cell r="B49" t="str">
            <v>New</v>
          </cell>
          <cell r="C49" t="str">
            <v>Watering access road as instructed</v>
          </cell>
        </row>
        <row r="52">
          <cell r="C52" t="str">
            <v>THE SITE</v>
          </cell>
        </row>
        <row r="53">
          <cell r="B53" t="str">
            <v>A1.17</v>
          </cell>
          <cell r="C53" t="str">
            <v>Land surveyor / Geotechnic</v>
          </cell>
          <cell r="M53">
            <v>78</v>
          </cell>
        </row>
        <row r="55">
          <cell r="C55" t="str">
            <v>MATERIALS AND WORKMANSHIP</v>
          </cell>
        </row>
        <row r="56">
          <cell r="B56" t="str">
            <v>A1.18</v>
          </cell>
          <cell r="C56" t="str">
            <v>Allowance for mock-ups</v>
          </cell>
        </row>
        <row r="58">
          <cell r="C58" t="str">
            <v>FINANCIAL ASPECTS</v>
          </cell>
        </row>
        <row r="59">
          <cell r="B59" t="str">
            <v>A1.19</v>
          </cell>
          <cell r="C59" t="str">
            <v>Allowance for overtime</v>
          </cell>
        </row>
      </sheetData>
      <sheetData sheetId="11"/>
      <sheetData sheetId="12"/>
      <sheetData sheetId="13"/>
      <sheetData sheetId="14"/>
      <sheetData sheetId="15"/>
      <sheetData sheetId="16">
        <row r="7">
          <cell r="G7">
            <v>36552</v>
          </cell>
        </row>
      </sheetData>
      <sheetData sheetId="17"/>
      <sheetData sheetId="18"/>
      <sheetData sheetId="19"/>
      <sheetData sheetId="20"/>
      <sheetData sheetId="21" refreshError="1"/>
      <sheetData sheetId="22" refreshError="1"/>
      <sheetData sheetId="23">
        <row r="10">
          <cell r="B10" t="str">
            <v>A.1</v>
          </cell>
        </row>
      </sheetData>
      <sheetData sheetId="24" refreshError="1"/>
      <sheetData sheetId="25" refreshError="1"/>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ow r="7">
          <cell r="G7">
            <v>36552</v>
          </cell>
        </row>
      </sheetData>
      <sheetData sheetId="40"/>
      <sheetData sheetId="41">
        <row r="7">
          <cell r="G7">
            <v>36552</v>
          </cell>
        </row>
      </sheetData>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row r="7">
          <cell r="G7">
            <v>36552</v>
          </cell>
        </row>
      </sheetData>
      <sheetData sheetId="59">
        <row r="7">
          <cell r="G7">
            <v>36552</v>
          </cell>
        </row>
      </sheetData>
      <sheetData sheetId="60">
        <row r="7">
          <cell r="G7">
            <v>36552</v>
          </cell>
        </row>
      </sheetData>
      <sheetData sheetId="61">
        <row r="7">
          <cell r="G7">
            <v>36552</v>
          </cell>
        </row>
      </sheetData>
      <sheetData sheetId="62">
        <row r="7">
          <cell r="G7">
            <v>36552</v>
          </cell>
        </row>
      </sheetData>
      <sheetData sheetId="63">
        <row r="7">
          <cell r="G7">
            <v>36552</v>
          </cell>
        </row>
      </sheetData>
      <sheetData sheetId="64"/>
      <sheetData sheetId="65"/>
      <sheetData sheetId="66">
        <row r="7">
          <cell r="G7">
            <v>36552</v>
          </cell>
        </row>
      </sheetData>
      <sheetData sheetId="67"/>
      <sheetData sheetId="68"/>
      <sheetData sheetId="69"/>
      <sheetData sheetId="70"/>
      <sheetData sheetId="71"/>
      <sheetData sheetId="72"/>
      <sheetData sheetId="73"/>
      <sheetData sheetId="74"/>
      <sheetData sheetId="75">
        <row r="7">
          <cell r="G7">
            <v>36552</v>
          </cell>
        </row>
      </sheetData>
      <sheetData sheetId="76">
        <row r="7">
          <cell r="G7">
            <v>36552</v>
          </cell>
        </row>
      </sheetData>
      <sheetData sheetId="77"/>
      <sheetData sheetId="78">
        <row r="7">
          <cell r="G7">
            <v>36552</v>
          </cell>
        </row>
      </sheetData>
      <sheetData sheetId="79">
        <row r="7">
          <cell r="G7">
            <v>36552</v>
          </cell>
        </row>
      </sheetData>
      <sheetData sheetId="80">
        <row r="7">
          <cell r="G7">
            <v>36552</v>
          </cell>
        </row>
      </sheetData>
      <sheetData sheetId="81">
        <row r="7">
          <cell r="G7">
            <v>36552</v>
          </cell>
        </row>
      </sheetData>
      <sheetData sheetId="82"/>
      <sheetData sheetId="83">
        <row r="7">
          <cell r="G7">
            <v>36552</v>
          </cell>
        </row>
      </sheetData>
      <sheetData sheetId="84">
        <row r="7">
          <cell r="G7">
            <v>36552</v>
          </cell>
        </row>
      </sheetData>
      <sheetData sheetId="85"/>
      <sheetData sheetId="86"/>
      <sheetData sheetId="87"/>
      <sheetData sheetId="88"/>
      <sheetData sheetId="89"/>
      <sheetData sheetId="90"/>
      <sheetData sheetId="91"/>
      <sheetData sheetId="92"/>
      <sheetData sheetId="93">
        <row r="7">
          <cell r="G7">
            <v>36552</v>
          </cell>
        </row>
      </sheetData>
      <sheetData sheetId="94">
        <row r="7">
          <cell r="G7">
            <v>36552</v>
          </cell>
        </row>
      </sheetData>
      <sheetData sheetId="95">
        <row r="7">
          <cell r="G7">
            <v>36552</v>
          </cell>
        </row>
      </sheetData>
      <sheetData sheetId="96">
        <row r="7">
          <cell r="G7">
            <v>36552</v>
          </cell>
        </row>
      </sheetData>
      <sheetData sheetId="97">
        <row r="7">
          <cell r="G7">
            <v>36552</v>
          </cell>
        </row>
      </sheetData>
      <sheetData sheetId="98">
        <row r="7">
          <cell r="G7">
            <v>36552</v>
          </cell>
        </row>
      </sheetData>
      <sheetData sheetId="99">
        <row r="7">
          <cell r="G7">
            <v>36552</v>
          </cell>
        </row>
      </sheetData>
      <sheetData sheetId="100"/>
      <sheetData sheetId="101">
        <row r="7">
          <cell r="G7">
            <v>36552</v>
          </cell>
        </row>
      </sheetData>
      <sheetData sheetId="102">
        <row r="7">
          <cell r="G7">
            <v>36552</v>
          </cell>
        </row>
      </sheetData>
      <sheetData sheetId="103"/>
      <sheetData sheetId="104"/>
      <sheetData sheetId="105"/>
      <sheetData sheetId="106"/>
      <sheetData sheetId="107"/>
      <sheetData sheetId="108"/>
      <sheetData sheetId="109"/>
      <sheetData sheetId="110"/>
      <sheetData sheetId="111">
        <row r="7">
          <cell r="G7">
            <v>36552</v>
          </cell>
        </row>
      </sheetData>
      <sheetData sheetId="112">
        <row r="7">
          <cell r="G7">
            <v>36552</v>
          </cell>
        </row>
      </sheetData>
      <sheetData sheetId="113">
        <row r="7">
          <cell r="G7">
            <v>36552</v>
          </cell>
        </row>
      </sheetData>
      <sheetData sheetId="114">
        <row r="7">
          <cell r="G7">
            <v>36552</v>
          </cell>
        </row>
      </sheetData>
      <sheetData sheetId="115">
        <row r="7">
          <cell r="G7">
            <v>36552</v>
          </cell>
        </row>
      </sheetData>
      <sheetData sheetId="116">
        <row r="7">
          <cell r="G7">
            <v>36552</v>
          </cell>
        </row>
      </sheetData>
      <sheetData sheetId="117">
        <row r="7">
          <cell r="G7">
            <v>36552</v>
          </cell>
        </row>
      </sheetData>
      <sheetData sheetId="118"/>
      <sheetData sheetId="119">
        <row r="7">
          <cell r="G7">
            <v>36552</v>
          </cell>
        </row>
      </sheetData>
      <sheetData sheetId="120">
        <row r="7">
          <cell r="G7">
            <v>36552</v>
          </cell>
        </row>
      </sheetData>
      <sheetData sheetId="121"/>
      <sheetData sheetId="122"/>
      <sheetData sheetId="123"/>
      <sheetData sheetId="124"/>
      <sheetData sheetId="125"/>
      <sheetData sheetId="126"/>
      <sheetData sheetId="127"/>
      <sheetData sheetId="128"/>
      <sheetData sheetId="129">
        <row r="7">
          <cell r="G7">
            <v>36552</v>
          </cell>
        </row>
      </sheetData>
      <sheetData sheetId="130">
        <row r="7">
          <cell r="G7">
            <v>36552</v>
          </cell>
        </row>
      </sheetData>
      <sheetData sheetId="131">
        <row r="7">
          <cell r="G7">
            <v>36552</v>
          </cell>
        </row>
      </sheetData>
      <sheetData sheetId="132">
        <row r="7">
          <cell r="G7">
            <v>36552</v>
          </cell>
        </row>
      </sheetData>
      <sheetData sheetId="133">
        <row r="7">
          <cell r="G7">
            <v>36552</v>
          </cell>
        </row>
      </sheetData>
      <sheetData sheetId="134">
        <row r="7">
          <cell r="G7">
            <v>36552</v>
          </cell>
        </row>
      </sheetData>
      <sheetData sheetId="135">
        <row r="7">
          <cell r="G7">
            <v>36552</v>
          </cell>
        </row>
      </sheetData>
      <sheetData sheetId="136"/>
      <sheetData sheetId="137">
        <row r="7">
          <cell r="G7">
            <v>36552</v>
          </cell>
        </row>
      </sheetData>
      <sheetData sheetId="138">
        <row r="7">
          <cell r="G7">
            <v>36552</v>
          </cell>
        </row>
      </sheetData>
      <sheetData sheetId="139"/>
      <sheetData sheetId="140"/>
      <sheetData sheetId="141"/>
      <sheetData sheetId="142"/>
      <sheetData sheetId="143"/>
      <sheetData sheetId="144"/>
      <sheetData sheetId="145"/>
      <sheetData sheetId="146"/>
      <sheetData sheetId="147">
        <row r="7">
          <cell r="G7">
            <v>36552</v>
          </cell>
        </row>
      </sheetData>
      <sheetData sheetId="148">
        <row r="7">
          <cell r="G7">
            <v>36552</v>
          </cell>
        </row>
      </sheetData>
      <sheetData sheetId="149">
        <row r="7">
          <cell r="G7">
            <v>36552</v>
          </cell>
        </row>
      </sheetData>
      <sheetData sheetId="150">
        <row r="7">
          <cell r="G7">
            <v>36552</v>
          </cell>
        </row>
      </sheetData>
      <sheetData sheetId="151">
        <row r="7">
          <cell r="G7">
            <v>36552</v>
          </cell>
        </row>
      </sheetData>
      <sheetData sheetId="152">
        <row r="7">
          <cell r="G7">
            <v>36552</v>
          </cell>
        </row>
      </sheetData>
      <sheetData sheetId="153">
        <row r="7">
          <cell r="G7">
            <v>36552</v>
          </cell>
        </row>
      </sheetData>
      <sheetData sheetId="154"/>
      <sheetData sheetId="155">
        <row r="7">
          <cell r="G7">
            <v>36552</v>
          </cell>
        </row>
      </sheetData>
      <sheetData sheetId="156">
        <row r="7">
          <cell r="G7">
            <v>36552</v>
          </cell>
        </row>
      </sheetData>
      <sheetData sheetId="157"/>
      <sheetData sheetId="158"/>
      <sheetData sheetId="159"/>
      <sheetData sheetId="160"/>
      <sheetData sheetId="161"/>
      <sheetData sheetId="162"/>
      <sheetData sheetId="163"/>
      <sheetData sheetId="164"/>
      <sheetData sheetId="165">
        <row r="7">
          <cell r="G7">
            <v>36552</v>
          </cell>
        </row>
      </sheetData>
      <sheetData sheetId="166">
        <row r="7">
          <cell r="G7">
            <v>36552</v>
          </cell>
        </row>
      </sheetData>
      <sheetData sheetId="167">
        <row r="7">
          <cell r="G7">
            <v>36552</v>
          </cell>
        </row>
      </sheetData>
      <sheetData sheetId="168">
        <row r="7">
          <cell r="G7">
            <v>36552</v>
          </cell>
        </row>
      </sheetData>
      <sheetData sheetId="169">
        <row r="7">
          <cell r="G7">
            <v>36552</v>
          </cell>
        </row>
      </sheetData>
      <sheetData sheetId="170">
        <row r="7">
          <cell r="G7">
            <v>36552</v>
          </cell>
        </row>
      </sheetData>
      <sheetData sheetId="171">
        <row r="7">
          <cell r="G7">
            <v>36552</v>
          </cell>
        </row>
      </sheetData>
      <sheetData sheetId="172"/>
      <sheetData sheetId="173">
        <row r="7">
          <cell r="G7">
            <v>36552</v>
          </cell>
        </row>
      </sheetData>
      <sheetData sheetId="174">
        <row r="7">
          <cell r="G7">
            <v>36552</v>
          </cell>
        </row>
      </sheetData>
      <sheetData sheetId="175"/>
      <sheetData sheetId="176"/>
      <sheetData sheetId="177"/>
      <sheetData sheetId="178"/>
      <sheetData sheetId="179"/>
      <sheetData sheetId="180"/>
      <sheetData sheetId="181"/>
      <sheetData sheetId="182"/>
      <sheetData sheetId="183">
        <row r="7">
          <cell r="G7">
            <v>36552</v>
          </cell>
        </row>
      </sheetData>
      <sheetData sheetId="184">
        <row r="7">
          <cell r="G7">
            <v>36552</v>
          </cell>
        </row>
      </sheetData>
      <sheetData sheetId="185">
        <row r="7">
          <cell r="G7">
            <v>36552</v>
          </cell>
        </row>
      </sheetData>
      <sheetData sheetId="186">
        <row r="7">
          <cell r="G7">
            <v>36552</v>
          </cell>
        </row>
      </sheetData>
      <sheetData sheetId="187">
        <row r="7">
          <cell r="G7">
            <v>36552</v>
          </cell>
        </row>
      </sheetData>
      <sheetData sheetId="188">
        <row r="7">
          <cell r="G7">
            <v>36552</v>
          </cell>
        </row>
      </sheetData>
      <sheetData sheetId="189">
        <row r="7">
          <cell r="G7">
            <v>36552</v>
          </cell>
        </row>
      </sheetData>
      <sheetData sheetId="190"/>
      <sheetData sheetId="191">
        <row r="7">
          <cell r="G7">
            <v>36552</v>
          </cell>
        </row>
      </sheetData>
      <sheetData sheetId="192">
        <row r="7">
          <cell r="G7">
            <v>36552</v>
          </cell>
        </row>
      </sheetData>
      <sheetData sheetId="193"/>
      <sheetData sheetId="194"/>
      <sheetData sheetId="195"/>
      <sheetData sheetId="196"/>
      <sheetData sheetId="197"/>
      <sheetData sheetId="198"/>
      <sheetData sheetId="199"/>
      <sheetData sheetId="200"/>
      <sheetData sheetId="201">
        <row r="7">
          <cell r="G7">
            <v>36552</v>
          </cell>
        </row>
      </sheetData>
      <sheetData sheetId="202">
        <row r="7">
          <cell r="G7">
            <v>36552</v>
          </cell>
        </row>
      </sheetData>
      <sheetData sheetId="203">
        <row r="7">
          <cell r="G7">
            <v>36552</v>
          </cell>
        </row>
      </sheetData>
      <sheetData sheetId="204">
        <row r="7">
          <cell r="G7">
            <v>36552</v>
          </cell>
        </row>
      </sheetData>
      <sheetData sheetId="205">
        <row r="7">
          <cell r="G7">
            <v>36552</v>
          </cell>
        </row>
      </sheetData>
      <sheetData sheetId="206">
        <row r="7">
          <cell r="G7">
            <v>36552</v>
          </cell>
        </row>
      </sheetData>
      <sheetData sheetId="207">
        <row r="7">
          <cell r="G7">
            <v>36552</v>
          </cell>
        </row>
      </sheetData>
      <sheetData sheetId="208"/>
      <sheetData sheetId="209">
        <row r="7">
          <cell r="G7">
            <v>36552</v>
          </cell>
        </row>
      </sheetData>
      <sheetData sheetId="210">
        <row r="7">
          <cell r="G7">
            <v>36552</v>
          </cell>
        </row>
      </sheetData>
      <sheetData sheetId="211"/>
      <sheetData sheetId="212"/>
      <sheetData sheetId="213"/>
      <sheetData sheetId="214"/>
      <sheetData sheetId="215"/>
      <sheetData sheetId="216"/>
      <sheetData sheetId="217"/>
      <sheetData sheetId="218"/>
      <sheetData sheetId="219">
        <row r="7">
          <cell r="G7">
            <v>36552</v>
          </cell>
        </row>
      </sheetData>
      <sheetData sheetId="220">
        <row r="7">
          <cell r="G7">
            <v>36552</v>
          </cell>
        </row>
      </sheetData>
      <sheetData sheetId="221">
        <row r="7">
          <cell r="G7">
            <v>36552</v>
          </cell>
        </row>
      </sheetData>
      <sheetData sheetId="222">
        <row r="7">
          <cell r="G7">
            <v>36552</v>
          </cell>
        </row>
      </sheetData>
      <sheetData sheetId="223">
        <row r="7">
          <cell r="G7">
            <v>36552</v>
          </cell>
        </row>
      </sheetData>
      <sheetData sheetId="224">
        <row r="7">
          <cell r="G7">
            <v>36552</v>
          </cell>
        </row>
      </sheetData>
      <sheetData sheetId="225">
        <row r="7">
          <cell r="G7">
            <v>36552</v>
          </cell>
        </row>
      </sheetData>
      <sheetData sheetId="226"/>
      <sheetData sheetId="227">
        <row r="7">
          <cell r="G7">
            <v>36552</v>
          </cell>
        </row>
      </sheetData>
      <sheetData sheetId="228">
        <row r="7">
          <cell r="G7">
            <v>36552</v>
          </cell>
        </row>
      </sheetData>
      <sheetData sheetId="229"/>
      <sheetData sheetId="230"/>
      <sheetData sheetId="231"/>
      <sheetData sheetId="232"/>
      <sheetData sheetId="233"/>
      <sheetData sheetId="234"/>
      <sheetData sheetId="235"/>
      <sheetData sheetId="236"/>
      <sheetData sheetId="237"/>
      <sheetData sheetId="238">
        <row r="7">
          <cell r="G7">
            <v>36552</v>
          </cell>
        </row>
      </sheetData>
      <sheetData sheetId="239"/>
      <sheetData sheetId="240">
        <row r="7">
          <cell r="G7">
            <v>36552</v>
          </cell>
        </row>
      </sheetData>
      <sheetData sheetId="241">
        <row r="7">
          <cell r="G7">
            <v>36552</v>
          </cell>
        </row>
      </sheetData>
      <sheetData sheetId="242">
        <row r="7">
          <cell r="G7">
            <v>36552</v>
          </cell>
        </row>
      </sheetData>
      <sheetData sheetId="243">
        <row r="7">
          <cell r="G7">
            <v>36552</v>
          </cell>
        </row>
      </sheetData>
      <sheetData sheetId="244"/>
      <sheetData sheetId="245"/>
      <sheetData sheetId="246">
        <row r="7">
          <cell r="G7">
            <v>36552</v>
          </cell>
        </row>
      </sheetData>
      <sheetData sheetId="247"/>
      <sheetData sheetId="248"/>
      <sheetData sheetId="249"/>
      <sheetData sheetId="250"/>
      <sheetData sheetId="251"/>
      <sheetData sheetId="252"/>
      <sheetData sheetId="253"/>
      <sheetData sheetId="254"/>
      <sheetData sheetId="255"/>
      <sheetData sheetId="256">
        <row r="7">
          <cell r="G7">
            <v>36552</v>
          </cell>
        </row>
      </sheetData>
      <sheetData sheetId="257"/>
      <sheetData sheetId="258">
        <row r="7">
          <cell r="G7">
            <v>36552</v>
          </cell>
        </row>
      </sheetData>
      <sheetData sheetId="259">
        <row r="7">
          <cell r="G7">
            <v>36552</v>
          </cell>
        </row>
      </sheetData>
      <sheetData sheetId="260">
        <row r="7">
          <cell r="G7">
            <v>36552</v>
          </cell>
        </row>
      </sheetData>
      <sheetData sheetId="261">
        <row r="7">
          <cell r="G7">
            <v>36552</v>
          </cell>
        </row>
      </sheetData>
      <sheetData sheetId="262"/>
      <sheetData sheetId="263"/>
      <sheetData sheetId="264">
        <row r="7">
          <cell r="G7">
            <v>36552</v>
          </cell>
        </row>
      </sheetData>
      <sheetData sheetId="265"/>
      <sheetData sheetId="266"/>
      <sheetData sheetId="267"/>
      <sheetData sheetId="268"/>
      <sheetData sheetId="269"/>
      <sheetData sheetId="270"/>
      <sheetData sheetId="271"/>
      <sheetData sheetId="272"/>
      <sheetData sheetId="273"/>
      <sheetData sheetId="274">
        <row r="7">
          <cell r="G7">
            <v>36552</v>
          </cell>
        </row>
      </sheetData>
      <sheetData sheetId="275"/>
      <sheetData sheetId="276"/>
      <sheetData sheetId="277">
        <row r="7">
          <cell r="G7">
            <v>36552</v>
          </cell>
        </row>
      </sheetData>
      <sheetData sheetId="278">
        <row r="7">
          <cell r="G7">
            <v>36552</v>
          </cell>
        </row>
      </sheetData>
      <sheetData sheetId="279">
        <row r="7">
          <cell r="G7">
            <v>36552</v>
          </cell>
        </row>
      </sheetData>
      <sheetData sheetId="280"/>
      <sheetData sheetId="281"/>
      <sheetData sheetId="282">
        <row r="7">
          <cell r="G7">
            <v>36552</v>
          </cell>
        </row>
      </sheetData>
      <sheetData sheetId="283"/>
      <sheetData sheetId="284"/>
      <sheetData sheetId="285"/>
      <sheetData sheetId="286"/>
      <sheetData sheetId="287"/>
      <sheetData sheetId="288"/>
      <sheetData sheetId="289"/>
      <sheetData sheetId="290"/>
      <sheetData sheetId="291"/>
      <sheetData sheetId="292">
        <row r="7">
          <cell r="G7">
            <v>36552</v>
          </cell>
        </row>
      </sheetData>
      <sheetData sheetId="293"/>
      <sheetData sheetId="294"/>
      <sheetData sheetId="295">
        <row r="7">
          <cell r="G7">
            <v>36552</v>
          </cell>
        </row>
      </sheetData>
      <sheetData sheetId="296">
        <row r="7">
          <cell r="G7">
            <v>36552</v>
          </cell>
        </row>
      </sheetData>
      <sheetData sheetId="297">
        <row r="7">
          <cell r="G7">
            <v>36552</v>
          </cell>
        </row>
      </sheetData>
      <sheetData sheetId="298">
        <row r="7">
          <cell r="G7">
            <v>36552</v>
          </cell>
        </row>
      </sheetData>
      <sheetData sheetId="299"/>
      <sheetData sheetId="300">
        <row r="7">
          <cell r="G7">
            <v>36552</v>
          </cell>
        </row>
      </sheetData>
      <sheetData sheetId="301"/>
      <sheetData sheetId="302"/>
      <sheetData sheetId="303"/>
      <sheetData sheetId="304"/>
      <sheetData sheetId="305"/>
      <sheetData sheetId="306"/>
      <sheetData sheetId="307"/>
      <sheetData sheetId="308"/>
      <sheetData sheetId="309"/>
      <sheetData sheetId="310">
        <row r="7">
          <cell r="G7">
            <v>36552</v>
          </cell>
        </row>
      </sheetData>
      <sheetData sheetId="311"/>
      <sheetData sheetId="312"/>
      <sheetData sheetId="313">
        <row r="7">
          <cell r="G7">
            <v>36552</v>
          </cell>
        </row>
      </sheetData>
      <sheetData sheetId="314">
        <row r="7">
          <cell r="G7">
            <v>36552</v>
          </cell>
        </row>
      </sheetData>
      <sheetData sheetId="315">
        <row r="7">
          <cell r="G7">
            <v>36552</v>
          </cell>
        </row>
      </sheetData>
      <sheetData sheetId="316">
        <row r="7">
          <cell r="G7">
            <v>36552</v>
          </cell>
        </row>
      </sheetData>
      <sheetData sheetId="317"/>
      <sheetData sheetId="318">
        <row r="7">
          <cell r="G7">
            <v>36552</v>
          </cell>
        </row>
      </sheetData>
      <sheetData sheetId="319"/>
      <sheetData sheetId="320"/>
      <sheetData sheetId="321"/>
      <sheetData sheetId="322"/>
      <sheetData sheetId="323"/>
      <sheetData sheetId="324"/>
      <sheetData sheetId="325"/>
      <sheetData sheetId="326"/>
      <sheetData sheetId="327"/>
      <sheetData sheetId="328">
        <row r="7">
          <cell r="G7">
            <v>36552</v>
          </cell>
        </row>
      </sheetData>
      <sheetData sheetId="329"/>
      <sheetData sheetId="330"/>
      <sheetData sheetId="331">
        <row r="7">
          <cell r="G7">
            <v>36552</v>
          </cell>
        </row>
      </sheetData>
      <sheetData sheetId="332">
        <row r="7">
          <cell r="G7">
            <v>36552</v>
          </cell>
        </row>
      </sheetData>
      <sheetData sheetId="333">
        <row r="7">
          <cell r="G7">
            <v>36552</v>
          </cell>
        </row>
      </sheetData>
      <sheetData sheetId="334">
        <row r="7">
          <cell r="G7">
            <v>36552</v>
          </cell>
        </row>
      </sheetData>
      <sheetData sheetId="335"/>
      <sheetData sheetId="336">
        <row r="7">
          <cell r="G7">
            <v>36552</v>
          </cell>
        </row>
      </sheetData>
      <sheetData sheetId="337"/>
      <sheetData sheetId="338"/>
      <sheetData sheetId="339" refreshError="1"/>
      <sheetData sheetId="340"/>
      <sheetData sheetId="341"/>
      <sheetData sheetId="342"/>
      <sheetData sheetId="343"/>
      <sheetData sheetId="344"/>
      <sheetData sheetId="345"/>
      <sheetData sheetId="346"/>
      <sheetData sheetId="347">
        <row r="7">
          <cell r="G7">
            <v>36552</v>
          </cell>
        </row>
      </sheetData>
      <sheetData sheetId="348"/>
      <sheetData sheetId="349"/>
      <sheetData sheetId="350"/>
      <sheetData sheetId="351">
        <row r="7">
          <cell r="G7">
            <v>36552</v>
          </cell>
        </row>
      </sheetData>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row r="7">
          <cell r="G7">
            <v>36552</v>
          </cell>
        </row>
      </sheetData>
      <sheetData sheetId="366"/>
      <sheetData sheetId="367"/>
      <sheetData sheetId="368"/>
      <sheetData sheetId="369">
        <row r="7">
          <cell r="G7">
            <v>36552</v>
          </cell>
        </row>
      </sheetData>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ow r="7">
          <cell r="G7">
            <v>36552</v>
          </cell>
        </row>
      </sheetData>
      <sheetData sheetId="384"/>
      <sheetData sheetId="385"/>
      <sheetData sheetId="386"/>
      <sheetData sheetId="387">
        <row r="7">
          <cell r="G7">
            <v>36552</v>
          </cell>
        </row>
      </sheetData>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row r="7">
          <cell r="G7">
            <v>36552</v>
          </cell>
        </row>
      </sheetData>
      <sheetData sheetId="402"/>
      <sheetData sheetId="403"/>
      <sheetData sheetId="404"/>
      <sheetData sheetId="405">
        <row r="7">
          <cell r="G7">
            <v>36552</v>
          </cell>
        </row>
      </sheetData>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ow r="7">
          <cell r="G7">
            <v>36552</v>
          </cell>
        </row>
      </sheetData>
      <sheetData sheetId="420"/>
      <sheetData sheetId="421"/>
      <sheetData sheetId="422"/>
      <sheetData sheetId="423">
        <row r="7">
          <cell r="G7">
            <v>36552</v>
          </cell>
        </row>
      </sheetData>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ow r="7">
          <cell r="G7">
            <v>36552</v>
          </cell>
        </row>
      </sheetData>
      <sheetData sheetId="442"/>
      <sheetData sheetId="443"/>
      <sheetData sheetId="444"/>
      <sheetData sheetId="445"/>
      <sheetData sheetId="446"/>
      <sheetData sheetId="447"/>
      <sheetData sheetId="4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1"/>
      <sheetName val="Scope Notes"/>
      <sheetName val="Summary"/>
      <sheetName val="NPV"/>
      <sheetName val="Summary Data"/>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_Main Prices List"/>
      <sheetName val="Cover Page Annex 2"/>
      <sheetName val="Contents Page "/>
      <sheetName val="Fly Sht Bl. I - C.O.C"/>
      <sheetName val="Bl. I - C.O.C"/>
      <sheetName val="Sumry Bl. I - C.O.C "/>
      <sheetName val="Flysht. Bill No II "/>
      <sheetName val="Bill No II"/>
      <sheetName val="Smry. Bl. II Prelims "/>
      <sheetName val="Fly Sht. bl. 1"/>
      <sheetName val="Bill 1 Ex. OPD"/>
      <sheetName val="Sum. 1 Ex. OPD"/>
      <sheetName val="Fly Sht. bl. 2 "/>
      <sheetName val="Bill 2 OPD"/>
      <sheetName val="Sum. 2 OPD"/>
      <sheetName val="Fly Sht. bl. 3"/>
      <sheetName val="Bill 3 Casualty"/>
      <sheetName val="Sum. 3 Casualty"/>
      <sheetName val="Fly Sht. bl. 4"/>
      <sheetName val="Bill 4 Theatre"/>
      <sheetName val="Sum. 4 Theatre"/>
      <sheetName val="Fly Sht. bl.5 Mortuary"/>
      <sheetName val="Bill 5 Mortuary"/>
      <sheetName val="Sum. 5 Mortuary "/>
      <sheetName val="Fly Sht. bl. 6 Maternity"/>
      <sheetName val="Bill 6 Maternity"/>
      <sheetName val="Sum. 6 Maternity"/>
      <sheetName val="Fly Sht. bl. 7 "/>
      <sheetName val="Bill 7 Ante to Pv Ward"/>
      <sheetName val="Sum. 7 Pvt Ward_final"/>
      <sheetName val="Fly Sht. bl.8 Ant"/>
      <sheetName val="Bill 8 Ante"/>
      <sheetName val="Sum. 8 Ante "/>
      <sheetName val="Fly Sht Bl 9.2"/>
      <sheetName val="Bill 9.2 Gen Hse_final"/>
      <sheetName val="Sum. 9.2 Gen Hse_final"/>
      <sheetName val="Fly Sht. bl.9.2 Elect."/>
      <sheetName val="Bill 9.2 Elect."/>
      <sheetName val="Sum. 9.2 Elect."/>
      <sheetName val="Fly Sht. bl. 9.1-9.3 Mech."/>
      <sheetName val="Bill 9.1-9.3 Mech."/>
      <sheetName val="Sum. 9.1-9.3 Mech."/>
      <sheetName val="Fly Sht. bl. 10 Incinerator"/>
      <sheetName val="Bill 10 Incinerator House Wall"/>
      <sheetName val="Sum. 10 Incinerator House Wall"/>
      <sheetName val="Fly Sht. bl. 11"/>
      <sheetName val="Bill 11 Placenta Pit"/>
      <sheetName val="Sum. 11 Placenta Pit "/>
      <sheetName val="Fly Sht. bl. 12"/>
      <sheetName val="Bill 12 Medical Pit"/>
      <sheetName val="Sum. 12Medical Pit"/>
      <sheetName val="Fly Sht. bl. 13 Kitchen"/>
      <sheetName val="Bill 13 Kitchen"/>
      <sheetName val="Sum. 13 Kitchen"/>
      <sheetName val="Fly Sht. bl. 14 "/>
      <sheetName val="Bill 14 At. Laundry"/>
      <sheetName val="Sum. 14 At. Laundry"/>
      <sheetName val="Fly Sht. bl. 15"/>
      <sheetName val="Bill 15 Services block"/>
      <sheetName val="Sum. 15 Services block"/>
      <sheetName val="Fly Sht. bl.16 Isolation ward"/>
      <sheetName val="Bill 16 Isolation ward"/>
      <sheetName val="Sum. 16 Isolation ward"/>
      <sheetName val="Fly Sht. bl. 17"/>
      <sheetName val="Bill 17 Vip Lat."/>
      <sheetName val="Sum. Bl. 17 Vip Lat."/>
      <sheetName val="Fly Sht. bl. 18"/>
      <sheetName val="Bill 18 New 2 Bed Staff Block"/>
      <sheetName val="Sum. 18 2Bed Staff Block"/>
      <sheetName val="Fly Sht. bl. 19"/>
      <sheetName val="Bill 19 MFP Ex. Wards"/>
      <sheetName val="Sum. 19 MFP Ex. Wards"/>
      <sheetName val="Fly Sht. bl.20 External Wrks"/>
      <sheetName val="Bill.20 External Wrks "/>
      <sheetName val="Summary Bl.20 Ext.Wrks "/>
      <sheetName val="Fly Sht. bl.21 N Canteen"/>
      <sheetName val="Bill 21 N Canteen"/>
      <sheetName val="Sum.21 New Canteen "/>
      <sheetName val="Fly Sht. bl. 22"/>
      <sheetName val="Bill 22 New Gate House"/>
      <sheetName val="Sum. Bl. 22 New Gate House"/>
      <sheetName val="Fly Sht. Bl. III DayWorks"/>
      <sheetName val="Bl. III Day Works"/>
      <sheetName val="Sum. Bl. III Day Works"/>
      <sheetName val="Fly Sht Bill IV Med Eq"/>
      <sheetName val="Bill IV Med Eq"/>
      <sheetName val="Sum Bill IV Med Eq"/>
      <sheetName val="Fly Sht. Main Sum. Annex 2"/>
      <sheetName val="Main Summary  Annex2"/>
      <sheetName val="FR-PRLIMS-DETAIL"/>
      <sheetName val="FR-SUMMERY"/>
    </sheetNames>
    <sheetDataSet>
      <sheetData sheetId="0">
        <row r="2">
          <cell r="K2">
            <v>1.1200000000000001</v>
          </cell>
        </row>
        <row r="3">
          <cell r="K3">
            <v>1.21</v>
          </cell>
        </row>
        <row r="82">
          <cell r="I82">
            <v>0.7</v>
          </cell>
        </row>
        <row r="107">
          <cell r="I107">
            <v>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UMMARY"/>
      <sheetName val="IMPROVEMENTS"/>
      <sheetName val="VARIANCES"/>
      <sheetName val="DESIGN COMPONENT"/>
      <sheetName val="CONSTRUCTION COMPONENT"/>
      <sheetName val="DCAG"/>
      <sheetName val="Construction Preambles"/>
      <sheetName val="Construction Information"/>
      <sheetName val="ASSET RENEWAL COMPONENT"/>
      <sheetName val="Substructure(Model)"/>
      <sheetName val="Frame,Floors,Roof,Stairs(Model)"/>
      <sheetName val="Ext. Walls,Windows,Doors(Model)"/>
      <sheetName val="Internal Walls,Doors(Model)"/>
      <sheetName val="Finishes(Model)"/>
      <sheetName val="Fittings &amp; Furnishings(Model)"/>
      <sheetName val="Plumbing Services(Model)"/>
      <sheetName val="Mechanical Part 1(Model)"/>
      <sheetName val="Mechanical Part 2(Model)"/>
      <sheetName val="Mechanical Part 3(Model)"/>
      <sheetName val="Electrical(Model)"/>
      <sheetName val="Special &amp; BWICS(Model)"/>
      <sheetName val="Siteworks(Model)"/>
      <sheetName val="Drainage,Ext.Services(Model)"/>
      <sheetName val="Preliminaries(Model)"/>
      <sheetName val="Substructure(Bid)"/>
      <sheetName val="Frame,Floors,Roof,Stairs(Bid)"/>
      <sheetName val="Ext. Walls,Windows,Doors(Bid)"/>
      <sheetName val="Internal Walls,Doors(Bid)"/>
      <sheetName val="Finishes(Bid)"/>
      <sheetName val="Fittings &amp; Furnishings(Bid)"/>
      <sheetName val="Plumbing Services(Bid)"/>
      <sheetName val="Mechanical Part 1(Bid)"/>
      <sheetName val="Mechanical Part 2(Bid)"/>
      <sheetName val="Mechanical Part 3(Bid)"/>
      <sheetName val="Electrical(Bid)"/>
      <sheetName val="Siteworks(Bid)"/>
      <sheetName val="Drainage,Ext.Services(Bid)"/>
      <sheetName val="Special &amp; BWICS(Bid)"/>
      <sheetName val="Preliminaries(Bid)"/>
      <sheetName val="FACILITIES COMPONENT"/>
      <sheetName val="ESTATE SERVICES"/>
      <sheetName val="EQUIPMENT MAINTENANCE"/>
      <sheetName val="GROUNDS &amp; GARDENS MAINTENANCE"/>
      <sheetName val="INFORMATION TECHNOLOGY"/>
      <sheetName val="TRANSPORT SERVICES"/>
      <sheetName val="SECURITY &amp; CAR PARKING SERVICES"/>
      <sheetName val="CATERING SERVICES"/>
      <sheetName val="CAR PARKING SERVICES"/>
      <sheetName val="TELECOMMUNICATIONS"/>
      <sheetName val="ENERGY &amp; UTILITIES"/>
      <sheetName val="WASTE DISPOSAL SERVICES"/>
      <sheetName val="LINEN SERVICES"/>
      <sheetName val="RECEPTION SERVICES"/>
      <sheetName val="PORTERING SERVICES"/>
      <sheetName val="DOMESTIC SERVICES"/>
      <sheetName val="STERILE SUPPLY SERVICES,SSD"/>
      <sheetName val="HELPDESK SERVICE"/>
      <sheetName val="COURIER SERVICES"/>
      <sheetName val="PEST CONTROL SERVICES"/>
      <sheetName val="STORES SERVICES"/>
      <sheetName val="POSTAL SERVICES"/>
      <sheetName val="RESIDENTIAL SERVICES"/>
      <sheetName val="DAY NURSERY &amp; CRECHE SERVICES"/>
      <sheetName val="WARD HOSTESS SERVICES"/>
      <sheetName val="RISK COMPONENT"/>
      <sheetName val="Risk Matrix"/>
      <sheetName val="FINANCE COMPONENT"/>
      <sheetName val="Summary"/>
      <sheetName val="Appendix A.1"/>
      <sheetName val="Appendix A.2"/>
      <sheetName val="Appendix A.3"/>
      <sheetName val="Appendix A.4"/>
      <sheetName val="Appendix A.5"/>
      <sheetName val="Appendix A.6"/>
      <sheetName val="Appendix A.7"/>
      <sheetName val="Input"/>
      <sheetName val="Model"/>
      <sheetName val="Components"/>
      <sheetName val="SITE OVERHEADS"/>
      <sheetName val="Fill this out first..."/>
      <sheetName val="Data"/>
      <sheetName val="Lead"/>
      <sheetName val="Sheet2"/>
      <sheetName val="A1-mod-w"/>
      <sheetName val="MATRIX_SUMMARY"/>
      <sheetName val="DESIGN_COMPONENT"/>
      <sheetName val="CONSTRUCTION_COMPONENT"/>
      <sheetName val="Construction_Preambles"/>
      <sheetName val="Construction_Information"/>
      <sheetName val="ASSET_RENEWAL_COMPONENT"/>
      <sheetName val="Ext__Walls,Windows,Doors(Model)"/>
      <sheetName val="Internal_Walls,Doors(Model)"/>
      <sheetName val="Fittings_&amp;_Furnishings(Model)"/>
      <sheetName val="Plumbing_Services(Model)"/>
      <sheetName val="Mechanical_Part_1(Model)"/>
      <sheetName val="Mechanical_Part_2(Model)"/>
      <sheetName val="Mechanical_Part_3(Model)"/>
      <sheetName val="Special_&amp;_BWICS(Model)"/>
      <sheetName val="Drainage,Ext_Services(Model)"/>
      <sheetName val="Ext__Walls,Windows,Doors(Bid)"/>
      <sheetName val="Internal_Walls,Doors(Bid)"/>
      <sheetName val="Fittings_&amp;_Furnishings(Bid)"/>
      <sheetName val="Plumbing_Services(Bid)"/>
      <sheetName val="Mechanical_Part_1(Bid)"/>
      <sheetName val="Mechanical_Part_2(Bid)"/>
      <sheetName val="Mechanical_Part_3(Bid)"/>
      <sheetName val="Drainage,Ext_Services(Bid)"/>
      <sheetName val="Special_&amp;_BWICS(Bid)"/>
      <sheetName val="FACILITIES_COMPONENT"/>
      <sheetName val="ESTATE_SERVICES"/>
      <sheetName val="EQUIPMENT_MAINTENANCE"/>
      <sheetName val="GROUNDS_&amp;_GARDENS_MAINTENANCE"/>
      <sheetName val="INFORMATION_TECHNOLOGY"/>
      <sheetName val="TRANSPORT_SERVICES"/>
      <sheetName val="SECURITY_&amp;_CAR_PARKING_SERVICES"/>
      <sheetName val="CATERING_SERVICES"/>
      <sheetName val="CAR_PARKING_SERVICES"/>
      <sheetName val="ENERGY_&amp;_UTILITIES"/>
      <sheetName val="WASTE_DISPOSAL_SERVICES"/>
      <sheetName val="LINEN_SERVICES"/>
      <sheetName val="RECEPTION_SERVICES"/>
      <sheetName val="PORTERING_SERVICES"/>
      <sheetName val="DOMESTIC_SERVICES"/>
      <sheetName val="STERILE_SUPPLY_SERVICES,SSD"/>
      <sheetName val="HELPDESK_SERVICE"/>
      <sheetName val="COURIER_SERVICES"/>
      <sheetName val="PEST_CONTROL_SERVICES"/>
      <sheetName val="STORES_SERVICES"/>
      <sheetName val="POSTAL_SERVICES"/>
      <sheetName val="RESIDENTIAL_SERVICES"/>
      <sheetName val="DAY_NURSERY_&amp;_CRECHE_SERVICES"/>
      <sheetName val="WARD_HOSTESS_SERVICES"/>
      <sheetName val="RISK_COMPONENT"/>
      <sheetName val="Risk_Matrix"/>
      <sheetName val="FINANCE_COMPONENT"/>
      <sheetName val="Appendix_A_1"/>
      <sheetName val="Appendix_A_2"/>
      <sheetName val="Appendix_A_3"/>
      <sheetName val="Appendix_A_4"/>
      <sheetName val="Appendix_A_5"/>
      <sheetName val="Appendix_A_6"/>
      <sheetName val="Appendix_A_7"/>
      <sheetName val="MATRIX_SUMMARY1"/>
      <sheetName val="DESIGN_COMPONENT1"/>
      <sheetName val="CONSTRUCTION_COMPONENT1"/>
      <sheetName val="Construction_Preambles1"/>
      <sheetName val="Construction_Information1"/>
      <sheetName val="ASSET_RENEWAL_COMPONENT1"/>
      <sheetName val="Ext__Walls,Windows,Doors(Model1"/>
      <sheetName val="Internal_Walls,Doors(Model)1"/>
      <sheetName val="Fittings_&amp;_Furnishings(Model)1"/>
      <sheetName val="Plumbing_Services(Model)1"/>
      <sheetName val="Mechanical_Part_1(Model)1"/>
      <sheetName val="Mechanical_Part_2(Model)1"/>
      <sheetName val="Mechanical_Part_3(Model)1"/>
      <sheetName val="Special_&amp;_BWICS(Model)1"/>
      <sheetName val="Drainage,Ext_Services(Model)1"/>
      <sheetName val="Ext__Walls,Windows,Doors(Bid)1"/>
      <sheetName val="Internal_Walls,Doors(Bid)1"/>
      <sheetName val="Fittings_&amp;_Furnishings(Bid)1"/>
      <sheetName val="Plumbing_Services(Bid)1"/>
      <sheetName val="Mechanical_Part_1(Bid)1"/>
      <sheetName val="Mechanical_Part_2(Bid)1"/>
      <sheetName val="Mechanical_Part_3(Bid)1"/>
      <sheetName val="Drainage,Ext_Services(Bid)1"/>
      <sheetName val="Special_&amp;_BWICS(Bid)1"/>
      <sheetName val="FACILITIES_COMPONENT1"/>
      <sheetName val="ESTATE_SERVICES1"/>
      <sheetName val="EQUIPMENT_MAINTENANCE1"/>
      <sheetName val="GROUNDS_&amp;_GARDENS_MAINTENANCE1"/>
      <sheetName val="INFORMATION_TECHNOLOGY1"/>
      <sheetName val="TRANSPORT_SERVICES1"/>
      <sheetName val="SECURITY_&amp;_CAR_PARKING_SERVICE1"/>
      <sheetName val="CATERING_SERVICES1"/>
      <sheetName val="CAR_PARKING_SERVICES1"/>
      <sheetName val="ENERGY_&amp;_UTILITIES1"/>
      <sheetName val="WASTE_DISPOSAL_SERVICES1"/>
      <sheetName val="LINEN_SERVICES1"/>
      <sheetName val="RECEPTION_SERVICES1"/>
      <sheetName val="PORTERING_SERVICES1"/>
      <sheetName val="DOMESTIC_SERVICES1"/>
      <sheetName val="STERILE_SUPPLY_SERVICES,SSD1"/>
      <sheetName val="HELPDESK_SERVICE1"/>
      <sheetName val="COURIER_SERVICES1"/>
      <sheetName val="PEST_CONTROL_SERVICES1"/>
      <sheetName val="STORES_SERVICES1"/>
      <sheetName val="POSTAL_SERVICES1"/>
      <sheetName val="RESIDENTIAL_SERVICES1"/>
      <sheetName val="DAY_NURSERY_&amp;_CRECHE_SERVICES1"/>
      <sheetName val="WARD_HOSTESS_SERVICES1"/>
      <sheetName val="RISK_COMPONENT1"/>
      <sheetName val="Risk_Matrix1"/>
      <sheetName val="FINANCE_COMPONENT1"/>
      <sheetName val="Appendix_A_11"/>
      <sheetName val="Appendix_A_21"/>
      <sheetName val="Appendix_A_31"/>
      <sheetName val="Appendix_A_41"/>
      <sheetName val="Appendix_A_51"/>
      <sheetName val="Appendix_A_61"/>
      <sheetName val="Appendix_A_71"/>
      <sheetName val="MATRIX_SUMMARY2"/>
      <sheetName val="DESIGN_COMPONENT2"/>
      <sheetName val="CONSTRUCTION_COMPONENT2"/>
      <sheetName val="Construction_Preambles2"/>
      <sheetName val="Construction_Information2"/>
      <sheetName val="ASSET_RENEWAL_COMPONENT2"/>
      <sheetName val="Ext__Walls,Windows,Doors(Model2"/>
      <sheetName val="Internal_Walls,Doors(Model)2"/>
      <sheetName val="Fittings_&amp;_Furnishings(Model)2"/>
      <sheetName val="Plumbing_Services(Model)2"/>
      <sheetName val="Mechanical_Part_1(Model)2"/>
      <sheetName val="Mechanical_Part_2(Model)2"/>
      <sheetName val="Mechanical_Part_3(Model)2"/>
      <sheetName val="Special_&amp;_BWICS(Model)2"/>
      <sheetName val="Drainage,Ext_Services(Model)2"/>
      <sheetName val="Ext__Walls,Windows,Doors(Bid)2"/>
      <sheetName val="Internal_Walls,Doors(Bid)2"/>
      <sheetName val="Fittings_&amp;_Furnishings(Bid)2"/>
      <sheetName val="Plumbing_Services(Bid)2"/>
      <sheetName val="Mechanical_Part_1(Bid)2"/>
      <sheetName val="Mechanical_Part_2(Bid)2"/>
      <sheetName val="Mechanical_Part_3(Bid)2"/>
      <sheetName val="Drainage,Ext_Services(Bid)2"/>
      <sheetName val="Special_&amp;_BWICS(Bid)2"/>
      <sheetName val="FACILITIES_COMPONENT2"/>
      <sheetName val="ESTATE_SERVICES2"/>
      <sheetName val="EQUIPMENT_MAINTENANCE2"/>
      <sheetName val="GROUNDS_&amp;_GARDENS_MAINTENANCE2"/>
      <sheetName val="INFORMATION_TECHNOLOGY2"/>
      <sheetName val="TRANSPORT_SERVICES2"/>
      <sheetName val="SECURITY_&amp;_CAR_PARKING_SERVICE2"/>
      <sheetName val="CATERING_SERVICES2"/>
      <sheetName val="CAR_PARKING_SERVICES2"/>
      <sheetName val="ENERGY_&amp;_UTILITIES2"/>
      <sheetName val="WASTE_DISPOSAL_SERVICES2"/>
      <sheetName val="LINEN_SERVICES2"/>
      <sheetName val="RECEPTION_SERVICES2"/>
      <sheetName val="PORTERING_SERVICES2"/>
      <sheetName val="DOMESTIC_SERVICES2"/>
      <sheetName val="STERILE_SUPPLY_SERVICES,SSD2"/>
      <sheetName val="HELPDESK_SERVICE2"/>
      <sheetName val="COURIER_SERVICES2"/>
      <sheetName val="PEST_CONTROL_SERVICES2"/>
      <sheetName val="STORES_SERVICES2"/>
      <sheetName val="POSTAL_SERVICES2"/>
      <sheetName val="RESIDENTIAL_SERVICES2"/>
      <sheetName val="DAY_NURSERY_&amp;_CRECHE_SERVICES2"/>
      <sheetName val="WARD_HOSTESS_SERVICES2"/>
      <sheetName val="RISK_COMPONENT2"/>
      <sheetName val="Risk_Matrix2"/>
      <sheetName val="FINANCE_COMPONENT2"/>
      <sheetName val="Appendix_A_12"/>
      <sheetName val="Appendix_A_22"/>
      <sheetName val="Appendix_A_32"/>
      <sheetName val="Appendix_A_42"/>
      <sheetName val="Appendix_A_52"/>
      <sheetName val="Appendix_A_62"/>
      <sheetName val="Appendix_A_72"/>
      <sheetName val="MATRIX_SUMMARY3"/>
      <sheetName val="DESIGN_COMPONENT3"/>
      <sheetName val="CONSTRUCTION_COMPONENT3"/>
      <sheetName val="Construction_Preambles3"/>
      <sheetName val="Construction_Information3"/>
      <sheetName val="ASSET_RENEWAL_COMPONENT3"/>
      <sheetName val="Ext__Walls,Windows,Doors(Model3"/>
      <sheetName val="Internal_Walls,Doors(Model)3"/>
      <sheetName val="Fittings_&amp;_Furnishings(Model)3"/>
      <sheetName val="Plumbing_Services(Model)3"/>
      <sheetName val="Mechanical_Part_1(Model)3"/>
      <sheetName val="Mechanical_Part_2(Model)3"/>
      <sheetName val="Mechanical_Part_3(Model)3"/>
      <sheetName val="Special_&amp;_BWICS(Model)3"/>
      <sheetName val="Drainage,Ext_Services(Model)3"/>
      <sheetName val="Ext__Walls,Windows,Doors(Bid)3"/>
      <sheetName val="Internal_Walls,Doors(Bid)3"/>
      <sheetName val="Fittings_&amp;_Furnishings(Bid)3"/>
      <sheetName val="Plumbing_Services(Bid)3"/>
      <sheetName val="Mechanical_Part_1(Bid)3"/>
      <sheetName val="Mechanical_Part_2(Bid)3"/>
      <sheetName val="Mechanical_Part_3(Bid)3"/>
      <sheetName val="Drainage,Ext_Services(Bid)3"/>
      <sheetName val="Special_&amp;_BWICS(Bid)3"/>
      <sheetName val="FACILITIES_COMPONENT3"/>
      <sheetName val="ESTATE_SERVICES3"/>
      <sheetName val="EQUIPMENT_MAINTENANCE3"/>
      <sheetName val="GROUNDS_&amp;_GARDENS_MAINTENANCE3"/>
      <sheetName val="INFORMATION_TECHNOLOGY3"/>
      <sheetName val="TRANSPORT_SERVICES3"/>
      <sheetName val="SECURITY_&amp;_CAR_PARKING_SERVICE3"/>
      <sheetName val="CATERING_SERVICES3"/>
      <sheetName val="CAR_PARKING_SERVICES3"/>
      <sheetName val="ENERGY_&amp;_UTILITIES3"/>
      <sheetName val="WASTE_DISPOSAL_SERVICES3"/>
      <sheetName val="LINEN_SERVICES3"/>
      <sheetName val="RECEPTION_SERVICES3"/>
      <sheetName val="PORTERING_SERVICES3"/>
      <sheetName val="DOMESTIC_SERVICES3"/>
      <sheetName val="STERILE_SUPPLY_SERVICES,SSD3"/>
      <sheetName val="HELPDESK_SERVICE3"/>
      <sheetName val="COURIER_SERVICES3"/>
      <sheetName val="PEST_CONTROL_SERVICES3"/>
      <sheetName val="STORES_SERVICES3"/>
      <sheetName val="POSTAL_SERVICES3"/>
      <sheetName val="RESIDENTIAL_SERVICES3"/>
      <sheetName val="DAY_NURSERY_&amp;_CRECHE_SERVICES3"/>
      <sheetName val="WARD_HOSTESS_SERVICES3"/>
      <sheetName val="RISK_COMPONENT3"/>
      <sheetName val="Risk_Matrix3"/>
      <sheetName val="FINANCE_COMPONENT3"/>
      <sheetName val="Appendix_A_13"/>
      <sheetName val="Appendix_A_23"/>
      <sheetName val="Appendix_A_33"/>
      <sheetName val="Appendix_A_43"/>
      <sheetName val="Appendix_A_53"/>
      <sheetName val="Appendix_A_63"/>
      <sheetName val="Appendix_A_73"/>
      <sheetName val="Sheet3 (2)"/>
      <sheetName val="Direct"/>
      <sheetName val="DetEst"/>
      <sheetName val="Costing"/>
      <sheetName val="labour"/>
      <sheetName val="Cat A Change Control"/>
      <sheetName val="Kristal Court"/>
      <sheetName val="Project Budget Worksheet"/>
      <sheetName val="A-General"/>
      <sheetName val="Sheet1"/>
      <sheetName val="Details and Earnings Charts"/>
      <sheetName val="MATRIX_SUMMARY4"/>
      <sheetName val="DESIGN_COMPONENT4"/>
      <sheetName val="CONSTRUCTION_COMPONENT4"/>
      <sheetName val="Construction_Preambles4"/>
      <sheetName val="Construction_Information4"/>
      <sheetName val="ASSET_RENEWAL_COMPONENT4"/>
      <sheetName val="Ext__Walls,Windows,Doors(Model4"/>
      <sheetName val="Internal_Walls,Doors(Model)4"/>
      <sheetName val="Fittings_&amp;_Furnishings(Model)4"/>
      <sheetName val="Plumbing_Services(Model)4"/>
      <sheetName val="Mechanical_Part_1(Model)4"/>
      <sheetName val="Mechanical_Part_2(Model)4"/>
      <sheetName val="Mechanical_Part_3(Model)4"/>
      <sheetName val="Special_&amp;_BWICS(Model)4"/>
      <sheetName val="Drainage,Ext_Services(Model)4"/>
      <sheetName val="Ext__Walls,Windows,Doors(Bid)4"/>
      <sheetName val="Internal_Walls,Doors(Bid)4"/>
      <sheetName val="Fittings_&amp;_Furnishings(Bid)4"/>
      <sheetName val="Plumbing_Services(Bid)4"/>
      <sheetName val="Mechanical_Part_1(Bid)4"/>
      <sheetName val="Mechanical_Part_2(Bid)4"/>
      <sheetName val="Mechanical_Part_3(Bid)4"/>
      <sheetName val="Drainage,Ext_Services(Bid)4"/>
      <sheetName val="Special_&amp;_BWICS(Bid)4"/>
      <sheetName val="FACILITIES_COMPONENT4"/>
      <sheetName val="ESTATE_SERVICES4"/>
      <sheetName val="EQUIPMENT_MAINTENANCE4"/>
      <sheetName val="GROUNDS_&amp;_GARDENS_MAINTENANCE4"/>
      <sheetName val="INFORMATION_TECHNOLOGY4"/>
      <sheetName val="TRANSPORT_SERVICES4"/>
      <sheetName val="SECURITY_&amp;_CAR_PARKING_SERVICE4"/>
      <sheetName val="CATERING_SERVICES4"/>
      <sheetName val="CAR_PARKING_SERVICES4"/>
      <sheetName val="ENERGY_&amp;_UTILITIES4"/>
      <sheetName val="WASTE_DISPOSAL_SERVICES4"/>
      <sheetName val="LINEN_SERVICES4"/>
      <sheetName val="RECEPTION_SERVICES4"/>
      <sheetName val="PORTERING_SERVICES4"/>
      <sheetName val="DOMESTIC_SERVICES4"/>
      <sheetName val="STERILE_SUPPLY_SERVICES,SSD4"/>
      <sheetName val="HELPDESK_SERVICE4"/>
      <sheetName val="COURIER_SERVICES4"/>
      <sheetName val="PEST_CONTROL_SERVICES4"/>
      <sheetName val="STORES_SERVICES4"/>
      <sheetName val="POSTAL_SERVICES4"/>
      <sheetName val="RESIDENTIAL_SERVICES4"/>
      <sheetName val="DAY_NURSERY_&amp;_CRECHE_SERVICES4"/>
      <sheetName val="WARD_HOSTESS_SERVICES4"/>
      <sheetName val="RISK_COMPONENT4"/>
      <sheetName val="Risk_Matrix4"/>
      <sheetName val="FINANCE_COMPONENT4"/>
      <sheetName val="Appendix_A_14"/>
      <sheetName val="Appendix_A_24"/>
      <sheetName val="Appendix_A_34"/>
      <sheetName val="Appendix_A_44"/>
      <sheetName val="Appendix_A_54"/>
      <sheetName val="Appendix_A_64"/>
      <sheetName val="Appendix_A_74"/>
      <sheetName val="Fill_this_out_first___"/>
      <sheetName val="SITE_OVERHEADS"/>
      <sheetName val="MATRIX_SUMMARY5"/>
      <sheetName val="DESIGN_COMPONENT5"/>
      <sheetName val="CONSTRUCTION_COMPONENT5"/>
      <sheetName val="Construction_Preambles5"/>
      <sheetName val="Construction_Information5"/>
      <sheetName val="ASSET_RENEWAL_COMPONENT5"/>
      <sheetName val="Ext__Walls,Windows,Doors(Model5"/>
      <sheetName val="Internal_Walls,Doors(Model)5"/>
      <sheetName val="Fittings_&amp;_Furnishings(Model)5"/>
      <sheetName val="Plumbing_Services(Model)5"/>
      <sheetName val="Mechanical_Part_1(Model)5"/>
      <sheetName val="Mechanical_Part_2(Model)5"/>
      <sheetName val="Mechanical_Part_3(Model)5"/>
      <sheetName val="Special_&amp;_BWICS(Model)5"/>
      <sheetName val="Drainage,Ext_Services(Model)5"/>
      <sheetName val="Ext__Walls,Windows,Doors(Bid)5"/>
      <sheetName val="Internal_Walls,Doors(Bid)5"/>
      <sheetName val="Fittings_&amp;_Furnishings(Bid)5"/>
      <sheetName val="Plumbing_Services(Bid)5"/>
      <sheetName val="Mechanical_Part_1(Bid)5"/>
      <sheetName val="Mechanical_Part_2(Bid)5"/>
      <sheetName val="Mechanical_Part_3(Bid)5"/>
      <sheetName val="Drainage,Ext_Services(Bid)5"/>
      <sheetName val="Special_&amp;_BWICS(Bid)5"/>
      <sheetName val="FACILITIES_COMPONENT5"/>
      <sheetName val="ESTATE_SERVICES5"/>
      <sheetName val="EQUIPMENT_MAINTENANCE5"/>
      <sheetName val="GROUNDS_&amp;_GARDENS_MAINTENANCE5"/>
      <sheetName val="INFORMATION_TECHNOLOGY5"/>
      <sheetName val="TRANSPORT_SERVICES5"/>
      <sheetName val="SECURITY_&amp;_CAR_PARKING_SERVICE5"/>
      <sheetName val="CATERING_SERVICES5"/>
      <sheetName val="CAR_PARKING_SERVICES5"/>
      <sheetName val="ENERGY_&amp;_UTILITIES5"/>
      <sheetName val="WASTE_DISPOSAL_SERVICES5"/>
      <sheetName val="LINEN_SERVICES5"/>
      <sheetName val="RECEPTION_SERVICES5"/>
      <sheetName val="PORTERING_SERVICES5"/>
      <sheetName val="DOMESTIC_SERVICES5"/>
      <sheetName val="STERILE_SUPPLY_SERVICES,SSD5"/>
      <sheetName val="HELPDESK_SERVICE5"/>
      <sheetName val="COURIER_SERVICES5"/>
      <sheetName val="PEST_CONTROL_SERVICES5"/>
      <sheetName val="STORES_SERVICES5"/>
      <sheetName val="POSTAL_SERVICES5"/>
      <sheetName val="RESIDENTIAL_SERVICES5"/>
      <sheetName val="DAY_NURSERY_&amp;_CRECHE_SERVICES5"/>
      <sheetName val="WARD_HOSTESS_SERVICES5"/>
      <sheetName val="RISK_COMPONENT5"/>
      <sheetName val="Risk_Matrix5"/>
      <sheetName val="FINANCE_COMPONENT5"/>
      <sheetName val="Appendix_A_15"/>
      <sheetName val="Appendix_A_25"/>
      <sheetName val="Appendix_A_35"/>
      <sheetName val="Appendix_A_45"/>
      <sheetName val="Appendix_A_55"/>
      <sheetName val="Appendix_A_65"/>
      <sheetName val="Appendix_A_75"/>
      <sheetName val="Fill_this_out_first___1"/>
      <sheetName val="SITE_OVERHEADS1"/>
      <sheetName val="Sheet3_(2)"/>
      <sheetName val="Cat_A_Change_Control"/>
      <sheetName val="Kristal_Court"/>
      <sheetName val="Project_Budget_Worksheet"/>
      <sheetName val="Details_and_Earnings_Charts"/>
      <sheetName val="MATRIX_SUMMARY6"/>
      <sheetName val="DESIGN_COMPONENT6"/>
      <sheetName val="CONSTRUCTION_COMPONENT6"/>
      <sheetName val="Construction_Preambles6"/>
      <sheetName val="Construction_Information6"/>
      <sheetName val="ASSET_RENEWAL_COMPONENT6"/>
      <sheetName val="Ext__Walls,Windows,Doors(Model6"/>
      <sheetName val="Internal_Walls,Doors(Model)6"/>
      <sheetName val="Fittings_&amp;_Furnishings(Model)6"/>
      <sheetName val="Plumbing_Services(Model)6"/>
      <sheetName val="Mechanical_Part_1(Model)6"/>
      <sheetName val="Mechanical_Part_2(Model)6"/>
      <sheetName val="Mechanical_Part_3(Model)6"/>
      <sheetName val="Special_&amp;_BWICS(Model)6"/>
      <sheetName val="Drainage,Ext_Services(Model)6"/>
      <sheetName val="Ext__Walls,Windows,Doors(Bid)6"/>
      <sheetName val="Internal_Walls,Doors(Bid)6"/>
      <sheetName val="Fittings_&amp;_Furnishings(Bid)6"/>
      <sheetName val="Plumbing_Services(Bid)6"/>
      <sheetName val="Mechanical_Part_1(Bid)6"/>
      <sheetName val="Mechanical_Part_2(Bid)6"/>
      <sheetName val="Mechanical_Part_3(Bid)6"/>
      <sheetName val="Drainage,Ext_Services(Bid)6"/>
      <sheetName val="Special_&amp;_BWICS(Bid)6"/>
      <sheetName val="FACILITIES_COMPONENT6"/>
      <sheetName val="ESTATE_SERVICES6"/>
      <sheetName val="EQUIPMENT_MAINTENANCE6"/>
      <sheetName val="GROUNDS_&amp;_GARDENS_MAINTENANCE6"/>
      <sheetName val="INFORMATION_TECHNOLOGY6"/>
      <sheetName val="TRANSPORT_SERVICES6"/>
      <sheetName val="SECURITY_&amp;_CAR_PARKING_SERVICE6"/>
      <sheetName val="CATERING_SERVICES6"/>
      <sheetName val="CAR_PARKING_SERVICES6"/>
      <sheetName val="ENERGY_&amp;_UTILITIES6"/>
      <sheetName val="WASTE_DISPOSAL_SERVICES6"/>
      <sheetName val="LINEN_SERVICES6"/>
      <sheetName val="RECEPTION_SERVICES6"/>
      <sheetName val="PORTERING_SERVICES6"/>
      <sheetName val="DOMESTIC_SERVICES6"/>
      <sheetName val="STERILE_SUPPLY_SERVICES,SSD6"/>
      <sheetName val="HELPDESK_SERVICE6"/>
      <sheetName val="COURIER_SERVICES6"/>
      <sheetName val="PEST_CONTROL_SERVICES6"/>
      <sheetName val="STORES_SERVICES6"/>
      <sheetName val="POSTAL_SERVICES6"/>
      <sheetName val="RESIDENTIAL_SERVICES6"/>
      <sheetName val="DAY_NURSERY_&amp;_CRECHE_SERVICES6"/>
      <sheetName val="WARD_HOSTESS_SERVICES6"/>
      <sheetName val="RISK_COMPONENT6"/>
      <sheetName val="Risk_Matrix6"/>
      <sheetName val="FINANCE_COMPONENT6"/>
      <sheetName val="Appendix_A_16"/>
      <sheetName val="Appendix_A_26"/>
      <sheetName val="Appendix_A_36"/>
      <sheetName val="Appendix_A_46"/>
      <sheetName val="Appendix_A_56"/>
      <sheetName val="Appendix_A_66"/>
      <sheetName val="Appendix_A_76"/>
      <sheetName val="Fill_this_out_first___2"/>
      <sheetName val="SITE_OVERHEADS2"/>
      <sheetName val="Sheet3_(2)1"/>
      <sheetName val="Cat_A_Change_Control1"/>
      <sheetName val="Kristal_Court1"/>
      <sheetName val="Project_Budget_Worksheet1"/>
      <sheetName val="Details_and_Earnings_Charts1"/>
      <sheetName val="MATRIX_SUMMARY7"/>
      <sheetName val="DESIGN_COMPONENT7"/>
      <sheetName val="CONSTRUCTION_COMPONENT7"/>
      <sheetName val="Construction_Preambles7"/>
      <sheetName val="Construction_Information7"/>
      <sheetName val="ASSET_RENEWAL_COMPONENT7"/>
      <sheetName val="Ext__Walls,Windows,Doors(Model7"/>
      <sheetName val="Internal_Walls,Doors(Model)7"/>
      <sheetName val="Fittings_&amp;_Furnishings(Model)7"/>
      <sheetName val="Plumbing_Services(Model)7"/>
      <sheetName val="Mechanical_Part_1(Model)7"/>
      <sheetName val="Mechanical_Part_2(Model)7"/>
      <sheetName val="Mechanical_Part_3(Model)7"/>
      <sheetName val="Special_&amp;_BWICS(Model)7"/>
      <sheetName val="Drainage,Ext_Services(Model)7"/>
      <sheetName val="Ext__Walls,Windows,Doors(Bid)7"/>
      <sheetName val="Internal_Walls,Doors(Bid)7"/>
      <sheetName val="Fittings_&amp;_Furnishings(Bid)7"/>
      <sheetName val="Plumbing_Services(Bid)7"/>
      <sheetName val="Mechanical_Part_1(Bid)7"/>
      <sheetName val="Mechanical_Part_2(Bid)7"/>
      <sheetName val="Mechanical_Part_3(Bid)7"/>
      <sheetName val="Drainage,Ext_Services(Bid)7"/>
      <sheetName val="Special_&amp;_BWICS(Bid)7"/>
      <sheetName val="FACILITIES_COMPONENT7"/>
      <sheetName val="ESTATE_SERVICES7"/>
      <sheetName val="EQUIPMENT_MAINTENANCE7"/>
      <sheetName val="GROUNDS_&amp;_GARDENS_MAINTENANCE7"/>
      <sheetName val="INFORMATION_TECHNOLOGY7"/>
      <sheetName val="TRANSPORT_SERVICES7"/>
      <sheetName val="SECURITY_&amp;_CAR_PARKING_SERVICE7"/>
      <sheetName val="CATERING_SERVICES7"/>
      <sheetName val="CAR_PARKING_SERVICES7"/>
      <sheetName val="ENERGY_&amp;_UTILITIES7"/>
      <sheetName val="WASTE_DISPOSAL_SERVICES7"/>
      <sheetName val="LINEN_SERVICES7"/>
      <sheetName val="RECEPTION_SERVICES7"/>
      <sheetName val="PORTERING_SERVICES7"/>
      <sheetName val="DOMESTIC_SERVICES7"/>
      <sheetName val="STERILE_SUPPLY_SERVICES,SSD7"/>
      <sheetName val="HELPDESK_SERVICE7"/>
      <sheetName val="COURIER_SERVICES7"/>
      <sheetName val="PEST_CONTROL_SERVICES7"/>
      <sheetName val="STORES_SERVICES7"/>
      <sheetName val="POSTAL_SERVICES7"/>
      <sheetName val="RESIDENTIAL_SERVICES7"/>
      <sheetName val="DAY_NURSERY_&amp;_CRECHE_SERVICES7"/>
      <sheetName val="WARD_HOSTESS_SERVICES7"/>
      <sheetName val="RISK_COMPONENT7"/>
      <sheetName val="Risk_Matrix7"/>
      <sheetName val="FINANCE_COMPONENT7"/>
      <sheetName val="Appendix_A_17"/>
      <sheetName val="Appendix_A_27"/>
      <sheetName val="Appendix_A_37"/>
      <sheetName val="Appendix_A_47"/>
      <sheetName val="Appendix_A_57"/>
      <sheetName val="Appendix_A_67"/>
      <sheetName val="Appendix_A_77"/>
      <sheetName val="Fill_this_out_first___3"/>
      <sheetName val="SITE_OVERHEADS3"/>
      <sheetName val="Sheet3_(2)2"/>
      <sheetName val="Cat_A_Change_Control2"/>
      <sheetName val="Kristal_Court2"/>
      <sheetName val="Project_Budget_Worksheet2"/>
      <sheetName val="Details_and_Earnings_Charts2"/>
      <sheetName val="00_Main Prices List"/>
      <sheetName val="VIABILITY"/>
      <sheetName val="H2O TREATMENT PLANT SITE_4_1_"/>
      <sheetName val="H2O TREATMENT PLANT SITE(4.1)"/>
      <sheetName val="IO Count Diag"/>
      <sheetName val="Intro"/>
      <sheetName val="Qtn-002(IT)S"/>
      <sheetName val="ACS(1)"/>
      <sheetName val="FAS-C(4)"/>
      <sheetName val="CCTV(old)"/>
      <sheetName val="DATI_CONS"/>
      <sheetName val="Tank"/>
      <sheetName val="BOQ Distribution"/>
      <sheetName val="Enquire"/>
      <sheetName val="dnc4"/>
      <sheetName val="beam"/>
      <sheetName val="HVAC BoQ"/>
      <sheetName val="조정명세서"/>
      <sheetName val="대전(세창동)"/>
      <sheetName val="Bin"/>
      <sheetName val="Variations"/>
      <sheetName val="MATRIX_SUMMARY8"/>
      <sheetName val="DESIGN_COMPONENT8"/>
      <sheetName val="CONSTRUCTION_COMPONENT8"/>
      <sheetName val="Construction_Preambles8"/>
      <sheetName val="Construction_Information8"/>
      <sheetName val="ASSET_RENEWAL_COMPONENT8"/>
      <sheetName val="Ext__Walls,Windows,Doors(Model8"/>
      <sheetName val="Internal_Walls,Doors(Model)8"/>
      <sheetName val="Fittings_&amp;_Furnishings(Model)8"/>
      <sheetName val="Plumbing_Services(Model)8"/>
      <sheetName val="Mechanical_Part_1(Model)8"/>
      <sheetName val="Mechanical_Part_2(Model)8"/>
      <sheetName val="Mechanical_Part_3(Model)8"/>
      <sheetName val="Special_&amp;_BWICS(Model)8"/>
      <sheetName val="Drainage,Ext_Services(Model)8"/>
      <sheetName val="Ext__Walls,Windows,Doors(Bid)8"/>
      <sheetName val="Internal_Walls,Doors(Bid)8"/>
      <sheetName val="Fittings_&amp;_Furnishings(Bid)8"/>
      <sheetName val="Plumbing_Services(Bid)8"/>
      <sheetName val="Mechanical_Part_1(Bid)8"/>
      <sheetName val="Mechanical_Part_2(Bid)8"/>
      <sheetName val="Mechanical_Part_3(Bid)8"/>
      <sheetName val="Drainage,Ext_Services(Bid)8"/>
      <sheetName val="Special_&amp;_BWICS(Bid)8"/>
      <sheetName val="FACILITIES_COMPONENT8"/>
      <sheetName val="ESTATE_SERVICES8"/>
      <sheetName val="EQUIPMENT_MAINTENANCE8"/>
      <sheetName val="GROUNDS_&amp;_GARDENS_MAINTENANCE8"/>
      <sheetName val="INFORMATION_TECHNOLOGY8"/>
      <sheetName val="TRANSPORT_SERVICES8"/>
      <sheetName val="SECURITY_&amp;_CAR_PARKING_SERVICE8"/>
      <sheetName val="CATERING_SERVICES8"/>
      <sheetName val="CAR_PARKING_SERVICES8"/>
      <sheetName val="ENERGY_&amp;_UTILITIES8"/>
      <sheetName val="WASTE_DISPOSAL_SERVICES8"/>
      <sheetName val="LINEN_SERVICES8"/>
      <sheetName val="RECEPTION_SERVICES8"/>
      <sheetName val="PORTERING_SERVICES8"/>
      <sheetName val="DOMESTIC_SERVICES8"/>
      <sheetName val="STERILE_SUPPLY_SERVICES,SSD8"/>
      <sheetName val="HELPDESK_SERVICE8"/>
      <sheetName val="COURIER_SERVICES8"/>
      <sheetName val="PEST_CONTROL_SERVICES8"/>
      <sheetName val="STORES_SERVICES8"/>
      <sheetName val="POSTAL_SERVICES8"/>
      <sheetName val="RESIDENTIAL_SERVICES8"/>
      <sheetName val="DAY_NURSERY_&amp;_CRECHE_SERVICES8"/>
      <sheetName val="WARD_HOSTESS_SERVICES8"/>
      <sheetName val="RISK_COMPONENT8"/>
      <sheetName val="Risk_Matrix8"/>
      <sheetName val="FINANCE_COMPONENT8"/>
      <sheetName val="Appendix_A_18"/>
      <sheetName val="Appendix_A_28"/>
      <sheetName val="Appendix_A_38"/>
      <sheetName val="Appendix_A_48"/>
      <sheetName val="Appendix_A_58"/>
      <sheetName val="Appendix_A_68"/>
      <sheetName val="Appendix_A_78"/>
      <sheetName val="Fill_this_out_first___4"/>
      <sheetName val="SITE_OVERHEADS4"/>
      <sheetName val="Sheet3_(2)3"/>
      <sheetName val="Details_and_Earnings_Charts3"/>
      <sheetName val="Cat_A_Change_Control3"/>
      <sheetName val="Kristal_Court3"/>
      <sheetName val="Project_Budget_Worksheet3"/>
      <sheetName val="MATRIX_SUMMARY9"/>
      <sheetName val="DESIGN_COMPONENT9"/>
      <sheetName val="CONSTRUCTION_COMPONENT9"/>
      <sheetName val="Construction_Preambles9"/>
      <sheetName val="Construction_Information9"/>
      <sheetName val="ASSET_RENEWAL_COMPONENT9"/>
      <sheetName val="Ext__Walls,Windows,Doors(Model9"/>
      <sheetName val="Internal_Walls,Doors(Model)9"/>
      <sheetName val="Fittings_&amp;_Furnishings(Model)9"/>
      <sheetName val="Plumbing_Services(Model)9"/>
      <sheetName val="Mechanical_Part_1(Model)9"/>
      <sheetName val="Mechanical_Part_2(Model)9"/>
      <sheetName val="Mechanical_Part_3(Model)9"/>
      <sheetName val="Special_&amp;_BWICS(Model)9"/>
      <sheetName val="Drainage,Ext_Services(Model)9"/>
      <sheetName val="Ext__Walls,Windows,Doors(Bid)9"/>
      <sheetName val="Internal_Walls,Doors(Bid)9"/>
      <sheetName val="Fittings_&amp;_Furnishings(Bid)9"/>
      <sheetName val="Plumbing_Services(Bid)9"/>
      <sheetName val="Mechanical_Part_1(Bid)9"/>
      <sheetName val="Mechanical_Part_2(Bid)9"/>
      <sheetName val="Mechanical_Part_3(Bid)9"/>
      <sheetName val="Drainage,Ext_Services(Bid)9"/>
      <sheetName val="Special_&amp;_BWICS(Bid)9"/>
      <sheetName val="FACILITIES_COMPONENT9"/>
      <sheetName val="ESTATE_SERVICES9"/>
      <sheetName val="EQUIPMENT_MAINTENANCE9"/>
      <sheetName val="GROUNDS_&amp;_GARDENS_MAINTENANCE9"/>
      <sheetName val="INFORMATION_TECHNOLOGY9"/>
      <sheetName val="TRANSPORT_SERVICES9"/>
      <sheetName val="SECURITY_&amp;_CAR_PARKING_SERVICE9"/>
      <sheetName val="CATERING_SERVICES9"/>
      <sheetName val="CAR_PARKING_SERVICES9"/>
      <sheetName val="ENERGY_&amp;_UTILITIES9"/>
      <sheetName val="WASTE_DISPOSAL_SERVICES9"/>
      <sheetName val="LINEN_SERVICES9"/>
      <sheetName val="RECEPTION_SERVICES9"/>
      <sheetName val="PORTERING_SERVICES9"/>
      <sheetName val="DOMESTIC_SERVICES9"/>
      <sheetName val="STERILE_SUPPLY_SERVICES,SSD9"/>
      <sheetName val="HELPDESK_SERVICE9"/>
      <sheetName val="COURIER_SERVICES9"/>
      <sheetName val="PEST_CONTROL_SERVICES9"/>
      <sheetName val="STORES_SERVICES9"/>
      <sheetName val="POSTAL_SERVICES9"/>
      <sheetName val="RESIDENTIAL_SERVICES9"/>
      <sheetName val="DAY_NURSERY_&amp;_CRECHE_SERVICES9"/>
      <sheetName val="WARD_HOSTESS_SERVICES9"/>
      <sheetName val="RISK_COMPONENT9"/>
      <sheetName val="Risk_Matrix9"/>
      <sheetName val="FINANCE_COMPONENT9"/>
      <sheetName val="Appendix_A_19"/>
      <sheetName val="Appendix_A_29"/>
      <sheetName val="Appendix_A_39"/>
      <sheetName val="Appendix_A_49"/>
      <sheetName val="Appendix_A_59"/>
      <sheetName val="Appendix_A_69"/>
      <sheetName val="Appendix_A_79"/>
      <sheetName val="Details_and_Earnings_Charts4"/>
      <sheetName val="Fill_this_out_first___5"/>
      <sheetName val="SITE_OVERHEADS5"/>
      <sheetName val="Sheet3_(2)4"/>
      <sheetName val="Cat_A_Change_Control4"/>
      <sheetName val="Kristal_Court4"/>
      <sheetName val="Project_Budget_Worksheet4"/>
      <sheetName val="MATRIX_SUMMARY10"/>
      <sheetName val="DESIGN_COMPONENT10"/>
      <sheetName val="CONSTRUCTION_COMPONENT10"/>
      <sheetName val="Construction_Preambles10"/>
      <sheetName val="Construction_Information10"/>
      <sheetName val="ASSET_RENEWAL_COMPONENT10"/>
      <sheetName val="Ext__Walls,Windows,Doors(Mode10"/>
      <sheetName val="Internal_Walls,Doors(Model)10"/>
      <sheetName val="Fittings_&amp;_Furnishings(Model)10"/>
      <sheetName val="Plumbing_Services(Model)10"/>
      <sheetName val="Mechanical_Part_1(Model)10"/>
      <sheetName val="Mechanical_Part_2(Model)10"/>
      <sheetName val="Mechanical_Part_3(Model)10"/>
      <sheetName val="Special_&amp;_BWICS(Model)10"/>
      <sheetName val="Drainage,Ext_Services(Model)10"/>
      <sheetName val="Ext__Walls,Windows,Doors(Bid)10"/>
      <sheetName val="Internal_Walls,Doors(Bid)10"/>
      <sheetName val="Fittings_&amp;_Furnishings(Bid)10"/>
      <sheetName val="Plumbing_Services(Bid)10"/>
      <sheetName val="Mechanical_Part_1(Bid)10"/>
      <sheetName val="Mechanical_Part_2(Bid)10"/>
      <sheetName val="Mechanical_Part_3(Bid)10"/>
      <sheetName val="Drainage,Ext_Services(Bid)10"/>
      <sheetName val="Special_&amp;_BWICS(Bid)10"/>
      <sheetName val="FACILITIES_COMPONENT10"/>
      <sheetName val="ESTATE_SERVICES10"/>
      <sheetName val="EQUIPMENT_MAINTENANCE10"/>
      <sheetName val="GROUNDS_&amp;_GARDENS_MAINTENANCE10"/>
      <sheetName val="INFORMATION_TECHNOLOGY10"/>
      <sheetName val="TRANSPORT_SERVICES10"/>
      <sheetName val="SECURITY_&amp;_CAR_PARKING_SERVIC10"/>
      <sheetName val="CATERING_SERVICES10"/>
      <sheetName val="CAR_PARKING_SERVICES10"/>
      <sheetName val="ENERGY_&amp;_UTILITIES10"/>
      <sheetName val="WASTE_DISPOSAL_SERVICES10"/>
      <sheetName val="LINEN_SERVICES10"/>
      <sheetName val="RECEPTION_SERVICES10"/>
      <sheetName val="PORTERING_SERVICES10"/>
      <sheetName val="DOMESTIC_SERVICES10"/>
      <sheetName val="STERILE_SUPPLY_SERVICES,SSD10"/>
      <sheetName val="HELPDESK_SERVICE10"/>
      <sheetName val="COURIER_SERVICES10"/>
      <sheetName val="PEST_CONTROL_SERVICES10"/>
      <sheetName val="STORES_SERVICES10"/>
      <sheetName val="POSTAL_SERVICES10"/>
      <sheetName val="RESIDENTIAL_SERVICES10"/>
      <sheetName val="DAY_NURSERY_&amp;_CRECHE_SERVICES10"/>
      <sheetName val="WARD_HOSTESS_SERVICES10"/>
      <sheetName val="RISK_COMPONENT10"/>
      <sheetName val="Risk_Matrix10"/>
      <sheetName val="FINANCE_COMPONENT10"/>
      <sheetName val="Appendix_A_110"/>
      <sheetName val="Appendix_A_210"/>
      <sheetName val="Appendix_A_310"/>
      <sheetName val="Appendix_A_410"/>
      <sheetName val="Appendix_A_510"/>
      <sheetName val="Appendix_A_610"/>
      <sheetName val="Appendix_A_710"/>
      <sheetName val="Details_and_Earnings_Charts5"/>
      <sheetName val="Fill_this_out_first___6"/>
      <sheetName val="SITE_OVERHEADS6"/>
      <sheetName val="Sheet3_(2)5"/>
      <sheetName val="Cat_A_Change_Control5"/>
      <sheetName val="Kristal_Court5"/>
      <sheetName val="Project_Budget_Worksheet5"/>
      <sheetName val="GRSummary"/>
      <sheetName val="MATRIX_SUMMARY14"/>
      <sheetName val="DESIGN_COMPONENT14"/>
      <sheetName val="CONSTRUCTION_COMPONENT14"/>
      <sheetName val="Construction_Preambles14"/>
      <sheetName val="Construction_Information14"/>
      <sheetName val="ASSET_RENEWAL_COMPONENT14"/>
      <sheetName val="Ext__Walls,Windows,Doors(Mode14"/>
      <sheetName val="Internal_Walls,Doors(Model)14"/>
      <sheetName val="Fittings_&amp;_Furnishings(Model)14"/>
      <sheetName val="Plumbing_Services(Model)14"/>
      <sheetName val="Mechanical_Part_1(Model)14"/>
      <sheetName val="Mechanical_Part_2(Model)14"/>
      <sheetName val="Mechanical_Part_3(Model)14"/>
      <sheetName val="Special_&amp;_BWICS(Model)14"/>
      <sheetName val="Drainage,Ext_Services(Model)14"/>
      <sheetName val="Ext__Walls,Windows,Doors(Bid)14"/>
      <sheetName val="Internal_Walls,Doors(Bid)14"/>
      <sheetName val="Fittings_&amp;_Furnishings(Bid)14"/>
      <sheetName val="Plumbing_Services(Bid)14"/>
      <sheetName val="Mechanical_Part_1(Bid)14"/>
      <sheetName val="Mechanical_Part_2(Bid)14"/>
      <sheetName val="Mechanical_Part_3(Bid)14"/>
      <sheetName val="Drainage,Ext_Services(Bid)14"/>
      <sheetName val="Special_&amp;_BWICS(Bid)14"/>
      <sheetName val="FACILITIES_COMPONENT14"/>
      <sheetName val="ESTATE_SERVICES14"/>
      <sheetName val="EQUIPMENT_MAINTENANCE14"/>
      <sheetName val="GROUNDS_&amp;_GARDENS_MAINTENANCE14"/>
      <sheetName val="INFORMATION_TECHNOLOGY14"/>
      <sheetName val="TRANSPORT_SERVICES14"/>
      <sheetName val="SECURITY_&amp;_CAR_PARKING_SERVIC14"/>
      <sheetName val="CATERING_SERVICES14"/>
      <sheetName val="CAR_PARKING_SERVICES14"/>
      <sheetName val="ENERGY_&amp;_UTILITIES14"/>
      <sheetName val="WASTE_DISPOSAL_SERVICES14"/>
      <sheetName val="LINEN_SERVICES14"/>
      <sheetName val="RECEPTION_SERVICES14"/>
      <sheetName val="PORTERING_SERVICES14"/>
      <sheetName val="DOMESTIC_SERVICES14"/>
      <sheetName val="STERILE_SUPPLY_SERVICES,SSD14"/>
      <sheetName val="HELPDESK_SERVICE14"/>
      <sheetName val="COURIER_SERVICES14"/>
      <sheetName val="PEST_CONTROL_SERVICES14"/>
      <sheetName val="STORES_SERVICES14"/>
      <sheetName val="POSTAL_SERVICES14"/>
      <sheetName val="RESIDENTIAL_SERVICES14"/>
      <sheetName val="DAY_NURSERY_&amp;_CRECHE_SERVICES14"/>
      <sheetName val="WARD_HOSTESS_SERVICES14"/>
      <sheetName val="RISK_COMPONENT14"/>
      <sheetName val="Risk_Matrix14"/>
      <sheetName val="FINANCE_COMPONENT14"/>
      <sheetName val="Appendix_A_114"/>
      <sheetName val="Appendix_A_214"/>
      <sheetName val="Appendix_A_314"/>
      <sheetName val="Appendix_A_414"/>
      <sheetName val="Appendix_A_514"/>
      <sheetName val="Appendix_A_614"/>
      <sheetName val="Appendix_A_714"/>
      <sheetName val="Fill_this_out_first___10"/>
      <sheetName val="SITE_OVERHEADS10"/>
      <sheetName val="Sheet3_(2)10"/>
      <sheetName val="Details_and_Earnings_Charts10"/>
      <sheetName val="Cat_A_Change_Control10"/>
      <sheetName val="Kristal_Court10"/>
      <sheetName val="Project_Budget_Worksheet10"/>
      <sheetName val="MATRIX_SUMMARY11"/>
      <sheetName val="DESIGN_COMPONENT11"/>
      <sheetName val="CONSTRUCTION_COMPONENT11"/>
      <sheetName val="Construction_Preambles11"/>
      <sheetName val="Construction_Information11"/>
      <sheetName val="ASSET_RENEWAL_COMPONENT11"/>
      <sheetName val="Ext__Walls,Windows,Doors(Mode11"/>
      <sheetName val="Internal_Walls,Doors(Model)11"/>
      <sheetName val="Fittings_&amp;_Furnishings(Model)11"/>
      <sheetName val="Plumbing_Services(Model)11"/>
      <sheetName val="Mechanical_Part_1(Model)11"/>
      <sheetName val="Mechanical_Part_2(Model)11"/>
      <sheetName val="Mechanical_Part_3(Model)11"/>
      <sheetName val="Special_&amp;_BWICS(Model)11"/>
      <sheetName val="Drainage,Ext_Services(Model)11"/>
      <sheetName val="Ext__Walls,Windows,Doors(Bid)11"/>
      <sheetName val="Internal_Walls,Doors(Bid)11"/>
      <sheetName val="Fittings_&amp;_Furnishings(Bid)11"/>
      <sheetName val="Plumbing_Services(Bid)11"/>
      <sheetName val="Mechanical_Part_1(Bid)11"/>
      <sheetName val="Mechanical_Part_2(Bid)11"/>
      <sheetName val="Mechanical_Part_3(Bid)11"/>
      <sheetName val="Drainage,Ext_Services(Bid)11"/>
      <sheetName val="Special_&amp;_BWICS(Bid)11"/>
      <sheetName val="FACILITIES_COMPONENT11"/>
      <sheetName val="ESTATE_SERVICES11"/>
      <sheetName val="EQUIPMENT_MAINTENANCE11"/>
      <sheetName val="GROUNDS_&amp;_GARDENS_MAINTENANCE11"/>
      <sheetName val="INFORMATION_TECHNOLOGY11"/>
      <sheetName val="TRANSPORT_SERVICES11"/>
      <sheetName val="SECURITY_&amp;_CAR_PARKING_SERVIC11"/>
      <sheetName val="CATERING_SERVICES11"/>
      <sheetName val="CAR_PARKING_SERVICES11"/>
      <sheetName val="ENERGY_&amp;_UTILITIES11"/>
      <sheetName val="WASTE_DISPOSAL_SERVICES11"/>
      <sheetName val="LINEN_SERVICES11"/>
      <sheetName val="RECEPTION_SERVICES11"/>
      <sheetName val="PORTERING_SERVICES11"/>
      <sheetName val="DOMESTIC_SERVICES11"/>
      <sheetName val="STERILE_SUPPLY_SERVICES,SSD11"/>
      <sheetName val="HELPDESK_SERVICE11"/>
      <sheetName val="COURIER_SERVICES11"/>
      <sheetName val="PEST_CONTROL_SERVICES11"/>
      <sheetName val="STORES_SERVICES11"/>
      <sheetName val="POSTAL_SERVICES11"/>
      <sheetName val="RESIDENTIAL_SERVICES11"/>
      <sheetName val="DAY_NURSERY_&amp;_CRECHE_SERVICES11"/>
      <sheetName val="WARD_HOSTESS_SERVICES11"/>
      <sheetName val="RISK_COMPONENT11"/>
      <sheetName val="Risk_Matrix11"/>
      <sheetName val="FINANCE_COMPONENT11"/>
      <sheetName val="Appendix_A_111"/>
      <sheetName val="Appendix_A_211"/>
      <sheetName val="Appendix_A_311"/>
      <sheetName val="Appendix_A_411"/>
      <sheetName val="Appendix_A_511"/>
      <sheetName val="Appendix_A_611"/>
      <sheetName val="Appendix_A_711"/>
      <sheetName val="Fill_this_out_first___7"/>
      <sheetName val="SITE_OVERHEADS7"/>
      <sheetName val="Sheet3_(2)7"/>
      <sheetName val="Details_and_Earnings_Charts7"/>
      <sheetName val="Cat_A_Change_Control7"/>
      <sheetName val="Kristal_Court7"/>
      <sheetName val="Project_Budget_Worksheet7"/>
      <sheetName val="Sheet3_(2)6"/>
      <sheetName val="Details_and_Earnings_Charts6"/>
      <sheetName val="Cat_A_Change_Control6"/>
      <sheetName val="Kristal_Court6"/>
      <sheetName val="Project_Budget_Worksheet6"/>
      <sheetName val="MATRIX_SUMMARY12"/>
      <sheetName val="DESIGN_COMPONENT12"/>
      <sheetName val="CONSTRUCTION_COMPONENT12"/>
      <sheetName val="Construction_Preambles12"/>
      <sheetName val="Construction_Information12"/>
      <sheetName val="ASSET_RENEWAL_COMPONENT12"/>
      <sheetName val="Ext__Walls,Windows,Doors(Mode12"/>
      <sheetName val="Internal_Walls,Doors(Model)12"/>
      <sheetName val="Fittings_&amp;_Furnishings(Model)12"/>
      <sheetName val="Plumbing_Services(Model)12"/>
      <sheetName val="Mechanical_Part_1(Model)12"/>
      <sheetName val="Mechanical_Part_2(Model)12"/>
      <sheetName val="Mechanical_Part_3(Model)12"/>
      <sheetName val="Special_&amp;_BWICS(Model)12"/>
      <sheetName val="Drainage,Ext_Services(Model)12"/>
      <sheetName val="Ext__Walls,Windows,Doors(Bid)12"/>
      <sheetName val="Internal_Walls,Doors(Bid)12"/>
      <sheetName val="Fittings_&amp;_Furnishings(Bid)12"/>
      <sheetName val="Plumbing_Services(Bid)12"/>
      <sheetName val="Mechanical_Part_1(Bid)12"/>
      <sheetName val="Mechanical_Part_2(Bid)12"/>
      <sheetName val="Mechanical_Part_3(Bid)12"/>
      <sheetName val="Drainage,Ext_Services(Bid)12"/>
      <sheetName val="Special_&amp;_BWICS(Bid)12"/>
      <sheetName val="FACILITIES_COMPONENT12"/>
      <sheetName val="ESTATE_SERVICES12"/>
      <sheetName val="EQUIPMENT_MAINTENANCE12"/>
      <sheetName val="GROUNDS_&amp;_GARDENS_MAINTENANCE12"/>
      <sheetName val="INFORMATION_TECHNOLOGY12"/>
      <sheetName val="TRANSPORT_SERVICES12"/>
      <sheetName val="SECURITY_&amp;_CAR_PARKING_SERVIC12"/>
      <sheetName val="CATERING_SERVICES12"/>
      <sheetName val="CAR_PARKING_SERVICES12"/>
      <sheetName val="ENERGY_&amp;_UTILITIES12"/>
      <sheetName val="WASTE_DISPOSAL_SERVICES12"/>
      <sheetName val="LINEN_SERVICES12"/>
      <sheetName val="RECEPTION_SERVICES12"/>
      <sheetName val="PORTERING_SERVICES12"/>
      <sheetName val="DOMESTIC_SERVICES12"/>
      <sheetName val="STERILE_SUPPLY_SERVICES,SSD12"/>
      <sheetName val="HELPDESK_SERVICE12"/>
      <sheetName val="COURIER_SERVICES12"/>
      <sheetName val="PEST_CONTROL_SERVICES12"/>
      <sheetName val="STORES_SERVICES12"/>
      <sheetName val="POSTAL_SERVICES12"/>
      <sheetName val="RESIDENTIAL_SERVICES12"/>
      <sheetName val="DAY_NURSERY_&amp;_CRECHE_SERVICES12"/>
      <sheetName val="WARD_HOSTESS_SERVICES12"/>
      <sheetName val="RISK_COMPONENT12"/>
      <sheetName val="Risk_Matrix12"/>
      <sheetName val="FINANCE_COMPONENT12"/>
      <sheetName val="Appendix_A_112"/>
      <sheetName val="Appendix_A_212"/>
      <sheetName val="Appendix_A_312"/>
      <sheetName val="Appendix_A_412"/>
      <sheetName val="Appendix_A_512"/>
      <sheetName val="Appendix_A_612"/>
      <sheetName val="Appendix_A_712"/>
      <sheetName val="Fill_this_out_first___8"/>
      <sheetName val="SITE_OVERHEADS8"/>
      <sheetName val="Sheet3_(2)8"/>
      <sheetName val="Details_and_Earnings_Charts8"/>
      <sheetName val="Cat_A_Change_Control8"/>
      <sheetName val="Kristal_Court8"/>
      <sheetName val="Project_Budget_Worksheet8"/>
      <sheetName val="MATRIX_SUMMARY13"/>
      <sheetName val="DESIGN_COMPONENT13"/>
      <sheetName val="CONSTRUCTION_COMPONENT13"/>
      <sheetName val="Construction_Preambles13"/>
      <sheetName val="Construction_Information13"/>
      <sheetName val="ASSET_RENEWAL_COMPONENT13"/>
      <sheetName val="Ext__Walls,Windows,Doors(Mode13"/>
      <sheetName val="Internal_Walls,Doors(Model)13"/>
      <sheetName val="Fittings_&amp;_Furnishings(Model)13"/>
      <sheetName val="Plumbing_Services(Model)13"/>
      <sheetName val="Mechanical_Part_1(Model)13"/>
      <sheetName val="Mechanical_Part_2(Model)13"/>
      <sheetName val="Mechanical_Part_3(Model)13"/>
      <sheetName val="Special_&amp;_BWICS(Model)13"/>
      <sheetName val="Drainage,Ext_Services(Model)13"/>
      <sheetName val="Ext__Walls,Windows,Doors(Bid)13"/>
      <sheetName val="Internal_Walls,Doors(Bid)13"/>
      <sheetName val="Fittings_&amp;_Furnishings(Bid)13"/>
      <sheetName val="Plumbing_Services(Bid)13"/>
      <sheetName val="Mechanical_Part_1(Bid)13"/>
      <sheetName val="Mechanical_Part_2(Bid)13"/>
      <sheetName val="Mechanical_Part_3(Bid)13"/>
      <sheetName val="Drainage,Ext_Services(Bid)13"/>
      <sheetName val="Special_&amp;_BWICS(Bid)13"/>
      <sheetName val="FACILITIES_COMPONENT13"/>
      <sheetName val="ESTATE_SERVICES13"/>
      <sheetName val="EQUIPMENT_MAINTENANCE13"/>
      <sheetName val="GROUNDS_&amp;_GARDENS_MAINTENANCE13"/>
      <sheetName val="INFORMATION_TECHNOLOGY13"/>
      <sheetName val="TRANSPORT_SERVICES13"/>
      <sheetName val="SECURITY_&amp;_CAR_PARKING_SERVIC13"/>
      <sheetName val="CATERING_SERVICES13"/>
      <sheetName val="CAR_PARKING_SERVICES13"/>
      <sheetName val="ENERGY_&amp;_UTILITIES13"/>
      <sheetName val="WASTE_DISPOSAL_SERVICES13"/>
      <sheetName val="LINEN_SERVICES13"/>
      <sheetName val="RECEPTION_SERVICES13"/>
      <sheetName val="PORTERING_SERVICES13"/>
      <sheetName val="DOMESTIC_SERVICES13"/>
      <sheetName val="STERILE_SUPPLY_SERVICES,SSD13"/>
      <sheetName val="HELPDESK_SERVICE13"/>
      <sheetName val="COURIER_SERVICES13"/>
      <sheetName val="PEST_CONTROL_SERVICES13"/>
      <sheetName val="STORES_SERVICES13"/>
      <sheetName val="POSTAL_SERVICES13"/>
      <sheetName val="RESIDENTIAL_SERVICES13"/>
      <sheetName val="DAY_NURSERY_&amp;_CRECHE_SERVICES13"/>
      <sheetName val="WARD_HOSTESS_SERVICES13"/>
      <sheetName val="RISK_COMPONENT13"/>
      <sheetName val="Risk_Matrix13"/>
      <sheetName val="FINANCE_COMPONENT13"/>
      <sheetName val="Appendix_A_113"/>
      <sheetName val="Appendix_A_213"/>
      <sheetName val="Appendix_A_313"/>
      <sheetName val="Appendix_A_413"/>
      <sheetName val="Appendix_A_513"/>
      <sheetName val="Appendix_A_613"/>
      <sheetName val="Appendix_A_713"/>
      <sheetName val="Fill_this_out_first___9"/>
      <sheetName val="SITE_OVERHEADS9"/>
      <sheetName val="Sheet3_(2)9"/>
      <sheetName val="Details_and_Earnings_Charts9"/>
      <sheetName val="Cat_A_Change_Control9"/>
      <sheetName val="Kristal_Court9"/>
      <sheetName val="Project_Budget_Worksheet9"/>
      <sheetName val="MATRIX_SUMMARY15"/>
      <sheetName val="DESIGN_COMPONENT15"/>
      <sheetName val="CONSTRUCTION_COMPONENT15"/>
      <sheetName val="Construction_Preambles15"/>
      <sheetName val="Construction_Information15"/>
      <sheetName val="ASSET_RENEWAL_COMPONENT15"/>
      <sheetName val="Ext__Walls,Windows,Doors(Mode15"/>
      <sheetName val="Internal_Walls,Doors(Model)15"/>
      <sheetName val="Fittings_&amp;_Furnishings(Model)15"/>
      <sheetName val="Plumbing_Services(Model)15"/>
      <sheetName val="Mechanical_Part_1(Model)15"/>
      <sheetName val="Mechanical_Part_2(Model)15"/>
      <sheetName val="Mechanical_Part_3(Model)15"/>
      <sheetName val="Special_&amp;_BWICS(Model)15"/>
      <sheetName val="Drainage,Ext_Services(Model)15"/>
      <sheetName val="Ext__Walls,Windows,Doors(Bid)15"/>
      <sheetName val="Internal_Walls,Doors(Bid)15"/>
      <sheetName val="Fittings_&amp;_Furnishings(Bid)15"/>
      <sheetName val="Plumbing_Services(Bid)15"/>
      <sheetName val="Mechanical_Part_1(Bid)15"/>
      <sheetName val="Mechanical_Part_2(Bid)15"/>
      <sheetName val="Mechanical_Part_3(Bid)15"/>
      <sheetName val="Drainage,Ext_Services(Bid)15"/>
      <sheetName val="Special_&amp;_BWICS(Bid)15"/>
      <sheetName val="FACILITIES_COMPONENT15"/>
      <sheetName val="ESTATE_SERVICES15"/>
      <sheetName val="EQUIPMENT_MAINTENANCE15"/>
      <sheetName val="GROUNDS_&amp;_GARDENS_MAINTENANCE15"/>
      <sheetName val="INFORMATION_TECHNOLOGY15"/>
      <sheetName val="TRANSPORT_SERVICES15"/>
      <sheetName val="SECURITY_&amp;_CAR_PARKING_SERVIC15"/>
      <sheetName val="CATERING_SERVICES15"/>
      <sheetName val="CAR_PARKING_SERVICES15"/>
      <sheetName val="ENERGY_&amp;_UTILITIES15"/>
      <sheetName val="WASTE_DISPOSAL_SERVICES15"/>
      <sheetName val="LINEN_SERVICES15"/>
      <sheetName val="RECEPTION_SERVICES15"/>
      <sheetName val="PORTERING_SERVICES15"/>
      <sheetName val="DOMESTIC_SERVICES15"/>
      <sheetName val="STERILE_SUPPLY_SERVICES,SSD15"/>
      <sheetName val="HELPDESK_SERVICE15"/>
      <sheetName val="COURIER_SERVICES15"/>
      <sheetName val="PEST_CONTROL_SERVICES15"/>
      <sheetName val="STORES_SERVICES15"/>
      <sheetName val="POSTAL_SERVICES15"/>
      <sheetName val="RESIDENTIAL_SERVICES15"/>
      <sheetName val="DAY_NURSERY_&amp;_CRECHE_SERVICES15"/>
      <sheetName val="WARD_HOSTESS_SERVICES15"/>
      <sheetName val="RISK_COMPONENT15"/>
      <sheetName val="Risk_Matrix15"/>
      <sheetName val="FINANCE_COMPONENT15"/>
      <sheetName val="Appendix_A_115"/>
      <sheetName val="Appendix_A_215"/>
      <sheetName val="Appendix_A_315"/>
      <sheetName val="Appendix_A_415"/>
      <sheetName val="Appendix_A_515"/>
      <sheetName val="Appendix_A_615"/>
      <sheetName val="Appendix_A_715"/>
      <sheetName val="Fill_this_out_first___11"/>
      <sheetName val="SITE_OVERHEADS11"/>
      <sheetName val="Sheet3_(2)11"/>
      <sheetName val="Details_and_Earnings_Charts11"/>
      <sheetName val="Cat_A_Change_Control11"/>
      <sheetName val="Kristal_Court11"/>
      <sheetName val="Project_Budget_Worksheet11"/>
      <sheetName val="MATRIX_SUMMARY16"/>
      <sheetName val="DESIGN_COMPONENT16"/>
      <sheetName val="CONSTRUCTION_COMPONENT16"/>
      <sheetName val="Construction_Preambles16"/>
      <sheetName val="Construction_Information16"/>
      <sheetName val="ASSET_RENEWAL_COMPONENT16"/>
      <sheetName val="Ext__Walls,Windows,Doors(Mode16"/>
      <sheetName val="Internal_Walls,Doors(Model)16"/>
      <sheetName val="Fittings_&amp;_Furnishings(Model)16"/>
      <sheetName val="Plumbing_Services(Model)16"/>
      <sheetName val="Mechanical_Part_1(Model)16"/>
      <sheetName val="Mechanical_Part_2(Model)16"/>
      <sheetName val="Mechanical_Part_3(Model)16"/>
      <sheetName val="Special_&amp;_BWICS(Model)16"/>
      <sheetName val="Drainage,Ext_Services(Model)16"/>
      <sheetName val="Ext__Walls,Windows,Doors(Bid)16"/>
      <sheetName val="Internal_Walls,Doors(Bid)16"/>
      <sheetName val="Fittings_&amp;_Furnishings(Bid)16"/>
      <sheetName val="Plumbing_Services(Bid)16"/>
      <sheetName val="Mechanical_Part_1(Bid)16"/>
      <sheetName val="Mechanical_Part_2(Bid)16"/>
      <sheetName val="Mechanical_Part_3(Bid)16"/>
      <sheetName val="Drainage,Ext_Services(Bid)16"/>
      <sheetName val="Special_&amp;_BWICS(Bid)16"/>
      <sheetName val="FACILITIES_COMPONENT16"/>
      <sheetName val="ESTATE_SERVICES16"/>
      <sheetName val="EQUIPMENT_MAINTENANCE16"/>
      <sheetName val="GROUNDS_&amp;_GARDENS_MAINTENANCE16"/>
      <sheetName val="INFORMATION_TECHNOLOGY16"/>
      <sheetName val="TRANSPORT_SERVICES16"/>
      <sheetName val="SECURITY_&amp;_CAR_PARKING_SERVIC16"/>
      <sheetName val="CATERING_SERVICES16"/>
      <sheetName val="CAR_PARKING_SERVICES16"/>
      <sheetName val="ENERGY_&amp;_UTILITIES16"/>
      <sheetName val="WASTE_DISPOSAL_SERVICES16"/>
      <sheetName val="LINEN_SERVICES16"/>
      <sheetName val="RECEPTION_SERVICES16"/>
      <sheetName val="PORTERING_SERVICES16"/>
      <sheetName val="DOMESTIC_SERVICES16"/>
      <sheetName val="STERILE_SUPPLY_SERVICES,SSD16"/>
      <sheetName val="HELPDESK_SERVICE16"/>
      <sheetName val="COURIER_SERVICES16"/>
      <sheetName val="PEST_CONTROL_SERVICES16"/>
      <sheetName val="STORES_SERVICES16"/>
      <sheetName val="POSTAL_SERVICES16"/>
      <sheetName val="RESIDENTIAL_SERVICES16"/>
      <sheetName val="DAY_NURSERY_&amp;_CRECHE_SERVICES16"/>
      <sheetName val="WARD_HOSTESS_SERVICES16"/>
      <sheetName val="RISK_COMPONENT16"/>
      <sheetName val="Risk_Matrix16"/>
      <sheetName val="FINANCE_COMPONENT16"/>
      <sheetName val="Appendix_A_116"/>
      <sheetName val="Appendix_A_216"/>
      <sheetName val="Appendix_A_316"/>
      <sheetName val="Appendix_A_416"/>
      <sheetName val="Appendix_A_516"/>
      <sheetName val="Appendix_A_616"/>
      <sheetName val="Appendix_A_716"/>
      <sheetName val="Fill_this_out_first___12"/>
      <sheetName val="SITE_OVERHEADS12"/>
      <sheetName val="Sheet3_(2)12"/>
      <sheetName val="Details_and_Earnings_Charts12"/>
      <sheetName val="Cat_A_Change_Control12"/>
      <sheetName val="Kristal_Court12"/>
      <sheetName val="Project_Budget_Worksheet12"/>
      <sheetName val="MATRIX_SUMMARY17"/>
      <sheetName val="DESIGN_COMPONENT17"/>
      <sheetName val="CONSTRUCTION_COMPONENT17"/>
      <sheetName val="Construction_Preambles17"/>
      <sheetName val="Construction_Information17"/>
      <sheetName val="ASSET_RENEWAL_COMPONENT17"/>
      <sheetName val="Ext__Walls,Windows,Doors(Mode17"/>
      <sheetName val="Internal_Walls,Doors(Model)17"/>
      <sheetName val="Fittings_&amp;_Furnishings(Model)17"/>
      <sheetName val="Plumbing_Services(Model)17"/>
      <sheetName val="Mechanical_Part_1(Model)17"/>
      <sheetName val="Mechanical_Part_2(Model)17"/>
      <sheetName val="Mechanical_Part_3(Model)17"/>
      <sheetName val="Special_&amp;_BWICS(Model)17"/>
      <sheetName val="Drainage,Ext_Services(Model)17"/>
      <sheetName val="Ext__Walls,Windows,Doors(Bid)17"/>
      <sheetName val="Internal_Walls,Doors(Bid)17"/>
      <sheetName val="Fittings_&amp;_Furnishings(Bid)17"/>
      <sheetName val="Plumbing_Services(Bid)17"/>
      <sheetName val="Mechanical_Part_1(Bid)17"/>
      <sheetName val="Mechanical_Part_2(Bid)17"/>
      <sheetName val="Mechanical_Part_3(Bid)17"/>
      <sheetName val="Drainage,Ext_Services(Bid)17"/>
      <sheetName val="Special_&amp;_BWICS(Bid)17"/>
      <sheetName val="FACILITIES_COMPONENT17"/>
      <sheetName val="ESTATE_SERVICES17"/>
      <sheetName val="EQUIPMENT_MAINTENANCE17"/>
      <sheetName val="GROUNDS_&amp;_GARDENS_MAINTENANCE17"/>
      <sheetName val="INFORMATION_TECHNOLOGY17"/>
      <sheetName val="TRANSPORT_SERVICES17"/>
      <sheetName val="SECURITY_&amp;_CAR_PARKING_SERVIC17"/>
      <sheetName val="CATERING_SERVICES17"/>
      <sheetName val="CAR_PARKING_SERVICES17"/>
      <sheetName val="ENERGY_&amp;_UTILITIES17"/>
      <sheetName val="WASTE_DISPOSAL_SERVICES17"/>
      <sheetName val="LINEN_SERVICES17"/>
      <sheetName val="RECEPTION_SERVICES17"/>
      <sheetName val="PORTERING_SERVICES17"/>
      <sheetName val="DOMESTIC_SERVICES17"/>
      <sheetName val="STERILE_SUPPLY_SERVICES,SSD17"/>
      <sheetName val="HELPDESK_SERVICE17"/>
      <sheetName val="COURIER_SERVICES17"/>
      <sheetName val="PEST_CONTROL_SERVICES17"/>
      <sheetName val="STORES_SERVICES17"/>
      <sheetName val="POSTAL_SERVICES17"/>
      <sheetName val="RESIDENTIAL_SERVICES17"/>
      <sheetName val="DAY_NURSERY_&amp;_CRECHE_SERVICES17"/>
      <sheetName val="WARD_HOSTESS_SERVICES17"/>
      <sheetName val="RISK_COMPONENT17"/>
      <sheetName val="Risk_Matrix17"/>
      <sheetName val="FINANCE_COMPONENT17"/>
      <sheetName val="Appendix_A_117"/>
      <sheetName val="Appendix_A_217"/>
      <sheetName val="Appendix_A_317"/>
      <sheetName val="Appendix_A_417"/>
      <sheetName val="Appendix_A_517"/>
      <sheetName val="Appendix_A_617"/>
      <sheetName val="Appendix_A_717"/>
      <sheetName val="Fill_this_out_first___13"/>
      <sheetName val="SITE_OVERHEADS13"/>
      <sheetName val="Sheet3_(2)13"/>
      <sheetName val="Details_and_Earnings_Charts13"/>
      <sheetName val="Cat_A_Change_Control13"/>
      <sheetName val="Kristal_Court13"/>
      <sheetName val="Project_Budget_Worksheet13"/>
      <sheetName val="MATRIX_SUMMARY18"/>
      <sheetName val="DESIGN_COMPONENT18"/>
      <sheetName val="CONSTRUCTION_COMPONENT18"/>
      <sheetName val="Construction_Preambles18"/>
      <sheetName val="Construction_Information18"/>
      <sheetName val="ASSET_RENEWAL_COMPONENT18"/>
      <sheetName val="Ext__Walls,Windows,Doors(Mode18"/>
      <sheetName val="Internal_Walls,Doors(Model)18"/>
      <sheetName val="Fittings_&amp;_Furnishings(Model)18"/>
      <sheetName val="Plumbing_Services(Model)18"/>
      <sheetName val="Mechanical_Part_1(Model)18"/>
      <sheetName val="Mechanical_Part_2(Model)18"/>
      <sheetName val="Mechanical_Part_3(Model)18"/>
      <sheetName val="Special_&amp;_BWICS(Model)18"/>
      <sheetName val="Drainage,Ext_Services(Model)18"/>
      <sheetName val="Ext__Walls,Windows,Doors(Bid)18"/>
      <sheetName val="Internal_Walls,Doors(Bid)18"/>
      <sheetName val="Fittings_&amp;_Furnishings(Bid)18"/>
      <sheetName val="Plumbing_Services(Bid)18"/>
      <sheetName val="Mechanical_Part_1(Bid)18"/>
      <sheetName val="Mechanical_Part_2(Bid)18"/>
      <sheetName val="Mechanical_Part_3(Bid)18"/>
      <sheetName val="Drainage,Ext_Services(Bid)18"/>
      <sheetName val="Special_&amp;_BWICS(Bid)18"/>
      <sheetName val="FACILITIES_COMPONENT18"/>
      <sheetName val="ESTATE_SERVICES18"/>
      <sheetName val="EQUIPMENT_MAINTENANCE18"/>
      <sheetName val="GROUNDS_&amp;_GARDENS_MAINTENANCE18"/>
      <sheetName val="INFORMATION_TECHNOLOGY18"/>
      <sheetName val="TRANSPORT_SERVICES18"/>
      <sheetName val="SECURITY_&amp;_CAR_PARKING_SERVIC18"/>
      <sheetName val="CATERING_SERVICES18"/>
      <sheetName val="CAR_PARKING_SERVICES18"/>
      <sheetName val="ENERGY_&amp;_UTILITIES18"/>
      <sheetName val="WASTE_DISPOSAL_SERVICES18"/>
      <sheetName val="LINEN_SERVICES18"/>
      <sheetName val="RECEPTION_SERVICES18"/>
      <sheetName val="PORTERING_SERVICES18"/>
      <sheetName val="DOMESTIC_SERVICES18"/>
      <sheetName val="STERILE_SUPPLY_SERVICES,SSD18"/>
      <sheetName val="HELPDESK_SERVICE18"/>
      <sheetName val="COURIER_SERVICES18"/>
      <sheetName val="PEST_CONTROL_SERVICES18"/>
      <sheetName val="STORES_SERVICES18"/>
      <sheetName val="POSTAL_SERVICES18"/>
      <sheetName val="RESIDENTIAL_SERVICES18"/>
      <sheetName val="DAY_NURSERY_&amp;_CRECHE_SERVICES18"/>
      <sheetName val="WARD_HOSTESS_SERVICES18"/>
      <sheetName val="RISK_COMPONENT18"/>
      <sheetName val="Risk_Matrix18"/>
      <sheetName val="FINANCE_COMPONENT18"/>
      <sheetName val="Appendix_A_118"/>
      <sheetName val="Appendix_A_218"/>
      <sheetName val="Appendix_A_318"/>
      <sheetName val="Appendix_A_418"/>
      <sheetName val="Appendix_A_518"/>
      <sheetName val="Appendix_A_618"/>
      <sheetName val="Appendix_A_718"/>
      <sheetName val="Fill_this_out_first___14"/>
      <sheetName val="SITE_OVERHEADS14"/>
      <sheetName val="Sheet3_(2)14"/>
      <sheetName val="Details_and_Earnings_Charts14"/>
      <sheetName val="Cat_A_Change_Control14"/>
      <sheetName val="Kristal_Court14"/>
      <sheetName val="Project_Budget_Worksheet14"/>
      <sheetName val="말뚝지지력산정"/>
      <sheetName val="HVAC_BoQ"/>
      <sheetName val="Portfolio Summary"/>
      <sheetName val="Main Bldg."/>
      <sheetName val="quitangquil"/>
      <sheetName val="Common Inputs"/>
      <sheetName val="Capex Depreciation table"/>
      <sheetName val="SupportBrkup"/>
      <sheetName val="plan&amp;section of foundation"/>
      <sheetName val="working load at the btm ft."/>
      <sheetName val="stability check"/>
      <sheetName val="design criteria"/>
      <sheetName val="design load"/>
      <sheetName val="공사비 내역 (가)"/>
      <sheetName val="Bill"/>
      <sheetName val="Schedules"/>
    </sheetNames>
    <sheetDataSet>
      <sheetData sheetId="0"/>
      <sheetData sheetId="1" refreshError="1"/>
      <sheetData sheetId="2" refreshError="1"/>
      <sheetData sheetId="3" refreshError="1"/>
      <sheetData sheetId="4" refreshError="1">
        <row r="53">
          <cell r="G53">
            <v>16439.099999999999</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3">
          <cell r="C3">
            <v>0.06</v>
          </cell>
        </row>
        <row r="4">
          <cell r="C4" t="str">
            <v>A</v>
          </cell>
        </row>
        <row r="6">
          <cell r="C6" t="str">
            <v>A1 ACUTE HOSPITAL - PFI</v>
          </cell>
        </row>
        <row r="7">
          <cell r="C7">
            <v>7.4999999999999997E-2</v>
          </cell>
        </row>
      </sheetData>
      <sheetData sheetId="77" refreshError="1"/>
      <sheetData sheetId="78" refreshError="1"/>
      <sheetData sheetId="79" refreshError="1"/>
      <sheetData sheetId="80" refreshError="1"/>
      <sheetData sheetId="81" refreshError="1"/>
      <sheetData sheetId="82" refreshError="1"/>
      <sheetData sheetId="83" refreshError="1"/>
      <sheetData sheetId="84">
        <row r="53">
          <cell r="G53">
            <v>16439.099999999999</v>
          </cell>
        </row>
      </sheetData>
      <sheetData sheetId="85">
        <row r="53">
          <cell r="G53">
            <v>16439.099999999999</v>
          </cell>
        </row>
      </sheetData>
      <sheetData sheetId="86">
        <row r="53">
          <cell r="G53">
            <v>16439.099999999999</v>
          </cell>
        </row>
      </sheetData>
      <sheetData sheetId="87"/>
      <sheetData sheetId="88"/>
      <sheetData sheetId="89">
        <row r="53">
          <cell r="G53">
            <v>16439.099999999999</v>
          </cell>
        </row>
      </sheetData>
      <sheetData sheetId="90">
        <row r="53">
          <cell r="G53">
            <v>16439.099999999999</v>
          </cell>
        </row>
      </sheetData>
      <sheetData sheetId="91"/>
      <sheetData sheetId="92"/>
      <sheetData sheetId="93">
        <row r="53">
          <cell r="G53">
            <v>16439.099999999999</v>
          </cell>
        </row>
      </sheetData>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ow r="53">
          <cell r="G53">
            <v>16439.099999999999</v>
          </cell>
        </row>
      </sheetData>
      <sheetData sheetId="329">
        <row r="53">
          <cell r="G53">
            <v>16439.099999999999</v>
          </cell>
        </row>
      </sheetData>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ow r="53">
          <cell r="G53">
            <v>16439.099999999999</v>
          </cell>
        </row>
      </sheetData>
      <sheetData sheetId="389">
        <row r="53">
          <cell r="G53">
            <v>16439.099999999999</v>
          </cell>
        </row>
      </sheetData>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refreshError="1"/>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refreshError="1"/>
      <sheetData sheetId="1325"/>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1"/>
      <sheetName val="analysis"/>
      <sheetName val="feasibility"/>
      <sheetName val="lettable areas"/>
      <sheetName val="00_Main Prices List"/>
      <sheetName val="dlvoid"/>
      <sheetName val="Input"/>
      <sheetName val="price list"/>
      <sheetName val="Model"/>
      <sheetName val="CONSTRUCTION COMPONENT"/>
      <sheetName val="Hospital Ward Net"/>
      <sheetName val="COST SPLIT RATI"/>
      <sheetName val="ELEMENTS"/>
      <sheetName val="VIABILITY"/>
      <sheetName val="FR-PRLIMS-DETAIL"/>
      <sheetName val="FR-SUMMERY"/>
      <sheetName val="H2O TREATMENT PLANT SITE_4_1_"/>
      <sheetName val="H2O TREATMENT PLANT SITE(4.1)"/>
      <sheetName val="Financial Control"/>
      <sheetName val="forecast_19"/>
      <sheetName val="lettable_areas9"/>
      <sheetName val="forecast_13"/>
      <sheetName val="lettable_areas3"/>
      <sheetName val="forecast_12"/>
      <sheetName val="lettable_areas2"/>
      <sheetName val="forecast_1"/>
      <sheetName val="lettable_areas"/>
      <sheetName val="forecast_11"/>
      <sheetName val="lettable_areas1"/>
      <sheetName val="forecast_14"/>
      <sheetName val="lettable_areas4"/>
      <sheetName val="forecast_16"/>
      <sheetName val="lettable_areas6"/>
      <sheetName val="forecast_15"/>
      <sheetName val="lettable_areas5"/>
      <sheetName val="forecast_17"/>
      <sheetName val="lettable_areas7"/>
      <sheetName val="forecast_18"/>
      <sheetName val="lettable_areas8"/>
      <sheetName val="forecast_111"/>
      <sheetName val="lettable_areas11"/>
      <sheetName val="forecast_110"/>
      <sheetName val="lettable_areas10"/>
      <sheetName val="forecast_112"/>
      <sheetName val="lettable_areas12"/>
      <sheetName val="Temp Ramp Cart"/>
      <sheetName val="Ramp Exc"/>
      <sheetName val="Backfill"/>
      <sheetName val="French Drain"/>
      <sheetName val="Raft"/>
      <sheetName val="Bases - Conc"/>
      <sheetName val="Bases - Excavations"/>
      <sheetName val="Waterproofing - Bases"/>
      <sheetName val="Ret Walls &amp; Fdns"/>
      <sheetName val="Shear Walls"/>
      <sheetName val="Waterbar"/>
      <sheetName val="Sub columns"/>
      <sheetName val="Fdn Walling"/>
      <sheetName val="Susp - Slabs"/>
      <sheetName val="Beams"/>
      <sheetName val="Staircase"/>
      <sheetName val="Doors"/>
      <sheetName val="Windows"/>
      <sheetName val="Walling"/>
      <sheetName val="Wall Tiles"/>
      <sheetName val="Floor Finish"/>
      <sheetName val="Ceilings"/>
      <sheetName val="Wardrobes"/>
      <sheetName val="Vanity"/>
      <sheetName val="forecast_113"/>
      <sheetName val="lettable_areas13"/>
      <sheetName val="Temp_Ramp_Cart"/>
      <sheetName val="Ramp_Exc"/>
      <sheetName val="French_Drain"/>
      <sheetName val="Bases_-_Conc"/>
      <sheetName val="Bases_-_Excavations"/>
      <sheetName val="Waterproofing_-_Bases"/>
      <sheetName val="Ret_Walls_&amp;_Fdns"/>
      <sheetName val="Shear_Walls"/>
      <sheetName val="Sub_columns"/>
      <sheetName val="Fdn_Walling"/>
      <sheetName val="Susp_-_Slabs"/>
      <sheetName val="Wall_Tiles"/>
      <sheetName val="Floor_Finish"/>
      <sheetName val="forecast_114"/>
      <sheetName val="lettable_areas14"/>
      <sheetName val="Temp_Ramp_Cart1"/>
      <sheetName val="Ramp_Exc1"/>
      <sheetName val="French_Drain1"/>
      <sheetName val="Bases_-_Conc1"/>
      <sheetName val="Bases_-_Excavations1"/>
      <sheetName val="Waterproofing_-_Bases1"/>
      <sheetName val="Ret_Walls_&amp;_Fdns1"/>
      <sheetName val="Shear_Walls1"/>
      <sheetName val="Sub_columns1"/>
      <sheetName val="Fdn_Walling1"/>
      <sheetName val="Susp_-_Slabs1"/>
      <sheetName val="Wall_Tiles1"/>
      <sheetName val="Floor_Finish1"/>
      <sheetName val="forecast_115"/>
      <sheetName val="lettable_areas15"/>
      <sheetName val="Temp_Ramp_Cart2"/>
      <sheetName val="Ramp_Exc2"/>
      <sheetName val="French_Drain2"/>
      <sheetName val="Bases_-_Conc2"/>
      <sheetName val="Bases_-_Excavations2"/>
      <sheetName val="Waterproofing_-_Bases2"/>
      <sheetName val="Ret_Walls_&amp;_Fdns2"/>
      <sheetName val="Shear_Walls2"/>
      <sheetName val="Sub_columns2"/>
      <sheetName val="Fdn_Walling2"/>
      <sheetName val="Susp_-_Slabs2"/>
      <sheetName val="Wall_Tiles2"/>
      <sheetName val="Floor_Finish2"/>
      <sheetName val="forecast_117"/>
      <sheetName val="lettable_areas17"/>
      <sheetName val="Temp_Ramp_Cart4"/>
      <sheetName val="Ramp_Exc4"/>
      <sheetName val="French_Drain4"/>
      <sheetName val="Bases_-_Conc4"/>
      <sheetName val="Bases_-_Excavations4"/>
      <sheetName val="Waterproofing_-_Bases4"/>
      <sheetName val="Ret_Walls_&amp;_Fdns4"/>
      <sheetName val="Shear_Walls4"/>
      <sheetName val="Sub_columns4"/>
      <sheetName val="Fdn_Walling4"/>
      <sheetName val="Susp_-_Slabs4"/>
      <sheetName val="Wall_Tiles4"/>
      <sheetName val="Floor_Finish4"/>
      <sheetName val="forecast_116"/>
      <sheetName val="lettable_areas16"/>
      <sheetName val="Temp_Ramp_Cart3"/>
      <sheetName val="Ramp_Exc3"/>
      <sheetName val="French_Drain3"/>
      <sheetName val="Bases_-_Conc3"/>
      <sheetName val="Bases_-_Excavations3"/>
      <sheetName val="Waterproofing_-_Bases3"/>
      <sheetName val="Ret_Walls_&amp;_Fdns3"/>
      <sheetName val="Shear_Walls3"/>
      <sheetName val="Sub_columns3"/>
      <sheetName val="Fdn_Walling3"/>
      <sheetName val="Susp_-_Slabs3"/>
      <sheetName val="Wall_Tiles3"/>
      <sheetName val="Floor_Finish3"/>
      <sheetName val="forecast_118"/>
      <sheetName val="lettable_areas18"/>
      <sheetName val="Temp_Ramp_Cart5"/>
      <sheetName val="Ramp_Exc5"/>
      <sheetName val="French_Drain5"/>
      <sheetName val="Bases_-_Conc5"/>
      <sheetName val="Bases_-_Excavations5"/>
      <sheetName val="Waterproofing_-_Bases5"/>
      <sheetName val="Ret_Walls_&amp;_Fdns5"/>
      <sheetName val="Shear_Walls5"/>
      <sheetName val="Sub_columns5"/>
      <sheetName val="Fdn_Walling5"/>
      <sheetName val="Susp_-_Slabs5"/>
      <sheetName val="Wall_Tiles5"/>
      <sheetName val="Floor_Finish5"/>
      <sheetName val="Admin"/>
      <sheetName val="Options - QM 2006"/>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1"/>
      <sheetName val="analysis"/>
      <sheetName val="feasibility"/>
      <sheetName val="lettable areas"/>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1"/>
      <sheetName val="analysis"/>
      <sheetName val="feasibility"/>
      <sheetName val="lettable areas"/>
      <sheetName val="Model"/>
      <sheetName val="CONSTRUCTION COMPONENT"/>
    </sheetNames>
    <sheetDataSet>
      <sheetData sheetId="0"/>
      <sheetData sheetId="1"/>
      <sheetData sheetId="2"/>
      <sheetData sheetId="3"/>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 No.1 Preliminaries"/>
      <sheetName val="Bill No. 2 MAIN HOUSE"/>
      <sheetName val="Bill No. 3 Guest annex"/>
      <sheetName val="Bill No. 4 Club House"/>
      <sheetName val="Bill No. 4 PC Sums"/>
      <sheetName val="Bill No. EE ELECTRICAL"/>
      <sheetName val="Bill No. ME MECHANICAL"/>
      <sheetName val="Bill No. 5 Extra works"/>
      <sheetName val="Bill No. 4 External Works"/>
      <sheetName val="Bill No. 5 Dayworks"/>
      <sheetName val="Main Summary"/>
      <sheetName val="price list"/>
      <sheetName val="Sheet1"/>
      <sheetName val="Constants and Keys"/>
      <sheetName val="#REF"/>
      <sheetName val="feasibility"/>
    </sheetNames>
    <sheetDataSet>
      <sheetData sheetId="0"/>
      <sheetData sheetId="1"/>
      <sheetData sheetId="2"/>
      <sheetData sheetId="3"/>
      <sheetData sheetId="4"/>
      <sheetData sheetId="5"/>
      <sheetData sheetId="6"/>
      <sheetData sheetId="7"/>
      <sheetData sheetId="8"/>
      <sheetData sheetId="9"/>
      <sheetData sheetId="10">
        <row r="15">
          <cell r="D15">
            <v>5000</v>
          </cell>
        </row>
      </sheetData>
      <sheetData sheetId="11">
        <row r="15">
          <cell r="D15">
            <v>5000</v>
          </cell>
        </row>
      </sheetData>
      <sheetData sheetId="12"/>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 No.1 Preliminaries"/>
      <sheetName val="Bill No. 2 MAIN HOUSE"/>
      <sheetName val="Bill No. 3 Guest annex"/>
      <sheetName val="Bill No. 4 Club House"/>
      <sheetName val="Bill No. 4 PC Sums"/>
      <sheetName val="Bill No. EE ELECTRICAL"/>
      <sheetName val="Bill No. ME MECHANICAL"/>
      <sheetName val="Bill No. 4 External Works"/>
      <sheetName val="Bill No. 5 Dayworks"/>
      <sheetName val="Main Summary"/>
      <sheetName val="pric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
          <cell r="D15">
            <v>5000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 No.1 Preliminaries"/>
      <sheetName val="Bill No. 2 MAIN HOUSE"/>
      <sheetName val="Bill No. 3 Guest annex"/>
      <sheetName val="Bill No. 4 Club House"/>
      <sheetName val="Bill No. 4 PC Sums"/>
      <sheetName val="Bill No. EE ELECTRICAL"/>
      <sheetName val="Bill No. ME MECHANICAL"/>
      <sheetName val="Bill No. 4 External Works"/>
      <sheetName val="Bill No. 5 Dayworks"/>
      <sheetName val="Main Summary"/>
      <sheetName val="pric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
          <cell r="D15">
            <v>5000</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Total Items"/>
      <sheetName val="Supplier Contacts"/>
      <sheetName val="Input"/>
    </sheetNames>
    <sheetDataSet>
      <sheetData sheetId="0" refreshError="1"/>
      <sheetData sheetId="1"/>
      <sheetData sheetId="2" refreshError="1"/>
      <sheetData sheetId="3">
        <row r="3">
          <cell r="A3" t="str">
            <v>None</v>
          </cell>
        </row>
        <row r="4">
          <cell r="A4" t="str">
            <v>TBA</v>
          </cell>
        </row>
        <row r="5">
          <cell r="A5" t="str">
            <v>Paulaner</v>
          </cell>
        </row>
        <row r="6">
          <cell r="A6" t="str">
            <v>RBG</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Total Items"/>
      <sheetName val="Supplier Contacts"/>
      <sheetName val="Input"/>
    </sheetNames>
    <sheetDataSet>
      <sheetData sheetId="0" refreshError="1"/>
      <sheetData sheetId="1"/>
      <sheetData sheetId="2" refreshError="1"/>
      <sheetData sheetId="3">
        <row r="3">
          <cell r="A3" t="str">
            <v>None</v>
          </cell>
        </row>
        <row r="4">
          <cell r="A4" t="str">
            <v>TBA</v>
          </cell>
        </row>
        <row r="5">
          <cell r="A5" t="str">
            <v>Paulaner</v>
          </cell>
        </row>
        <row r="6">
          <cell r="A6" t="str">
            <v>RBG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1"/>
      <sheetName val="Scope Notes"/>
      <sheetName val="Summary"/>
      <sheetName val="NPV"/>
      <sheetName val="Summary Data"/>
      <sheetName val="월선수금"/>
      <sheetName val="Construction"/>
      <sheetName val="Model"/>
      <sheetName val="CONSTRUCTION COMPONENT"/>
      <sheetName val="Scope_Notes"/>
      <sheetName val="Summary_Data"/>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ummary"/>
      <sheetName val="Bill 01 "/>
      <sheetName val="MS."/>
      <sheetName val="BOM 1"/>
      <sheetName val="Waterjet Office Changes B.O.Q"/>
    </sheetNames>
    <definedNames>
      <definedName name="Interest_Rate" refersTo="#REF!" sheetId="3"/>
      <definedName name="Loan_Amount" refersTo="#REF!" sheetId="3"/>
      <definedName name="Loan_Start" refersTo="#REF!" sheetId="3"/>
      <definedName name="Loan_Years" refersTo="#REF!" sheetId="3"/>
    </definedNames>
    <sheetDataSet>
      <sheetData sheetId="0"/>
      <sheetData sheetId="1"/>
      <sheetData sheetId="2"/>
      <sheetData sheetId="3"/>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 Eqpt"/>
      <sheetName val="Womens"/>
      <sheetName val="Lingerie"/>
      <sheetName val="Beauty"/>
      <sheetName val="Mens"/>
      <sheetName val="Kids"/>
      <sheetName val="Home"/>
      <sheetName val="New Home"/>
      <sheetName val="General Items"/>
      <sheetName val="Re-Useable"/>
      <sheetName val="GenDataPh4"/>
      <sheetName val="SOLE Template Rev G1"/>
      <sheetName val="Core_Eqpt"/>
      <sheetName val="New_Home"/>
      <sheetName val="General_Items"/>
      <sheetName val="price list"/>
      <sheetName val="Model"/>
      <sheetName val="CONSTRUCTION COMPONENT"/>
      <sheetName val="VIABILITY"/>
      <sheetName val="tpr"/>
      <sheetName val="Summary"/>
      <sheetName val="Bill"/>
      <sheetName val="00_Main Prices List"/>
      <sheetName val="19-PROVISIONAL SUMS"/>
      <sheetName val="21-EST. DAYWORKS"/>
      <sheetName val="OHT_Abs"/>
      <sheetName val="Input"/>
      <sheetName val="Data"/>
      <sheetName val="NPV"/>
      <sheetName val="H2O TREATMENT PLANT SITE_4_1_"/>
      <sheetName val="H2O TREATMENT PLANT SITE(4.1)"/>
    </sheetNames>
    <sheetDataSet>
      <sheetData sheetId="0">
        <row r="1">
          <cell r="U1" t="str">
            <v>GeneralItems</v>
          </cell>
        </row>
        <row r="7">
          <cell r="D7" t="str">
            <v>0323067</v>
          </cell>
          <cell r="F7">
            <v>0</v>
          </cell>
          <cell r="J7" t="str">
            <v>Checkout Systems Ltd.</v>
          </cell>
        </row>
        <row r="8">
          <cell r="D8" t="str">
            <v>0323182</v>
          </cell>
          <cell r="F8">
            <v>0</v>
          </cell>
          <cell r="J8" t="str">
            <v>Dula UK Ltd.</v>
          </cell>
        </row>
        <row r="9">
          <cell r="D9" t="str">
            <v>0323107</v>
          </cell>
          <cell r="F9">
            <v>0</v>
          </cell>
          <cell r="J9" t="str">
            <v>Estrella Retail Interiors Ltd</v>
          </cell>
        </row>
        <row r="10">
          <cell r="D10" t="str">
            <v>0323183</v>
          </cell>
          <cell r="J10" t="str">
            <v>Havelock</v>
          </cell>
        </row>
        <row r="11">
          <cell r="D11" t="str">
            <v>0322652</v>
          </cell>
          <cell r="F11">
            <v>0</v>
          </cell>
          <cell r="J11" t="str">
            <v>Hurst Stores &amp; Interiors Ltd</v>
          </cell>
        </row>
        <row r="12">
          <cell r="J12" t="str">
            <v>JDS Group Limited</v>
          </cell>
        </row>
        <row r="13">
          <cell r="J13" t="str">
            <v>John Richards Shopfitters</v>
          </cell>
        </row>
        <row r="14">
          <cell r="D14" t="str">
            <v>0320754</v>
          </cell>
          <cell r="F14">
            <v>0</v>
          </cell>
          <cell r="J14" t="str">
            <v>Tag Retail</v>
          </cell>
        </row>
        <row r="15">
          <cell r="D15" t="str">
            <v>0323108</v>
          </cell>
          <cell r="F15">
            <v>0</v>
          </cell>
          <cell r="H15">
            <v>0</v>
          </cell>
          <cell r="J15">
            <v>0</v>
          </cell>
          <cell r="L15">
            <v>0</v>
          </cell>
          <cell r="N15">
            <v>0</v>
          </cell>
          <cell r="P15">
            <v>0</v>
          </cell>
        </row>
        <row r="16">
          <cell r="D16" t="str">
            <v>0325671</v>
          </cell>
          <cell r="F16">
            <v>0</v>
          </cell>
          <cell r="H16">
            <v>0</v>
          </cell>
          <cell r="J16">
            <v>0</v>
          </cell>
          <cell r="L16">
            <v>0</v>
          </cell>
          <cell r="N16">
            <v>0</v>
          </cell>
          <cell r="P16">
            <v>0</v>
          </cell>
        </row>
        <row r="17">
          <cell r="J17" t="str">
            <v>Marks &amp; Spencer</v>
          </cell>
        </row>
        <row r="18">
          <cell r="D18" t="str">
            <v>0318106</v>
          </cell>
          <cell r="F18">
            <v>0</v>
          </cell>
          <cell r="H18">
            <v>0</v>
          </cell>
          <cell r="J18">
            <v>0</v>
          </cell>
          <cell r="L18">
            <v>0</v>
          </cell>
          <cell r="N18">
            <v>0</v>
          </cell>
          <cell r="P18">
            <v>0</v>
          </cell>
        </row>
        <row r="19">
          <cell r="D19" t="str">
            <v>0318108</v>
          </cell>
          <cell r="H19">
            <v>0</v>
          </cell>
          <cell r="J19">
            <v>0</v>
          </cell>
          <cell r="L19">
            <v>0</v>
          </cell>
          <cell r="N19">
            <v>0</v>
          </cell>
          <cell r="P19">
            <v>0</v>
          </cell>
        </row>
        <row r="22">
          <cell r="D22" t="str">
            <v>0323108</v>
          </cell>
          <cell r="H22">
            <v>0</v>
          </cell>
          <cell r="J22">
            <v>0</v>
          </cell>
          <cell r="L22">
            <v>0</v>
          </cell>
          <cell r="N22">
            <v>0</v>
          </cell>
          <cell r="P22">
            <v>0</v>
          </cell>
        </row>
        <row r="23">
          <cell r="D23" t="str">
            <v>0325671</v>
          </cell>
          <cell r="F23">
            <v>0</v>
          </cell>
          <cell r="H23">
            <v>0</v>
          </cell>
          <cell r="J23">
            <v>0</v>
          </cell>
          <cell r="L23">
            <v>0</v>
          </cell>
          <cell r="N23">
            <v>0</v>
          </cell>
          <cell r="P23">
            <v>0</v>
          </cell>
        </row>
        <row r="24">
          <cell r="D24" t="str">
            <v>0320775</v>
          </cell>
          <cell r="F24">
            <v>0</v>
          </cell>
        </row>
        <row r="25">
          <cell r="D25" t="str">
            <v>0318106</v>
          </cell>
          <cell r="F25">
            <v>0</v>
          </cell>
          <cell r="H25">
            <v>0</v>
          </cell>
          <cell r="J25">
            <v>0</v>
          </cell>
          <cell r="L25">
            <v>0</v>
          </cell>
          <cell r="N25">
            <v>0</v>
          </cell>
          <cell r="P25">
            <v>0</v>
          </cell>
        </row>
        <row r="26">
          <cell r="D26" t="str">
            <v>0318108</v>
          </cell>
          <cell r="H26">
            <v>0</v>
          </cell>
          <cell r="J26">
            <v>0</v>
          </cell>
          <cell r="L26">
            <v>0</v>
          </cell>
          <cell r="N26">
            <v>0</v>
          </cell>
          <cell r="P26">
            <v>0</v>
          </cell>
        </row>
        <row r="27">
          <cell r="D27" t="str">
            <v>0320301</v>
          </cell>
          <cell r="F27">
            <v>0</v>
          </cell>
        </row>
        <row r="28">
          <cell r="D28" t="str">
            <v>0320302</v>
          </cell>
          <cell r="F28">
            <v>0</v>
          </cell>
        </row>
        <row r="29">
          <cell r="D29" t="str">
            <v>0322807</v>
          </cell>
          <cell r="F29">
            <v>0</v>
          </cell>
        </row>
        <row r="31">
          <cell r="D31" t="str">
            <v>0323112</v>
          </cell>
        </row>
        <row r="32">
          <cell r="D32" t="str">
            <v>0323110</v>
          </cell>
          <cell r="F32">
            <v>0</v>
          </cell>
        </row>
        <row r="33">
          <cell r="D33" t="str">
            <v>0323108</v>
          </cell>
          <cell r="F33">
            <v>0</v>
          </cell>
        </row>
        <row r="34">
          <cell r="D34" t="str">
            <v>0325671</v>
          </cell>
          <cell r="F34">
            <v>0</v>
          </cell>
        </row>
        <row r="35">
          <cell r="D35" t="str">
            <v>0322813</v>
          </cell>
          <cell r="F35">
            <v>0</v>
          </cell>
        </row>
        <row r="36">
          <cell r="D36" t="str">
            <v>0322814</v>
          </cell>
          <cell r="F36">
            <v>0</v>
          </cell>
        </row>
        <row r="38">
          <cell r="D38" t="str">
            <v>0320301</v>
          </cell>
          <cell r="F38">
            <v>0</v>
          </cell>
        </row>
        <row r="39">
          <cell r="D39" t="str">
            <v>0320778</v>
          </cell>
          <cell r="F39">
            <v>0</v>
          </cell>
        </row>
        <row r="40">
          <cell r="D40" t="str">
            <v>0320777</v>
          </cell>
        </row>
        <row r="43">
          <cell r="D43" t="str">
            <v>0326136</v>
          </cell>
        </row>
        <row r="44">
          <cell r="D44" t="str">
            <v>0326137</v>
          </cell>
          <cell r="F44">
            <v>0</v>
          </cell>
        </row>
        <row r="45">
          <cell r="D45" t="str">
            <v>0326138</v>
          </cell>
          <cell r="F45">
            <v>0</v>
          </cell>
        </row>
        <row r="46">
          <cell r="D46" t="str">
            <v>0320774</v>
          </cell>
          <cell r="F46">
            <v>0</v>
          </cell>
        </row>
        <row r="48">
          <cell r="D48" t="str">
            <v>0325672</v>
          </cell>
          <cell r="F48">
            <v>0</v>
          </cell>
        </row>
        <row r="49">
          <cell r="D49" t="str">
            <v>0323088</v>
          </cell>
          <cell r="F49">
            <v>0</v>
          </cell>
        </row>
        <row r="50">
          <cell r="D50" t="str">
            <v>0326139</v>
          </cell>
          <cell r="F50">
            <v>0</v>
          </cell>
        </row>
        <row r="53">
          <cell r="D53" t="str">
            <v>0326140</v>
          </cell>
          <cell r="F53">
            <v>0</v>
          </cell>
        </row>
        <row r="54">
          <cell r="D54" t="str">
            <v>0326141</v>
          </cell>
          <cell r="F54">
            <v>0</v>
          </cell>
        </row>
        <row r="55">
          <cell r="D55" t="str">
            <v>0323142</v>
          </cell>
          <cell r="F55">
            <v>0</v>
          </cell>
        </row>
        <row r="56">
          <cell r="D56" t="str">
            <v>0322813</v>
          </cell>
          <cell r="F56">
            <v>0</v>
          </cell>
        </row>
        <row r="57">
          <cell r="D57" t="str">
            <v>0322814</v>
          </cell>
          <cell r="F57">
            <v>0</v>
          </cell>
        </row>
        <row r="59">
          <cell r="D59" t="str">
            <v>0320301</v>
          </cell>
          <cell r="F59">
            <v>0</v>
          </cell>
        </row>
        <row r="60">
          <cell r="D60" t="str">
            <v>0325107</v>
          </cell>
          <cell r="F60">
            <v>0</v>
          </cell>
          <cell r="H60">
            <v>0</v>
          </cell>
          <cell r="J60">
            <v>0</v>
          </cell>
          <cell r="L60">
            <v>0</v>
          </cell>
          <cell r="N60">
            <v>0</v>
          </cell>
          <cell r="P60">
            <v>0</v>
          </cell>
        </row>
        <row r="61">
          <cell r="D61" t="str">
            <v>0325106</v>
          </cell>
          <cell r="F61">
            <v>0</v>
          </cell>
          <cell r="H61">
            <v>0</v>
          </cell>
          <cell r="J61">
            <v>0</v>
          </cell>
          <cell r="L61">
            <v>0</v>
          </cell>
          <cell r="N61">
            <v>0</v>
          </cell>
          <cell r="P61">
            <v>0</v>
          </cell>
        </row>
        <row r="62">
          <cell r="D62" t="str">
            <v>0325108</v>
          </cell>
          <cell r="F62">
            <v>0</v>
          </cell>
          <cell r="H62">
            <v>0</v>
          </cell>
          <cell r="J62">
            <v>0</v>
          </cell>
          <cell r="L62">
            <v>0</v>
          </cell>
          <cell r="N62">
            <v>0</v>
          </cell>
          <cell r="P62">
            <v>0</v>
          </cell>
        </row>
        <row r="63">
          <cell r="D63" t="str">
            <v>0325109</v>
          </cell>
          <cell r="F63">
            <v>0</v>
          </cell>
          <cell r="H63">
            <v>0</v>
          </cell>
          <cell r="J63">
            <v>0</v>
          </cell>
          <cell r="L63">
            <v>0</v>
          </cell>
          <cell r="N63">
            <v>0</v>
          </cell>
          <cell r="P63">
            <v>0</v>
          </cell>
        </row>
        <row r="64">
          <cell r="D64" t="str">
            <v>0325110</v>
          </cell>
          <cell r="F64">
            <v>0</v>
          </cell>
          <cell r="H64">
            <v>0</v>
          </cell>
          <cell r="J64">
            <v>0</v>
          </cell>
          <cell r="L64">
            <v>0</v>
          </cell>
          <cell r="N64">
            <v>0</v>
          </cell>
          <cell r="P64">
            <v>0</v>
          </cell>
        </row>
        <row r="65">
          <cell r="D65" t="str">
            <v>0325678</v>
          </cell>
          <cell r="F65">
            <v>0</v>
          </cell>
          <cell r="H65">
            <v>0</v>
          </cell>
          <cell r="J65">
            <v>0</v>
          </cell>
          <cell r="L65">
            <v>0</v>
          </cell>
          <cell r="N65">
            <v>0</v>
          </cell>
          <cell r="P65">
            <v>0</v>
          </cell>
        </row>
        <row r="66">
          <cell r="D66" t="str">
            <v>0320773</v>
          </cell>
          <cell r="F66">
            <v>0</v>
          </cell>
        </row>
        <row r="67">
          <cell r="D67" t="str">
            <v>0325679</v>
          </cell>
          <cell r="F67">
            <v>0</v>
          </cell>
          <cell r="H67">
            <v>0</v>
          </cell>
          <cell r="J67">
            <v>0</v>
          </cell>
          <cell r="L67">
            <v>0</v>
          </cell>
          <cell r="N67">
            <v>0</v>
          </cell>
          <cell r="P67">
            <v>0</v>
          </cell>
        </row>
        <row r="69">
          <cell r="D69" t="str">
            <v>0323560</v>
          </cell>
          <cell r="F69">
            <v>0</v>
          </cell>
        </row>
        <row r="70">
          <cell r="D70" t="str">
            <v>0325107</v>
          </cell>
          <cell r="F70">
            <v>0</v>
          </cell>
          <cell r="H70">
            <v>0</v>
          </cell>
          <cell r="J70">
            <v>0</v>
          </cell>
          <cell r="L70">
            <v>0</v>
          </cell>
          <cell r="N70">
            <v>0</v>
          </cell>
          <cell r="P70">
            <v>0</v>
          </cell>
        </row>
        <row r="71">
          <cell r="D71" t="str">
            <v>0325106</v>
          </cell>
          <cell r="F71">
            <v>0</v>
          </cell>
          <cell r="H71">
            <v>0</v>
          </cell>
          <cell r="J71">
            <v>0</v>
          </cell>
          <cell r="L71">
            <v>0</v>
          </cell>
          <cell r="N71">
            <v>0</v>
          </cell>
          <cell r="P71">
            <v>0</v>
          </cell>
        </row>
        <row r="72">
          <cell r="D72" t="str">
            <v>0325109</v>
          </cell>
          <cell r="F72">
            <v>0</v>
          </cell>
          <cell r="H72">
            <v>0</v>
          </cell>
          <cell r="J72">
            <v>0</v>
          </cell>
          <cell r="L72">
            <v>0</v>
          </cell>
          <cell r="N72">
            <v>0</v>
          </cell>
          <cell r="P72">
            <v>0</v>
          </cell>
        </row>
        <row r="73">
          <cell r="D73" t="str">
            <v>0320773</v>
          </cell>
          <cell r="F73">
            <v>0</v>
          </cell>
        </row>
        <row r="74">
          <cell r="D74" t="str">
            <v>0325679</v>
          </cell>
          <cell r="F74">
            <v>0</v>
          </cell>
          <cell r="H74">
            <v>0</v>
          </cell>
          <cell r="J74">
            <v>0</v>
          </cell>
          <cell r="L74">
            <v>0</v>
          </cell>
          <cell r="N74">
            <v>0</v>
          </cell>
          <cell r="P74">
            <v>0</v>
          </cell>
        </row>
        <row r="76">
          <cell r="D76" t="str">
            <v>0326462</v>
          </cell>
          <cell r="F76">
            <v>0</v>
          </cell>
        </row>
        <row r="79">
          <cell r="D79" t="str">
            <v>0325110</v>
          </cell>
          <cell r="F79">
            <v>0</v>
          </cell>
        </row>
        <row r="80">
          <cell r="D80" t="str">
            <v>0325109</v>
          </cell>
          <cell r="F80">
            <v>0</v>
          </cell>
          <cell r="H80">
            <v>0</v>
          </cell>
          <cell r="J80">
            <v>0</v>
          </cell>
          <cell r="L80">
            <v>0</v>
          </cell>
          <cell r="N80">
            <v>0</v>
          </cell>
          <cell r="P80">
            <v>0</v>
          </cell>
        </row>
        <row r="81">
          <cell r="D81" t="str">
            <v>0325110</v>
          </cell>
          <cell r="F81">
            <v>0</v>
          </cell>
        </row>
        <row r="82">
          <cell r="D82" t="str">
            <v>0325108</v>
          </cell>
          <cell r="F82">
            <v>0</v>
          </cell>
          <cell r="H82">
            <v>0</v>
          </cell>
          <cell r="J82">
            <v>0</v>
          </cell>
          <cell r="L82">
            <v>0</v>
          </cell>
          <cell r="N82">
            <v>0</v>
          </cell>
          <cell r="P82">
            <v>0</v>
          </cell>
        </row>
        <row r="83">
          <cell r="D83" t="str">
            <v>0325106</v>
          </cell>
          <cell r="F83">
            <v>0</v>
          </cell>
        </row>
        <row r="84">
          <cell r="D84" t="str">
            <v>0325109</v>
          </cell>
          <cell r="F84">
            <v>0</v>
          </cell>
          <cell r="H84">
            <v>0</v>
          </cell>
          <cell r="J84">
            <v>0</v>
          </cell>
          <cell r="L84">
            <v>0</v>
          </cell>
          <cell r="N84">
            <v>0</v>
          </cell>
          <cell r="P84">
            <v>0</v>
          </cell>
        </row>
        <row r="85">
          <cell r="D85" t="str">
            <v>0325106</v>
          </cell>
        </row>
        <row r="86">
          <cell r="D86" t="str">
            <v>0325108</v>
          </cell>
          <cell r="F86">
            <v>0</v>
          </cell>
          <cell r="H86">
            <v>0</v>
          </cell>
          <cell r="J86">
            <v>0</v>
          </cell>
          <cell r="L86">
            <v>0</v>
          </cell>
          <cell r="N86">
            <v>0</v>
          </cell>
          <cell r="P86">
            <v>0</v>
          </cell>
        </row>
        <row r="87">
          <cell r="D87" t="str">
            <v>0325107</v>
          </cell>
          <cell r="F87">
            <v>0</v>
          </cell>
        </row>
        <row r="88">
          <cell r="D88" t="str">
            <v>0325108</v>
          </cell>
          <cell r="F88">
            <v>0</v>
          </cell>
          <cell r="H88">
            <v>0</v>
          </cell>
          <cell r="J88">
            <v>0</v>
          </cell>
          <cell r="L88">
            <v>0</v>
          </cell>
          <cell r="N88">
            <v>0</v>
          </cell>
          <cell r="P88">
            <v>0</v>
          </cell>
        </row>
        <row r="89">
          <cell r="D89" t="str">
            <v>0325678</v>
          </cell>
        </row>
        <row r="90">
          <cell r="D90" t="str">
            <v>0324987</v>
          </cell>
          <cell r="F90">
            <v>0</v>
          </cell>
        </row>
        <row r="91">
          <cell r="D91" t="str">
            <v>0324986</v>
          </cell>
        </row>
        <row r="92">
          <cell r="D92" t="str">
            <v>0324988</v>
          </cell>
        </row>
        <row r="93">
          <cell r="D93" t="str">
            <v>0325679</v>
          </cell>
        </row>
        <row r="95">
          <cell r="D95" t="str">
            <v>0322183</v>
          </cell>
          <cell r="F95">
            <v>0</v>
          </cell>
        </row>
        <row r="96">
          <cell r="D96" t="str">
            <v>0323764</v>
          </cell>
          <cell r="F96">
            <v>0</v>
          </cell>
        </row>
        <row r="97">
          <cell r="D97" t="str">
            <v>0320736</v>
          </cell>
        </row>
        <row r="98">
          <cell r="D98" t="str">
            <v>0325674</v>
          </cell>
          <cell r="F98">
            <v>0</v>
          </cell>
        </row>
        <row r="99">
          <cell r="D99" t="str">
            <v>0326455</v>
          </cell>
          <cell r="F99">
            <v>0</v>
          </cell>
        </row>
        <row r="100">
          <cell r="D100" t="str">
            <v>0320737</v>
          </cell>
        </row>
        <row r="101">
          <cell r="D101" t="str">
            <v>0320738</v>
          </cell>
        </row>
        <row r="102">
          <cell r="D102" t="str">
            <v>0324178</v>
          </cell>
          <cell r="F102">
            <v>0</v>
          </cell>
        </row>
        <row r="103">
          <cell r="D103" t="str">
            <v>0320773</v>
          </cell>
          <cell r="F103">
            <v>0</v>
          </cell>
        </row>
        <row r="104">
          <cell r="D104" t="str">
            <v>0320775</v>
          </cell>
          <cell r="F104">
            <v>0</v>
          </cell>
        </row>
        <row r="106">
          <cell r="D106" t="str">
            <v>0324175</v>
          </cell>
          <cell r="F106">
            <v>0</v>
          </cell>
        </row>
        <row r="107">
          <cell r="D107" t="str">
            <v>0324178</v>
          </cell>
          <cell r="F107">
            <v>0</v>
          </cell>
        </row>
        <row r="108">
          <cell r="D108" t="str">
            <v>0324177</v>
          </cell>
        </row>
        <row r="109">
          <cell r="D109" t="str">
            <v>0325675</v>
          </cell>
        </row>
        <row r="110">
          <cell r="D110" t="str">
            <v>0324176</v>
          </cell>
          <cell r="F110">
            <v>0</v>
          </cell>
        </row>
        <row r="111">
          <cell r="D111" t="str">
            <v>0324179</v>
          </cell>
          <cell r="F111">
            <v>0</v>
          </cell>
        </row>
        <row r="113">
          <cell r="D113" t="str">
            <v>0320723</v>
          </cell>
          <cell r="F113">
            <v>0</v>
          </cell>
        </row>
        <row r="114">
          <cell r="D114" t="str">
            <v>0320784</v>
          </cell>
        </row>
        <row r="115">
          <cell r="D115" t="str">
            <v>0322183</v>
          </cell>
          <cell r="F115">
            <v>0</v>
          </cell>
        </row>
        <row r="118">
          <cell r="D118" t="str">
            <v>0322058</v>
          </cell>
        </row>
        <row r="119">
          <cell r="D119" t="str">
            <v>0322056</v>
          </cell>
        </row>
        <row r="120">
          <cell r="D120" t="str">
            <v>0320775</v>
          </cell>
        </row>
        <row r="121">
          <cell r="D121" t="str">
            <v>0323764</v>
          </cell>
        </row>
        <row r="122">
          <cell r="D122" t="str">
            <v>0320774</v>
          </cell>
        </row>
        <row r="123">
          <cell r="D123" t="str">
            <v>0320754</v>
          </cell>
        </row>
        <row r="124">
          <cell r="D124" t="str">
            <v>0322183</v>
          </cell>
          <cell r="F124">
            <v>0</v>
          </cell>
          <cell r="H124">
            <v>0</v>
          </cell>
          <cell r="J124">
            <v>0</v>
          </cell>
          <cell r="L124">
            <v>0</v>
          </cell>
          <cell r="N124">
            <v>0</v>
          </cell>
          <cell r="P124">
            <v>0</v>
          </cell>
        </row>
        <row r="125">
          <cell r="D125" t="str">
            <v>0322157</v>
          </cell>
          <cell r="F125">
            <v>0</v>
          </cell>
          <cell r="H125">
            <v>0</v>
          </cell>
          <cell r="J125">
            <v>0</v>
          </cell>
          <cell r="L125">
            <v>0</v>
          </cell>
          <cell r="N125">
            <v>0</v>
          </cell>
          <cell r="P125">
            <v>0</v>
          </cell>
        </row>
        <row r="127">
          <cell r="D127" t="str">
            <v>0320724</v>
          </cell>
          <cell r="F127">
            <v>0</v>
          </cell>
          <cell r="H127">
            <v>0</v>
          </cell>
          <cell r="J127">
            <v>0</v>
          </cell>
          <cell r="L127">
            <v>0</v>
          </cell>
          <cell r="N127">
            <v>0</v>
          </cell>
          <cell r="P127">
            <v>0</v>
          </cell>
        </row>
        <row r="129">
          <cell r="D129" t="str">
            <v>0322050</v>
          </cell>
          <cell r="F129">
            <v>0</v>
          </cell>
          <cell r="H129">
            <v>0</v>
          </cell>
          <cell r="J129">
            <v>0</v>
          </cell>
          <cell r="L129">
            <v>0</v>
          </cell>
          <cell r="N129">
            <v>0</v>
          </cell>
          <cell r="P129">
            <v>0</v>
          </cell>
        </row>
        <row r="130">
          <cell r="D130" t="str">
            <v>0322680</v>
          </cell>
          <cell r="N130">
            <v>0</v>
          </cell>
        </row>
        <row r="131">
          <cell r="D131" t="str">
            <v>0322808</v>
          </cell>
        </row>
        <row r="132">
          <cell r="D132" t="str">
            <v>0322056</v>
          </cell>
          <cell r="F132">
            <v>0</v>
          </cell>
          <cell r="H132">
            <v>0</v>
          </cell>
          <cell r="J132">
            <v>0</v>
          </cell>
          <cell r="L132">
            <v>0</v>
          </cell>
          <cell r="N132">
            <v>0</v>
          </cell>
          <cell r="P132">
            <v>0</v>
          </cell>
        </row>
        <row r="133">
          <cell r="D133" t="str">
            <v>0322817</v>
          </cell>
        </row>
        <row r="134">
          <cell r="D134" t="str">
            <v>0320724</v>
          </cell>
          <cell r="F134">
            <v>0</v>
          </cell>
          <cell r="H134">
            <v>0</v>
          </cell>
          <cell r="J134">
            <v>0</v>
          </cell>
          <cell r="L134">
            <v>0</v>
          </cell>
          <cell r="N134">
            <v>0</v>
          </cell>
          <cell r="P134">
            <v>0</v>
          </cell>
        </row>
        <row r="135">
          <cell r="N135">
            <v>0</v>
          </cell>
        </row>
        <row r="139">
          <cell r="D139" t="str">
            <v>0324178</v>
          </cell>
          <cell r="F139">
            <v>0</v>
          </cell>
          <cell r="H139">
            <v>0</v>
          </cell>
          <cell r="J139">
            <v>0</v>
          </cell>
          <cell r="L139">
            <v>0</v>
          </cell>
          <cell r="N139">
            <v>0</v>
          </cell>
          <cell r="P139">
            <v>0</v>
          </cell>
        </row>
        <row r="141">
          <cell r="D141" t="str">
            <v>0327088</v>
          </cell>
          <cell r="F141">
            <v>0</v>
          </cell>
          <cell r="H141">
            <v>0</v>
          </cell>
          <cell r="J141">
            <v>0</v>
          </cell>
          <cell r="L141">
            <v>0</v>
          </cell>
          <cell r="N141">
            <v>0</v>
          </cell>
          <cell r="P141">
            <v>0</v>
          </cell>
        </row>
        <row r="142">
          <cell r="D142" t="str">
            <v>0326910</v>
          </cell>
          <cell r="F142">
            <v>0</v>
          </cell>
          <cell r="H142">
            <v>0</v>
          </cell>
          <cell r="J142">
            <v>0</v>
          </cell>
          <cell r="L142">
            <v>0</v>
          </cell>
          <cell r="N142">
            <v>0</v>
          </cell>
          <cell r="P142">
            <v>0</v>
          </cell>
        </row>
        <row r="144">
          <cell r="D144" t="str">
            <v>0327092</v>
          </cell>
          <cell r="H144">
            <v>0</v>
          </cell>
          <cell r="J144">
            <v>0</v>
          </cell>
          <cell r="L144">
            <v>0</v>
          </cell>
          <cell r="N144">
            <v>0</v>
          </cell>
          <cell r="P144">
            <v>0</v>
          </cell>
        </row>
        <row r="145">
          <cell r="D145" t="str">
            <v>0322050</v>
          </cell>
          <cell r="F145">
            <v>0</v>
          </cell>
          <cell r="H145">
            <v>0</v>
          </cell>
          <cell r="J145">
            <v>0</v>
          </cell>
          <cell r="L145">
            <v>0</v>
          </cell>
          <cell r="N145">
            <v>0</v>
          </cell>
          <cell r="P145">
            <v>0</v>
          </cell>
        </row>
        <row r="149">
          <cell r="D149" t="str">
            <v>0320742</v>
          </cell>
        </row>
        <row r="150">
          <cell r="D150" t="str">
            <v>0320743</v>
          </cell>
        </row>
        <row r="151">
          <cell r="D151" t="str">
            <v>0320755</v>
          </cell>
        </row>
        <row r="152">
          <cell r="D152" t="str">
            <v>0320756</v>
          </cell>
        </row>
        <row r="156">
          <cell r="D156" t="str">
            <v>0325037</v>
          </cell>
        </row>
        <row r="157">
          <cell r="D157" t="str">
            <v>0325036</v>
          </cell>
        </row>
        <row r="158">
          <cell r="D158" t="str">
            <v>0325134</v>
          </cell>
        </row>
        <row r="159">
          <cell r="D159" t="str">
            <v>0322050</v>
          </cell>
          <cell r="F159">
            <v>0</v>
          </cell>
          <cell r="H159">
            <v>0</v>
          </cell>
          <cell r="J159">
            <v>0</v>
          </cell>
          <cell r="L159">
            <v>0</v>
          </cell>
          <cell r="N159">
            <v>0</v>
          </cell>
          <cell r="P159">
            <v>0</v>
          </cell>
        </row>
        <row r="161">
          <cell r="F161">
            <v>0</v>
          </cell>
          <cell r="H161">
            <v>0</v>
          </cell>
          <cell r="J161">
            <v>0</v>
          </cell>
          <cell r="L161">
            <v>0</v>
          </cell>
          <cell r="N161">
            <v>0</v>
          </cell>
        </row>
        <row r="162">
          <cell r="D162" t="str">
            <v>0320730</v>
          </cell>
          <cell r="F162">
            <v>0</v>
          </cell>
          <cell r="H162">
            <v>0</v>
          </cell>
          <cell r="J162">
            <v>0</v>
          </cell>
          <cell r="L162">
            <v>0</v>
          </cell>
          <cell r="N162">
            <v>0</v>
          </cell>
        </row>
        <row r="163">
          <cell r="D163" t="str">
            <v>0320720</v>
          </cell>
          <cell r="F163">
            <v>0</v>
          </cell>
          <cell r="H163">
            <v>0</v>
          </cell>
          <cell r="J163">
            <v>0</v>
          </cell>
          <cell r="L163">
            <v>0</v>
          </cell>
          <cell r="N163">
            <v>0</v>
          </cell>
        </row>
        <row r="165">
          <cell r="D165" t="str">
            <v>0318106</v>
          </cell>
          <cell r="F165">
            <v>0</v>
          </cell>
          <cell r="H165">
            <v>0</v>
          </cell>
          <cell r="J165">
            <v>0</v>
          </cell>
          <cell r="L165">
            <v>0</v>
          </cell>
          <cell r="N165">
            <v>0</v>
          </cell>
        </row>
        <row r="166">
          <cell r="D166" t="str">
            <v>0315456</v>
          </cell>
          <cell r="F166">
            <v>0</v>
          </cell>
          <cell r="H166">
            <v>0</v>
          </cell>
          <cell r="J166">
            <v>0</v>
          </cell>
          <cell r="L166">
            <v>0</v>
          </cell>
          <cell r="N166">
            <v>0</v>
          </cell>
        </row>
        <row r="168">
          <cell r="P168">
            <v>0</v>
          </cell>
        </row>
        <row r="169">
          <cell r="D169" t="str">
            <v>0327088</v>
          </cell>
          <cell r="P169">
            <v>0</v>
          </cell>
        </row>
        <row r="171">
          <cell r="D171" t="str">
            <v>0318543</v>
          </cell>
          <cell r="P171">
            <v>0</v>
          </cell>
        </row>
        <row r="173">
          <cell r="D173" t="str">
            <v>0320158</v>
          </cell>
          <cell r="P173">
            <v>0</v>
          </cell>
        </row>
        <row r="177">
          <cell r="D177" t="str">
            <v>0327121</v>
          </cell>
        </row>
        <row r="178">
          <cell r="D178" t="str">
            <v>0327122</v>
          </cell>
        </row>
        <row r="179">
          <cell r="D179" t="str">
            <v>0327212</v>
          </cell>
        </row>
        <row r="180">
          <cell r="D180" t="str">
            <v>0327207</v>
          </cell>
        </row>
        <row r="181">
          <cell r="D181" t="str">
            <v>0327208</v>
          </cell>
        </row>
        <row r="186">
          <cell r="D186" t="str">
            <v>0323926</v>
          </cell>
          <cell r="F186">
            <v>0</v>
          </cell>
          <cell r="H186">
            <v>0</v>
          </cell>
          <cell r="J186">
            <v>0</v>
          </cell>
          <cell r="L186">
            <v>0</v>
          </cell>
          <cell r="N186">
            <v>0</v>
          </cell>
          <cell r="P186">
            <v>0</v>
          </cell>
        </row>
        <row r="188">
          <cell r="D188" t="str">
            <v>0326457</v>
          </cell>
          <cell r="F188">
            <v>0</v>
          </cell>
          <cell r="H188">
            <v>0</v>
          </cell>
          <cell r="J188">
            <v>0</v>
          </cell>
          <cell r="L188">
            <v>0</v>
          </cell>
          <cell r="N188">
            <v>0</v>
          </cell>
          <cell r="P188">
            <v>0</v>
          </cell>
        </row>
        <row r="190">
          <cell r="D190" t="str">
            <v>0318106</v>
          </cell>
          <cell r="F190">
            <v>0</v>
          </cell>
          <cell r="H190">
            <v>0</v>
          </cell>
          <cell r="J190">
            <v>0</v>
          </cell>
          <cell r="L190">
            <v>0</v>
          </cell>
          <cell r="N190">
            <v>0</v>
          </cell>
          <cell r="P190">
            <v>0</v>
          </cell>
        </row>
        <row r="191">
          <cell r="D191" t="str">
            <v>0318108</v>
          </cell>
          <cell r="F191">
            <v>0</v>
          </cell>
          <cell r="H191">
            <v>0</v>
          </cell>
          <cell r="J191">
            <v>0</v>
          </cell>
          <cell r="L191">
            <v>0</v>
          </cell>
          <cell r="N191">
            <v>0</v>
          </cell>
          <cell r="P191">
            <v>0</v>
          </cell>
        </row>
        <row r="192">
          <cell r="D192" t="str">
            <v>0322050</v>
          </cell>
          <cell r="F192">
            <v>0</v>
          </cell>
          <cell r="H192">
            <v>0</v>
          </cell>
          <cell r="J192">
            <v>0</v>
          </cell>
          <cell r="L192">
            <v>0</v>
          </cell>
          <cell r="N192">
            <v>0</v>
          </cell>
          <cell r="P192">
            <v>0</v>
          </cell>
        </row>
        <row r="193">
          <cell r="D193" t="str">
            <v>0322051</v>
          </cell>
          <cell r="F193">
            <v>0</v>
          </cell>
          <cell r="H193">
            <v>0</v>
          </cell>
          <cell r="J193">
            <v>0</v>
          </cell>
          <cell r="L193">
            <v>0</v>
          </cell>
          <cell r="N193">
            <v>0</v>
          </cell>
          <cell r="P193">
            <v>0</v>
          </cell>
        </row>
        <row r="194">
          <cell r="D194" t="str">
            <v>0322054</v>
          </cell>
          <cell r="F194">
            <v>0</v>
          </cell>
          <cell r="H194">
            <v>0</v>
          </cell>
          <cell r="J194">
            <v>0</v>
          </cell>
          <cell r="L194">
            <v>0</v>
          </cell>
          <cell r="N194">
            <v>0</v>
          </cell>
          <cell r="P194">
            <v>0</v>
          </cell>
        </row>
        <row r="197">
          <cell r="D197" t="str">
            <v>0323926</v>
          </cell>
          <cell r="F197">
            <v>0</v>
          </cell>
          <cell r="H197">
            <v>0</v>
          </cell>
          <cell r="J197">
            <v>0</v>
          </cell>
          <cell r="L197">
            <v>0</v>
          </cell>
          <cell r="N197">
            <v>0</v>
          </cell>
          <cell r="P197">
            <v>0</v>
          </cell>
        </row>
        <row r="199">
          <cell r="D199" t="str">
            <v>0326457</v>
          </cell>
          <cell r="F199">
            <v>0</v>
          </cell>
          <cell r="H199">
            <v>0</v>
          </cell>
          <cell r="J199">
            <v>0</v>
          </cell>
          <cell r="L199">
            <v>0</v>
          </cell>
          <cell r="N199">
            <v>0</v>
          </cell>
          <cell r="P199">
            <v>0</v>
          </cell>
        </row>
        <row r="201">
          <cell r="D201" t="str">
            <v>0318106</v>
          </cell>
          <cell r="F201">
            <v>0</v>
          </cell>
          <cell r="H201">
            <v>0</v>
          </cell>
          <cell r="J201">
            <v>0</v>
          </cell>
          <cell r="L201">
            <v>0</v>
          </cell>
          <cell r="N201">
            <v>0</v>
          </cell>
          <cell r="P201">
            <v>0</v>
          </cell>
        </row>
        <row r="202">
          <cell r="D202" t="str">
            <v>0318108</v>
          </cell>
          <cell r="F202">
            <v>0</v>
          </cell>
          <cell r="H202">
            <v>0</v>
          </cell>
          <cell r="J202">
            <v>0</v>
          </cell>
          <cell r="L202">
            <v>0</v>
          </cell>
          <cell r="N202">
            <v>0</v>
          </cell>
          <cell r="P202">
            <v>0</v>
          </cell>
        </row>
        <row r="203">
          <cell r="D203" t="str">
            <v>0322050</v>
          </cell>
          <cell r="F203">
            <v>0</v>
          </cell>
          <cell r="H203">
            <v>0</v>
          </cell>
          <cell r="J203">
            <v>0</v>
          </cell>
          <cell r="L203">
            <v>0</v>
          </cell>
          <cell r="N203">
            <v>0</v>
          </cell>
          <cell r="P203">
            <v>0</v>
          </cell>
        </row>
        <row r="204">
          <cell r="D204" t="str">
            <v>0322051</v>
          </cell>
          <cell r="F204">
            <v>0</v>
          </cell>
          <cell r="H204">
            <v>0</v>
          </cell>
          <cell r="J204">
            <v>0</v>
          </cell>
          <cell r="L204">
            <v>0</v>
          </cell>
          <cell r="N204">
            <v>0</v>
          </cell>
          <cell r="P204">
            <v>0</v>
          </cell>
        </row>
        <row r="205">
          <cell r="D205" t="str">
            <v>0322054</v>
          </cell>
          <cell r="F205">
            <v>0</v>
          </cell>
          <cell r="H205">
            <v>0</v>
          </cell>
          <cell r="J205">
            <v>0</v>
          </cell>
          <cell r="L205">
            <v>0</v>
          </cell>
          <cell r="N205">
            <v>0</v>
          </cell>
          <cell r="P205">
            <v>0</v>
          </cell>
        </row>
        <row r="210">
          <cell r="D210" t="str">
            <v>0323865</v>
          </cell>
          <cell r="F210">
            <v>0</v>
          </cell>
          <cell r="H210">
            <v>0</v>
          </cell>
          <cell r="J210">
            <v>0</v>
          </cell>
          <cell r="L210">
            <v>0</v>
          </cell>
          <cell r="N210">
            <v>0</v>
          </cell>
          <cell r="P210">
            <v>0</v>
          </cell>
        </row>
        <row r="212">
          <cell r="D212" t="str">
            <v>0326456</v>
          </cell>
          <cell r="F212">
            <v>0</v>
          </cell>
          <cell r="H212">
            <v>0</v>
          </cell>
          <cell r="J212">
            <v>0</v>
          </cell>
          <cell r="L212">
            <v>0</v>
          </cell>
          <cell r="N212">
            <v>0</v>
          </cell>
          <cell r="P212">
            <v>0</v>
          </cell>
        </row>
        <row r="214">
          <cell r="D214" t="str">
            <v>0322050</v>
          </cell>
          <cell r="F214">
            <v>0</v>
          </cell>
          <cell r="H214">
            <v>0</v>
          </cell>
          <cell r="J214">
            <v>0</v>
          </cell>
          <cell r="L214">
            <v>0</v>
          </cell>
          <cell r="N214">
            <v>0</v>
          </cell>
          <cell r="P214">
            <v>0</v>
          </cell>
        </row>
        <row r="215">
          <cell r="D215" t="str">
            <v>0322051</v>
          </cell>
          <cell r="F215">
            <v>0</v>
          </cell>
          <cell r="H215">
            <v>0</v>
          </cell>
          <cell r="J215">
            <v>0</v>
          </cell>
          <cell r="L215">
            <v>0</v>
          </cell>
          <cell r="N215">
            <v>0</v>
          </cell>
          <cell r="P215">
            <v>0</v>
          </cell>
        </row>
        <row r="216">
          <cell r="D216" t="str">
            <v>0318108</v>
          </cell>
          <cell r="F216">
            <v>0</v>
          </cell>
          <cell r="H216">
            <v>0</v>
          </cell>
          <cell r="J216">
            <v>0</v>
          </cell>
          <cell r="L216">
            <v>0</v>
          </cell>
          <cell r="N216">
            <v>0</v>
          </cell>
          <cell r="P216">
            <v>0</v>
          </cell>
        </row>
        <row r="217">
          <cell r="D217" t="str">
            <v>0318106</v>
          </cell>
          <cell r="F217">
            <v>0</v>
          </cell>
          <cell r="H217">
            <v>0</v>
          </cell>
          <cell r="J217">
            <v>0</v>
          </cell>
          <cell r="L217">
            <v>0</v>
          </cell>
          <cell r="N217">
            <v>0</v>
          </cell>
          <cell r="P217">
            <v>0</v>
          </cell>
        </row>
        <row r="220">
          <cell r="D220" t="str">
            <v>0323865</v>
          </cell>
          <cell r="F220">
            <v>0</v>
          </cell>
          <cell r="H220">
            <v>0</v>
          </cell>
          <cell r="J220">
            <v>0</v>
          </cell>
          <cell r="L220">
            <v>0</v>
          </cell>
          <cell r="N220">
            <v>0</v>
          </cell>
          <cell r="P220">
            <v>0</v>
          </cell>
        </row>
        <row r="222">
          <cell r="D222" t="str">
            <v>0326456</v>
          </cell>
          <cell r="F222">
            <v>0</v>
          </cell>
          <cell r="H222">
            <v>0</v>
          </cell>
          <cell r="J222">
            <v>0</v>
          </cell>
          <cell r="L222">
            <v>0</v>
          </cell>
          <cell r="N222">
            <v>0</v>
          </cell>
          <cell r="P222">
            <v>0</v>
          </cell>
        </row>
        <row r="224">
          <cell r="D224" t="str">
            <v>0322050</v>
          </cell>
          <cell r="F224">
            <v>0</v>
          </cell>
          <cell r="H224">
            <v>0</v>
          </cell>
          <cell r="J224">
            <v>0</v>
          </cell>
          <cell r="L224">
            <v>0</v>
          </cell>
          <cell r="N224">
            <v>0</v>
          </cell>
          <cell r="P224">
            <v>0</v>
          </cell>
        </row>
        <row r="225">
          <cell r="D225" t="str">
            <v>0322051</v>
          </cell>
          <cell r="F225">
            <v>0</v>
          </cell>
          <cell r="H225">
            <v>0</v>
          </cell>
          <cell r="J225">
            <v>0</v>
          </cell>
          <cell r="L225">
            <v>0</v>
          </cell>
          <cell r="N225">
            <v>0</v>
          </cell>
          <cell r="P225">
            <v>0</v>
          </cell>
        </row>
        <row r="226">
          <cell r="D226" t="str">
            <v>0318108</v>
          </cell>
          <cell r="F226">
            <v>0</v>
          </cell>
          <cell r="H226">
            <v>0</v>
          </cell>
          <cell r="J226">
            <v>0</v>
          </cell>
          <cell r="L226">
            <v>0</v>
          </cell>
          <cell r="N226">
            <v>0</v>
          </cell>
          <cell r="P226">
            <v>0</v>
          </cell>
        </row>
        <row r="227">
          <cell r="D227" t="str">
            <v>0318106</v>
          </cell>
          <cell r="F227">
            <v>0</v>
          </cell>
          <cell r="H227">
            <v>0</v>
          </cell>
          <cell r="J227">
            <v>0</v>
          </cell>
          <cell r="L227">
            <v>0</v>
          </cell>
          <cell r="N227">
            <v>0</v>
          </cell>
          <cell r="P227">
            <v>0</v>
          </cell>
        </row>
        <row r="230">
          <cell r="D230" t="str">
            <v>0323867</v>
          </cell>
          <cell r="F230">
            <v>0</v>
          </cell>
          <cell r="H230">
            <v>0</v>
          </cell>
          <cell r="J230">
            <v>0</v>
          </cell>
          <cell r="L230">
            <v>0</v>
          </cell>
          <cell r="N230">
            <v>0</v>
          </cell>
          <cell r="P230">
            <v>0</v>
          </cell>
        </row>
        <row r="232">
          <cell r="D232" t="str">
            <v>0322050</v>
          </cell>
          <cell r="F232">
            <v>0</v>
          </cell>
          <cell r="H232">
            <v>0</v>
          </cell>
          <cell r="J232">
            <v>0</v>
          </cell>
          <cell r="L232">
            <v>0</v>
          </cell>
          <cell r="N232">
            <v>0</v>
          </cell>
          <cell r="P232">
            <v>0</v>
          </cell>
        </row>
        <row r="233">
          <cell r="D233" t="str">
            <v>0322051</v>
          </cell>
          <cell r="F233">
            <v>0</v>
          </cell>
          <cell r="H233">
            <v>0</v>
          </cell>
          <cell r="J233">
            <v>0</v>
          </cell>
          <cell r="L233">
            <v>0</v>
          </cell>
          <cell r="N233">
            <v>0</v>
          </cell>
          <cell r="P233">
            <v>0</v>
          </cell>
        </row>
        <row r="234">
          <cell r="D234" t="str">
            <v>0318108</v>
          </cell>
          <cell r="F234">
            <v>0</v>
          </cell>
          <cell r="H234">
            <v>0</v>
          </cell>
          <cell r="J234">
            <v>0</v>
          </cell>
          <cell r="L234">
            <v>0</v>
          </cell>
          <cell r="N234">
            <v>0</v>
          </cell>
          <cell r="P234">
            <v>0</v>
          </cell>
        </row>
        <row r="235">
          <cell r="D235" t="str">
            <v>0318106</v>
          </cell>
          <cell r="F235">
            <v>0</v>
          </cell>
          <cell r="H235">
            <v>0</v>
          </cell>
          <cell r="J235">
            <v>0</v>
          </cell>
          <cell r="L235">
            <v>0</v>
          </cell>
          <cell r="N235">
            <v>0</v>
          </cell>
          <cell r="P235">
            <v>0</v>
          </cell>
        </row>
        <row r="240">
          <cell r="D240" t="str">
            <v>0320733</v>
          </cell>
          <cell r="F240">
            <v>0</v>
          </cell>
          <cell r="H240">
            <v>0</v>
          </cell>
          <cell r="J240">
            <v>0</v>
          </cell>
          <cell r="L240">
            <v>0</v>
          </cell>
          <cell r="N240">
            <v>0</v>
          </cell>
          <cell r="P240">
            <v>0</v>
          </cell>
        </row>
        <row r="242">
          <cell r="D242" t="str">
            <v>0322050</v>
          </cell>
          <cell r="F242">
            <v>0</v>
          </cell>
          <cell r="H242">
            <v>0</v>
          </cell>
          <cell r="J242">
            <v>0</v>
          </cell>
          <cell r="L242">
            <v>0</v>
          </cell>
          <cell r="N242">
            <v>0</v>
          </cell>
          <cell r="P242">
            <v>0</v>
          </cell>
        </row>
        <row r="243">
          <cell r="D243" t="str">
            <v>0322051</v>
          </cell>
          <cell r="F243">
            <v>0</v>
          </cell>
          <cell r="H243">
            <v>0</v>
          </cell>
          <cell r="J243">
            <v>0</v>
          </cell>
          <cell r="L243">
            <v>0</v>
          </cell>
          <cell r="N243">
            <v>0</v>
          </cell>
          <cell r="P243">
            <v>0</v>
          </cell>
        </row>
        <row r="244">
          <cell r="D244" t="str">
            <v>0318108</v>
          </cell>
          <cell r="F244">
            <v>0</v>
          </cell>
          <cell r="H244">
            <v>0</v>
          </cell>
          <cell r="J244">
            <v>0</v>
          </cell>
          <cell r="L244">
            <v>0</v>
          </cell>
          <cell r="N244">
            <v>0</v>
          </cell>
          <cell r="P244">
            <v>0</v>
          </cell>
        </row>
        <row r="245">
          <cell r="D245" t="str">
            <v>0318106</v>
          </cell>
          <cell r="F245">
            <v>0</v>
          </cell>
          <cell r="H245">
            <v>0</v>
          </cell>
          <cell r="J245">
            <v>0</v>
          </cell>
          <cell r="L245">
            <v>0</v>
          </cell>
          <cell r="N245">
            <v>0</v>
          </cell>
          <cell r="P245">
            <v>0</v>
          </cell>
        </row>
        <row r="248">
          <cell r="D248" t="str">
            <v>0320733</v>
          </cell>
          <cell r="F248">
            <v>0</v>
          </cell>
          <cell r="H248">
            <v>0</v>
          </cell>
          <cell r="J248">
            <v>0</v>
          </cell>
          <cell r="L248">
            <v>0</v>
          </cell>
          <cell r="N248">
            <v>0</v>
          </cell>
          <cell r="P248">
            <v>0</v>
          </cell>
        </row>
        <row r="250">
          <cell r="D250" t="str">
            <v>0326457</v>
          </cell>
          <cell r="F250">
            <v>0</v>
          </cell>
          <cell r="H250">
            <v>0</v>
          </cell>
          <cell r="J250">
            <v>0</v>
          </cell>
          <cell r="L250">
            <v>0</v>
          </cell>
          <cell r="N250">
            <v>0</v>
          </cell>
          <cell r="P250">
            <v>0</v>
          </cell>
        </row>
        <row r="252">
          <cell r="D252" t="str">
            <v>0322050</v>
          </cell>
          <cell r="F252">
            <v>0</v>
          </cell>
          <cell r="H252">
            <v>0</v>
          </cell>
          <cell r="J252">
            <v>0</v>
          </cell>
          <cell r="L252">
            <v>0</v>
          </cell>
          <cell r="N252">
            <v>0</v>
          </cell>
          <cell r="P252">
            <v>0</v>
          </cell>
        </row>
        <row r="253">
          <cell r="D253" t="str">
            <v>0322051</v>
          </cell>
          <cell r="F253">
            <v>0</v>
          </cell>
          <cell r="H253">
            <v>0</v>
          </cell>
          <cell r="J253">
            <v>0</v>
          </cell>
          <cell r="L253">
            <v>0</v>
          </cell>
          <cell r="N253">
            <v>0</v>
          </cell>
          <cell r="P253">
            <v>0</v>
          </cell>
        </row>
        <row r="254">
          <cell r="D254" t="str">
            <v>0318108</v>
          </cell>
          <cell r="F254">
            <v>0</v>
          </cell>
          <cell r="H254">
            <v>0</v>
          </cell>
          <cell r="J254">
            <v>0</v>
          </cell>
          <cell r="L254">
            <v>0</v>
          </cell>
          <cell r="N254">
            <v>0</v>
          </cell>
          <cell r="P254">
            <v>0</v>
          </cell>
        </row>
        <row r="255">
          <cell r="D255" t="str">
            <v>0318106</v>
          </cell>
          <cell r="F255">
            <v>0</v>
          </cell>
          <cell r="H255">
            <v>0</v>
          </cell>
          <cell r="J255">
            <v>0</v>
          </cell>
          <cell r="L255">
            <v>0</v>
          </cell>
          <cell r="N255">
            <v>0</v>
          </cell>
          <cell r="P255">
            <v>0</v>
          </cell>
        </row>
        <row r="258">
          <cell r="D258" t="str">
            <v>0320733</v>
          </cell>
          <cell r="F258">
            <v>0</v>
          </cell>
          <cell r="H258">
            <v>0</v>
          </cell>
          <cell r="J258">
            <v>0</v>
          </cell>
          <cell r="L258">
            <v>0</v>
          </cell>
          <cell r="N258">
            <v>0</v>
          </cell>
          <cell r="P258">
            <v>0</v>
          </cell>
        </row>
        <row r="260">
          <cell r="D260" t="str">
            <v>0326457</v>
          </cell>
          <cell r="F260">
            <v>0</v>
          </cell>
          <cell r="H260">
            <v>0</v>
          </cell>
          <cell r="J260">
            <v>0</v>
          </cell>
          <cell r="L260">
            <v>0</v>
          </cell>
          <cell r="N260">
            <v>0</v>
          </cell>
          <cell r="P260">
            <v>0</v>
          </cell>
        </row>
        <row r="262">
          <cell r="D262" t="str">
            <v>0322050</v>
          </cell>
          <cell r="F262">
            <v>0</v>
          </cell>
          <cell r="H262">
            <v>0</v>
          </cell>
          <cell r="J262">
            <v>0</v>
          </cell>
          <cell r="L262">
            <v>0</v>
          </cell>
          <cell r="N262">
            <v>0</v>
          </cell>
          <cell r="P262">
            <v>0</v>
          </cell>
        </row>
        <row r="263">
          <cell r="D263" t="str">
            <v>0322051</v>
          </cell>
          <cell r="F263">
            <v>0</v>
          </cell>
          <cell r="H263">
            <v>0</v>
          </cell>
          <cell r="J263">
            <v>0</v>
          </cell>
          <cell r="L263">
            <v>0</v>
          </cell>
          <cell r="N263">
            <v>0</v>
          </cell>
          <cell r="P263">
            <v>0</v>
          </cell>
        </row>
        <row r="264">
          <cell r="D264" t="str">
            <v>0318108</v>
          </cell>
          <cell r="F264">
            <v>0</v>
          </cell>
          <cell r="H264">
            <v>0</v>
          </cell>
          <cell r="J264">
            <v>0</v>
          </cell>
          <cell r="L264">
            <v>0</v>
          </cell>
          <cell r="N264">
            <v>0</v>
          </cell>
          <cell r="P264">
            <v>0</v>
          </cell>
        </row>
        <row r="265">
          <cell r="D265" t="str">
            <v>0318106</v>
          </cell>
          <cell r="F265">
            <v>0</v>
          </cell>
          <cell r="H265">
            <v>0</v>
          </cell>
          <cell r="J265">
            <v>0</v>
          </cell>
          <cell r="L265">
            <v>0</v>
          </cell>
          <cell r="N265">
            <v>0</v>
          </cell>
          <cell r="P265">
            <v>0</v>
          </cell>
        </row>
        <row r="268">
          <cell r="D268" t="str">
            <v>0320734</v>
          </cell>
          <cell r="F268">
            <v>0</v>
          </cell>
          <cell r="H268">
            <v>0</v>
          </cell>
          <cell r="J268">
            <v>0</v>
          </cell>
          <cell r="L268">
            <v>0</v>
          </cell>
          <cell r="N268">
            <v>0</v>
          </cell>
          <cell r="P268">
            <v>0</v>
          </cell>
        </row>
        <row r="270">
          <cell r="D270" t="str">
            <v>0326457</v>
          </cell>
          <cell r="F270">
            <v>0</v>
          </cell>
          <cell r="H270">
            <v>0</v>
          </cell>
          <cell r="J270">
            <v>0</v>
          </cell>
          <cell r="L270">
            <v>0</v>
          </cell>
          <cell r="N270">
            <v>0</v>
          </cell>
          <cell r="P270">
            <v>0</v>
          </cell>
        </row>
        <row r="272">
          <cell r="D272" t="str">
            <v>0322050</v>
          </cell>
          <cell r="F272">
            <v>0</v>
          </cell>
          <cell r="H272">
            <v>0</v>
          </cell>
          <cell r="J272">
            <v>0</v>
          </cell>
          <cell r="L272">
            <v>0</v>
          </cell>
          <cell r="N272">
            <v>0</v>
          </cell>
          <cell r="P272">
            <v>0</v>
          </cell>
        </row>
        <row r="273">
          <cell r="D273" t="str">
            <v>0322051</v>
          </cell>
          <cell r="F273">
            <v>0</v>
          </cell>
          <cell r="H273">
            <v>0</v>
          </cell>
          <cell r="J273">
            <v>0</v>
          </cell>
          <cell r="L273">
            <v>0</v>
          </cell>
          <cell r="N273">
            <v>0</v>
          </cell>
          <cell r="P273">
            <v>0</v>
          </cell>
        </row>
        <row r="274">
          <cell r="D274" t="str">
            <v>0318108</v>
          </cell>
          <cell r="F274">
            <v>0</v>
          </cell>
          <cell r="H274">
            <v>0</v>
          </cell>
          <cell r="J274">
            <v>0</v>
          </cell>
          <cell r="L274">
            <v>0</v>
          </cell>
          <cell r="N274">
            <v>0</v>
          </cell>
          <cell r="P274">
            <v>0</v>
          </cell>
        </row>
        <row r="275">
          <cell r="D275" t="str">
            <v>0318106</v>
          </cell>
          <cell r="F275">
            <v>0</v>
          </cell>
          <cell r="H275">
            <v>0</v>
          </cell>
          <cell r="J275">
            <v>0</v>
          </cell>
          <cell r="L275">
            <v>0</v>
          </cell>
          <cell r="N275">
            <v>0</v>
          </cell>
          <cell r="P275">
            <v>0</v>
          </cell>
        </row>
        <row r="279">
          <cell r="D279" t="str">
            <v>0323865</v>
          </cell>
        </row>
        <row r="280">
          <cell r="D280" t="str">
            <v>0323867</v>
          </cell>
        </row>
        <row r="283">
          <cell r="D283" t="str">
            <v>0320732</v>
          </cell>
        </row>
        <row r="284">
          <cell r="D284" t="str">
            <v>0320733</v>
          </cell>
        </row>
        <row r="285">
          <cell r="D285" t="str">
            <v>0326456</v>
          </cell>
        </row>
        <row r="286">
          <cell r="D286" t="str">
            <v>0326457</v>
          </cell>
        </row>
        <row r="287">
          <cell r="D287" t="str">
            <v>0320734</v>
          </cell>
        </row>
        <row r="288">
          <cell r="D288" t="str">
            <v>0327047</v>
          </cell>
        </row>
        <row r="291">
          <cell r="D291" t="str">
            <v>0323926</v>
          </cell>
        </row>
        <row r="292">
          <cell r="D292" t="str">
            <v>0322054</v>
          </cell>
        </row>
        <row r="297">
          <cell r="D297" t="str">
            <v>0323128</v>
          </cell>
        </row>
        <row r="298">
          <cell r="D298" t="str">
            <v>0324205</v>
          </cell>
        </row>
        <row r="301">
          <cell r="D301" t="str">
            <v>0324303</v>
          </cell>
        </row>
        <row r="302">
          <cell r="D302" t="str">
            <v>0323879</v>
          </cell>
        </row>
        <row r="303">
          <cell r="D303" t="str">
            <v>0323880</v>
          </cell>
        </row>
        <row r="304">
          <cell r="D304" t="str">
            <v>0323881</v>
          </cell>
        </row>
        <row r="307">
          <cell r="D307" t="str">
            <v>0327087</v>
          </cell>
        </row>
        <row r="308">
          <cell r="D308" t="str">
            <v>0327088</v>
          </cell>
        </row>
        <row r="309">
          <cell r="D309" t="str">
            <v>0326910</v>
          </cell>
          <cell r="F309">
            <v>0</v>
          </cell>
          <cell r="H309">
            <v>0</v>
          </cell>
          <cell r="J309">
            <v>0</v>
          </cell>
          <cell r="L309">
            <v>0</v>
          </cell>
          <cell r="N309">
            <v>0</v>
          </cell>
          <cell r="P309">
            <v>0</v>
          </cell>
        </row>
        <row r="310">
          <cell r="D310" t="str">
            <v>0320697</v>
          </cell>
        </row>
        <row r="311">
          <cell r="D311" t="str">
            <v>0322173</v>
          </cell>
        </row>
        <row r="312">
          <cell r="D312" t="str">
            <v>0315012</v>
          </cell>
        </row>
        <row r="313">
          <cell r="D313" t="str">
            <v>0323095</v>
          </cell>
          <cell r="F313">
            <v>0</v>
          </cell>
          <cell r="H313">
            <v>0</v>
          </cell>
          <cell r="J313">
            <v>0</v>
          </cell>
          <cell r="L313">
            <v>0</v>
          </cell>
          <cell r="N313">
            <v>0</v>
          </cell>
          <cell r="P313">
            <v>0</v>
          </cell>
        </row>
        <row r="314">
          <cell r="D314" t="str">
            <v>0320862</v>
          </cell>
        </row>
        <row r="315">
          <cell r="D315" t="str">
            <v>0320861</v>
          </cell>
        </row>
        <row r="316">
          <cell r="D316" t="str">
            <v>0320699</v>
          </cell>
        </row>
        <row r="321">
          <cell r="D321" t="str">
            <v>0320718</v>
          </cell>
        </row>
        <row r="322">
          <cell r="D322" t="str">
            <v>0320715</v>
          </cell>
        </row>
        <row r="323">
          <cell r="D323" t="str">
            <v>0320716</v>
          </cell>
        </row>
        <row r="324">
          <cell r="D324" t="str">
            <v>0320847</v>
          </cell>
        </row>
        <row r="325">
          <cell r="D325" t="str">
            <v>0320720</v>
          </cell>
        </row>
        <row r="328">
          <cell r="D328" t="str">
            <v>0320713</v>
          </cell>
        </row>
        <row r="329">
          <cell r="D329" t="str">
            <v>0320714</v>
          </cell>
        </row>
        <row r="330">
          <cell r="D330" t="str">
            <v>0323098</v>
          </cell>
        </row>
        <row r="334">
          <cell r="D334" t="str">
            <v>0320712</v>
          </cell>
        </row>
        <row r="335">
          <cell r="D335" t="str">
            <v>0320711</v>
          </cell>
        </row>
        <row r="336">
          <cell r="D336" t="str">
            <v>0320710</v>
          </cell>
        </row>
        <row r="337">
          <cell r="D337" t="str">
            <v>0323084</v>
          </cell>
        </row>
        <row r="340">
          <cell r="D340" t="str">
            <v>0320730</v>
          </cell>
        </row>
        <row r="341">
          <cell r="D341" t="str">
            <v>0320731</v>
          </cell>
        </row>
        <row r="342">
          <cell r="D342" t="str">
            <v>0320728</v>
          </cell>
        </row>
        <row r="343">
          <cell r="D343" t="str">
            <v>0323113</v>
          </cell>
        </row>
        <row r="344">
          <cell r="D344" t="str">
            <v>0320727</v>
          </cell>
        </row>
        <row r="345">
          <cell r="D345" t="str">
            <v>0326458</v>
          </cell>
        </row>
        <row r="346">
          <cell r="D346" t="str">
            <v>0327008</v>
          </cell>
        </row>
        <row r="351">
          <cell r="D351" t="str">
            <v>0320722</v>
          </cell>
        </row>
        <row r="352">
          <cell r="D352" t="str">
            <v>0320724</v>
          </cell>
        </row>
        <row r="353">
          <cell r="D353" t="str">
            <v>0320723</v>
          </cell>
        </row>
        <row r="354">
          <cell r="D354" t="str">
            <v>0320721</v>
          </cell>
        </row>
        <row r="355">
          <cell r="D355" t="str">
            <v>0322156</v>
          </cell>
        </row>
        <row r="358">
          <cell r="D358" t="str">
            <v>0321062</v>
          </cell>
        </row>
        <row r="359">
          <cell r="D359" t="str">
            <v>0321066</v>
          </cell>
        </row>
        <row r="360">
          <cell r="D360" t="str">
            <v>0323777</v>
          </cell>
          <cell r="F360">
            <v>0</v>
          </cell>
          <cell r="H360">
            <v>0</v>
          </cell>
          <cell r="J360">
            <v>0</v>
          </cell>
          <cell r="L360">
            <v>0</v>
          </cell>
          <cell r="N360">
            <v>0</v>
          </cell>
          <cell r="P360">
            <v>0</v>
          </cell>
        </row>
        <row r="361">
          <cell r="D361" t="str">
            <v>0321067</v>
          </cell>
        </row>
        <row r="362">
          <cell r="D362" t="str">
            <v>0321068</v>
          </cell>
        </row>
        <row r="367">
          <cell r="D367" t="str">
            <v>0322356</v>
          </cell>
          <cell r="F367">
            <v>0</v>
          </cell>
          <cell r="H367">
            <v>0</v>
          </cell>
          <cell r="J367">
            <v>0</v>
          </cell>
          <cell r="L367">
            <v>0</v>
          </cell>
          <cell r="N367">
            <v>0</v>
          </cell>
          <cell r="P367">
            <v>0</v>
          </cell>
        </row>
        <row r="368">
          <cell r="D368" t="str">
            <v>0322357</v>
          </cell>
          <cell r="F368">
            <v>0</v>
          </cell>
          <cell r="H368">
            <v>0</v>
          </cell>
          <cell r="J368">
            <v>0</v>
          </cell>
          <cell r="L368">
            <v>0</v>
          </cell>
          <cell r="N368">
            <v>0</v>
          </cell>
          <cell r="P368">
            <v>0</v>
          </cell>
        </row>
        <row r="369">
          <cell r="D369" t="str">
            <v>0323726</v>
          </cell>
          <cell r="F369">
            <v>0</v>
          </cell>
          <cell r="H369">
            <v>0</v>
          </cell>
          <cell r="J369">
            <v>0</v>
          </cell>
          <cell r="L369">
            <v>0</v>
          </cell>
          <cell r="N369">
            <v>0</v>
          </cell>
          <cell r="P369">
            <v>0</v>
          </cell>
        </row>
        <row r="370">
          <cell r="D370" t="str">
            <v>0323725</v>
          </cell>
          <cell r="F370">
            <v>0</v>
          </cell>
          <cell r="H370">
            <v>0</v>
          </cell>
          <cell r="J370">
            <v>0</v>
          </cell>
          <cell r="L370">
            <v>0</v>
          </cell>
          <cell r="N370">
            <v>0</v>
          </cell>
          <cell r="P370">
            <v>0</v>
          </cell>
        </row>
        <row r="371">
          <cell r="D371" t="str">
            <v>0320722</v>
          </cell>
          <cell r="F371">
            <v>0</v>
          </cell>
          <cell r="H371">
            <v>0</v>
          </cell>
          <cell r="J371">
            <v>0</v>
          </cell>
          <cell r="L371">
            <v>0</v>
          </cell>
          <cell r="N371">
            <v>0</v>
          </cell>
          <cell r="P371">
            <v>0</v>
          </cell>
        </row>
        <row r="373">
          <cell r="D373" t="str">
            <v>0318271</v>
          </cell>
          <cell r="F373">
            <v>0</v>
          </cell>
          <cell r="H373">
            <v>0</v>
          </cell>
          <cell r="J373">
            <v>0</v>
          </cell>
          <cell r="L373">
            <v>0</v>
          </cell>
          <cell r="N373">
            <v>0</v>
          </cell>
          <cell r="P373">
            <v>0</v>
          </cell>
        </row>
        <row r="374">
          <cell r="D374" t="str">
            <v>0318106</v>
          </cell>
          <cell r="F374">
            <v>0</v>
          </cell>
          <cell r="H374">
            <v>0</v>
          </cell>
          <cell r="J374">
            <v>0</v>
          </cell>
          <cell r="L374">
            <v>0</v>
          </cell>
          <cell r="N374">
            <v>0</v>
          </cell>
          <cell r="P374">
            <v>0</v>
          </cell>
        </row>
        <row r="375">
          <cell r="D375" t="str">
            <v>0318108</v>
          </cell>
          <cell r="F375">
            <v>0</v>
          </cell>
          <cell r="H375">
            <v>0</v>
          </cell>
          <cell r="J375">
            <v>0</v>
          </cell>
          <cell r="L375">
            <v>0</v>
          </cell>
          <cell r="N375">
            <v>0</v>
          </cell>
          <cell r="P375">
            <v>0</v>
          </cell>
        </row>
        <row r="378">
          <cell r="D378" t="str">
            <v>0322356</v>
          </cell>
        </row>
        <row r="379">
          <cell r="D379" t="str">
            <v>0322357</v>
          </cell>
        </row>
        <row r="380">
          <cell r="D380" t="str">
            <v>0323726</v>
          </cell>
        </row>
        <row r="381">
          <cell r="D381" t="str">
            <v>0323725</v>
          </cell>
        </row>
        <row r="386">
          <cell r="D386" t="str">
            <v>0320871</v>
          </cell>
          <cell r="F386">
            <v>0</v>
          </cell>
          <cell r="H386">
            <v>0</v>
          </cell>
          <cell r="J386">
            <v>0</v>
          </cell>
          <cell r="L386">
            <v>0</v>
          </cell>
          <cell r="N386">
            <v>0</v>
          </cell>
          <cell r="P386">
            <v>0</v>
          </cell>
        </row>
        <row r="388">
          <cell r="D388" t="str">
            <v>0318106</v>
          </cell>
          <cell r="F388">
            <v>0</v>
          </cell>
          <cell r="H388">
            <v>0</v>
          </cell>
          <cell r="J388">
            <v>0</v>
          </cell>
          <cell r="L388">
            <v>0</v>
          </cell>
          <cell r="N388">
            <v>0</v>
          </cell>
          <cell r="P388">
            <v>0</v>
          </cell>
        </row>
        <row r="389">
          <cell r="D389" t="str">
            <v>0318108</v>
          </cell>
          <cell r="F389">
            <v>0</v>
          </cell>
          <cell r="H389">
            <v>0</v>
          </cell>
          <cell r="J389">
            <v>0</v>
          </cell>
          <cell r="L389">
            <v>0</v>
          </cell>
          <cell r="N389">
            <v>0</v>
          </cell>
          <cell r="P389">
            <v>0</v>
          </cell>
        </row>
        <row r="390">
          <cell r="D390" t="str">
            <v>0322050</v>
          </cell>
          <cell r="F390">
            <v>0</v>
          </cell>
          <cell r="H390">
            <v>0</v>
          </cell>
          <cell r="J390">
            <v>0</v>
          </cell>
          <cell r="L390">
            <v>0</v>
          </cell>
          <cell r="N390">
            <v>0</v>
          </cell>
          <cell r="P390">
            <v>0</v>
          </cell>
        </row>
        <row r="391">
          <cell r="D391" t="str">
            <v>0322051</v>
          </cell>
          <cell r="F391">
            <v>0</v>
          </cell>
          <cell r="H391">
            <v>0</v>
          </cell>
          <cell r="J391">
            <v>0</v>
          </cell>
          <cell r="L391">
            <v>0</v>
          </cell>
          <cell r="N391">
            <v>0</v>
          </cell>
          <cell r="P391">
            <v>0</v>
          </cell>
        </row>
        <row r="396">
          <cell r="D396" t="str">
            <v>0320716</v>
          </cell>
          <cell r="F396">
            <v>0</v>
          </cell>
          <cell r="H396">
            <v>0</v>
          </cell>
          <cell r="J396">
            <v>0</v>
          </cell>
          <cell r="L396">
            <v>0</v>
          </cell>
          <cell r="N396">
            <v>0</v>
          </cell>
          <cell r="P396">
            <v>0</v>
          </cell>
        </row>
        <row r="398">
          <cell r="D398" t="str">
            <v>0318106</v>
          </cell>
          <cell r="F398">
            <v>0</v>
          </cell>
          <cell r="H398">
            <v>0</v>
          </cell>
          <cell r="J398">
            <v>0</v>
          </cell>
          <cell r="L398">
            <v>0</v>
          </cell>
          <cell r="N398">
            <v>0</v>
          </cell>
          <cell r="P398">
            <v>0</v>
          </cell>
        </row>
        <row r="399">
          <cell r="D399" t="str">
            <v>0318107</v>
          </cell>
          <cell r="F399">
            <v>0</v>
          </cell>
          <cell r="H399">
            <v>0</v>
          </cell>
          <cell r="J399">
            <v>0</v>
          </cell>
          <cell r="L399">
            <v>0</v>
          </cell>
          <cell r="N399">
            <v>0</v>
          </cell>
          <cell r="P399">
            <v>0</v>
          </cell>
        </row>
        <row r="402">
          <cell r="D402" t="str">
            <v>0321864</v>
          </cell>
          <cell r="F402">
            <v>0</v>
          </cell>
          <cell r="H402">
            <v>0</v>
          </cell>
          <cell r="J402">
            <v>0</v>
          </cell>
          <cell r="L402">
            <v>0</v>
          </cell>
          <cell r="N402">
            <v>0</v>
          </cell>
          <cell r="P402">
            <v>0</v>
          </cell>
        </row>
        <row r="404">
          <cell r="D404" t="str">
            <v>0320158</v>
          </cell>
          <cell r="F404">
            <v>0</v>
          </cell>
          <cell r="H404">
            <v>0</v>
          </cell>
          <cell r="J404">
            <v>0</v>
          </cell>
          <cell r="L404">
            <v>0</v>
          </cell>
          <cell r="N404">
            <v>0</v>
          </cell>
          <cell r="P404">
            <v>0</v>
          </cell>
        </row>
        <row r="407">
          <cell r="D407" t="str">
            <v>0320898</v>
          </cell>
          <cell r="F407">
            <v>0</v>
          </cell>
          <cell r="H407">
            <v>0</v>
          </cell>
          <cell r="J407">
            <v>0</v>
          </cell>
          <cell r="L407">
            <v>0</v>
          </cell>
          <cell r="N407">
            <v>0</v>
          </cell>
          <cell r="P407">
            <v>0</v>
          </cell>
        </row>
        <row r="410">
          <cell r="D410" t="str">
            <v>0326460</v>
          </cell>
          <cell r="F410">
            <v>0</v>
          </cell>
          <cell r="H410">
            <v>0</v>
          </cell>
          <cell r="J410">
            <v>0</v>
          </cell>
          <cell r="L410">
            <v>0</v>
          </cell>
          <cell r="N410">
            <v>0</v>
          </cell>
          <cell r="P410">
            <v>0</v>
          </cell>
        </row>
        <row r="414">
          <cell r="D414" t="str">
            <v>0325786</v>
          </cell>
        </row>
        <row r="415">
          <cell r="D415" t="str">
            <v>0327042</v>
          </cell>
        </row>
        <row r="416">
          <cell r="D416" t="str">
            <v>0320898</v>
          </cell>
        </row>
        <row r="417">
          <cell r="D417" t="str">
            <v>0321864</v>
          </cell>
        </row>
        <row r="418">
          <cell r="D418" t="str">
            <v>0322619</v>
          </cell>
        </row>
        <row r="419">
          <cell r="D419" t="str">
            <v>0326460</v>
          </cell>
        </row>
        <row r="420">
          <cell r="D420" t="str">
            <v>0320869</v>
          </cell>
        </row>
        <row r="425">
          <cell r="D425" t="str">
            <v>0318277</v>
          </cell>
        </row>
        <row r="426">
          <cell r="D426" t="str">
            <v>0318542</v>
          </cell>
        </row>
        <row r="427">
          <cell r="D427" t="str">
            <v>0318541</v>
          </cell>
        </row>
        <row r="428">
          <cell r="D428" t="str">
            <v>0321154</v>
          </cell>
        </row>
        <row r="429">
          <cell r="D429" t="str">
            <v>0321029</v>
          </cell>
        </row>
        <row r="430">
          <cell r="D430" t="str">
            <v>0321032</v>
          </cell>
        </row>
        <row r="431">
          <cell r="D431" t="str">
            <v>0321031</v>
          </cell>
        </row>
        <row r="435">
          <cell r="D435" t="str">
            <v>0323190</v>
          </cell>
        </row>
        <row r="436">
          <cell r="D436" t="str">
            <v>0323857</v>
          </cell>
        </row>
        <row r="437">
          <cell r="D437" t="str">
            <v>0323856</v>
          </cell>
        </row>
        <row r="438">
          <cell r="D438" t="str">
            <v>0323279</v>
          </cell>
        </row>
        <row r="439">
          <cell r="D439" t="str">
            <v>0323191</v>
          </cell>
        </row>
        <row r="440">
          <cell r="D440" t="str">
            <v>0323693</v>
          </cell>
        </row>
        <row r="441">
          <cell r="D441" t="str">
            <v>0326459</v>
          </cell>
        </row>
        <row r="445">
          <cell r="D445" t="str">
            <v>0318108</v>
          </cell>
        </row>
        <row r="446">
          <cell r="D446" t="str">
            <v>0318107</v>
          </cell>
        </row>
        <row r="447">
          <cell r="D447" t="str">
            <v>0315456</v>
          </cell>
        </row>
        <row r="448">
          <cell r="D448" t="str">
            <v>0318106</v>
          </cell>
        </row>
        <row r="449">
          <cell r="D449" t="str">
            <v>0327092</v>
          </cell>
        </row>
        <row r="450">
          <cell r="D450" t="str">
            <v>0322652</v>
          </cell>
        </row>
        <row r="451">
          <cell r="D451" t="str">
            <v>0318543</v>
          </cell>
        </row>
        <row r="452">
          <cell r="D452" t="str">
            <v>0320301</v>
          </cell>
        </row>
        <row r="453">
          <cell r="D453" t="str">
            <v>0320302</v>
          </cell>
        </row>
        <row r="454">
          <cell r="D454" t="str">
            <v>0318271</v>
          </cell>
        </row>
        <row r="455">
          <cell r="D455" t="str">
            <v>0320300</v>
          </cell>
        </row>
        <row r="456">
          <cell r="D456" t="str">
            <v>0320616</v>
          </cell>
        </row>
        <row r="457">
          <cell r="D457" t="str">
            <v>0322050</v>
          </cell>
        </row>
        <row r="458">
          <cell r="D458" t="str">
            <v>0322051</v>
          </cell>
          <cell r="F458">
            <v>0</v>
          </cell>
          <cell r="H458">
            <v>0</v>
          </cell>
          <cell r="J458">
            <v>0</v>
          </cell>
          <cell r="L458">
            <v>0</v>
          </cell>
          <cell r="N458">
            <v>0</v>
          </cell>
          <cell r="P458">
            <v>0</v>
          </cell>
        </row>
        <row r="459">
          <cell r="D459" t="str">
            <v>0322052</v>
          </cell>
          <cell r="F459">
            <v>0</v>
          </cell>
          <cell r="H459">
            <v>0</v>
          </cell>
          <cell r="J459">
            <v>0</v>
          </cell>
          <cell r="L459">
            <v>0</v>
          </cell>
          <cell r="N459">
            <v>0</v>
          </cell>
          <cell r="P459">
            <v>0</v>
          </cell>
        </row>
        <row r="460">
          <cell r="D460" t="str">
            <v>0321941</v>
          </cell>
        </row>
        <row r="461">
          <cell r="D461" t="str">
            <v>0321920</v>
          </cell>
        </row>
        <row r="462">
          <cell r="D462" t="str">
            <v>0321943</v>
          </cell>
        </row>
        <row r="463">
          <cell r="D463" t="str">
            <v>0321944</v>
          </cell>
        </row>
        <row r="464">
          <cell r="D464" t="str">
            <v>0318114</v>
          </cell>
        </row>
        <row r="465">
          <cell r="D465" t="str">
            <v>0318112</v>
          </cell>
        </row>
        <row r="466">
          <cell r="D466" t="str">
            <v>0317634</v>
          </cell>
        </row>
        <row r="467">
          <cell r="D467" t="str">
            <v>0321942</v>
          </cell>
        </row>
        <row r="468">
          <cell r="D468" t="str">
            <v>0320158</v>
          </cell>
        </row>
        <row r="469">
          <cell r="D469" t="str">
            <v>0323778</v>
          </cell>
        </row>
      </sheetData>
      <sheetData sheetId="1">
        <row r="8">
          <cell r="D8" t="str">
            <v>0320713</v>
          </cell>
          <cell r="F8">
            <v>0</v>
          </cell>
        </row>
        <row r="9">
          <cell r="D9" t="str">
            <v>0320715</v>
          </cell>
          <cell r="F9">
            <v>0</v>
          </cell>
        </row>
        <row r="11">
          <cell r="D11" t="str">
            <v>0318106</v>
          </cell>
          <cell r="F11">
            <v>0</v>
          </cell>
        </row>
        <row r="12">
          <cell r="D12" t="str">
            <v>0318108</v>
          </cell>
          <cell r="F12">
            <v>0</v>
          </cell>
        </row>
        <row r="15">
          <cell r="D15" t="str">
            <v>0320713</v>
          </cell>
          <cell r="F15">
            <v>0</v>
          </cell>
        </row>
        <row r="16">
          <cell r="D16" t="str">
            <v>0320712</v>
          </cell>
          <cell r="F16">
            <v>0</v>
          </cell>
        </row>
        <row r="17">
          <cell r="D17" t="str">
            <v>0320715</v>
          </cell>
          <cell r="F17">
            <v>0</v>
          </cell>
        </row>
        <row r="19">
          <cell r="D19" t="str">
            <v>0318106</v>
          </cell>
          <cell r="F19">
            <v>0</v>
          </cell>
        </row>
        <row r="20">
          <cell r="D20" t="str">
            <v>0318108</v>
          </cell>
          <cell r="F20">
            <v>0</v>
          </cell>
        </row>
        <row r="23">
          <cell r="D23" t="str">
            <v>0320715</v>
          </cell>
          <cell r="F23">
            <v>0</v>
          </cell>
        </row>
        <row r="24">
          <cell r="D24" t="str">
            <v>0320712</v>
          </cell>
          <cell r="F24">
            <v>0</v>
          </cell>
        </row>
        <row r="26">
          <cell r="D26" t="str">
            <v>0318106</v>
          </cell>
          <cell r="F26">
            <v>0</v>
          </cell>
        </row>
        <row r="27">
          <cell r="D27" t="str">
            <v>0318108</v>
          </cell>
          <cell r="F27">
            <v>0</v>
          </cell>
        </row>
        <row r="30">
          <cell r="D30" t="str">
            <v>0320715</v>
          </cell>
          <cell r="F30">
            <v>0</v>
          </cell>
        </row>
        <row r="32">
          <cell r="D32" t="str">
            <v>0318106</v>
          </cell>
          <cell r="F32">
            <v>0</v>
          </cell>
        </row>
        <row r="33">
          <cell r="D33" t="str">
            <v>0318108</v>
          </cell>
          <cell r="F33">
            <v>0</v>
          </cell>
        </row>
        <row r="36">
          <cell r="D36" t="str">
            <v>0320730</v>
          </cell>
          <cell r="F36">
            <v>0</v>
          </cell>
        </row>
        <row r="37">
          <cell r="D37" t="str">
            <v>0320720</v>
          </cell>
          <cell r="F37">
            <v>0</v>
          </cell>
        </row>
        <row r="39">
          <cell r="D39" t="str">
            <v>0318106</v>
          </cell>
          <cell r="F39">
            <v>0</v>
          </cell>
        </row>
        <row r="40">
          <cell r="D40" t="str">
            <v>0315456</v>
          </cell>
          <cell r="F40">
            <v>0</v>
          </cell>
        </row>
        <row r="43">
          <cell r="D43" t="str">
            <v>0320730</v>
          </cell>
          <cell r="F43">
            <v>0</v>
          </cell>
        </row>
        <row r="44">
          <cell r="D44" t="str">
            <v>0320720</v>
          </cell>
          <cell r="F44">
            <v>0</v>
          </cell>
        </row>
        <row r="46">
          <cell r="D46" t="str">
            <v>0318106</v>
          </cell>
          <cell r="F46">
            <v>0</v>
          </cell>
        </row>
        <row r="47">
          <cell r="D47" t="str">
            <v>0315456</v>
          </cell>
          <cell r="F47">
            <v>0</v>
          </cell>
        </row>
        <row r="50">
          <cell r="D50" t="str">
            <v>0320721</v>
          </cell>
          <cell r="F50">
            <v>0</v>
          </cell>
        </row>
        <row r="51">
          <cell r="D51" t="str">
            <v>0322157</v>
          </cell>
          <cell r="F51">
            <v>0</v>
          </cell>
        </row>
        <row r="54">
          <cell r="D54" t="str">
            <v>0320862</v>
          </cell>
          <cell r="F54">
            <v>0</v>
          </cell>
        </row>
        <row r="56">
          <cell r="D56" t="str">
            <v>0323191</v>
          </cell>
          <cell r="F56">
            <v>0</v>
          </cell>
        </row>
        <row r="59">
          <cell r="D59" t="str">
            <v>0320730</v>
          </cell>
          <cell r="F59">
            <v>0</v>
          </cell>
        </row>
        <row r="60">
          <cell r="D60" t="str">
            <v>0320720</v>
          </cell>
          <cell r="F60">
            <v>0</v>
          </cell>
        </row>
        <row r="61">
          <cell r="D61" t="str">
            <v>0327088</v>
          </cell>
          <cell r="F61">
            <v>0</v>
          </cell>
        </row>
        <row r="62">
          <cell r="D62" t="str">
            <v>0326910</v>
          </cell>
          <cell r="F62">
            <v>0</v>
          </cell>
        </row>
        <row r="64">
          <cell r="D64" t="str">
            <v>0327092</v>
          </cell>
          <cell r="F64">
            <v>0</v>
          </cell>
        </row>
        <row r="65">
          <cell r="D65" t="str">
            <v>0318106</v>
          </cell>
          <cell r="F65">
            <v>0</v>
          </cell>
        </row>
        <row r="66">
          <cell r="D66" t="str">
            <v>0315456</v>
          </cell>
          <cell r="F66">
            <v>0</v>
          </cell>
        </row>
        <row r="69">
          <cell r="D69" t="str">
            <v>0320715</v>
          </cell>
          <cell r="F69">
            <v>0</v>
          </cell>
        </row>
        <row r="71">
          <cell r="D71" t="str">
            <v>0318106</v>
          </cell>
          <cell r="F71">
            <v>0</v>
          </cell>
        </row>
        <row r="72">
          <cell r="D72" t="str">
            <v>0318108</v>
          </cell>
          <cell r="F72">
            <v>0</v>
          </cell>
        </row>
        <row r="77">
          <cell r="D77" t="str">
            <v>0323112</v>
          </cell>
          <cell r="F77">
            <v>0</v>
          </cell>
        </row>
        <row r="80">
          <cell r="D80" t="str">
            <v>0323128</v>
          </cell>
          <cell r="F80">
            <v>0</v>
          </cell>
        </row>
        <row r="81">
          <cell r="D81" t="str">
            <v>0323772</v>
          </cell>
          <cell r="F81">
            <v>0</v>
          </cell>
        </row>
        <row r="83">
          <cell r="D83" t="str">
            <v>0320158</v>
          </cell>
          <cell r="F83">
            <v>0</v>
          </cell>
        </row>
        <row r="86">
          <cell r="D86" t="str">
            <v>0324205</v>
          </cell>
          <cell r="F86">
            <v>0</v>
          </cell>
        </row>
        <row r="87">
          <cell r="D87" t="str">
            <v>0323772</v>
          </cell>
          <cell r="F87">
            <v>0</v>
          </cell>
        </row>
        <row r="89">
          <cell r="D89" t="str">
            <v>0320158</v>
          </cell>
          <cell r="F89">
            <v>0</v>
          </cell>
        </row>
        <row r="94">
          <cell r="D94" t="str">
            <v>0324178</v>
          </cell>
          <cell r="F94">
            <v>0</v>
          </cell>
        </row>
        <row r="96">
          <cell r="D96" t="str">
            <v>0327088</v>
          </cell>
          <cell r="F96">
            <v>0</v>
          </cell>
        </row>
        <row r="97">
          <cell r="D97" t="str">
            <v>0326910</v>
          </cell>
          <cell r="F97">
            <v>0</v>
          </cell>
        </row>
        <row r="98">
          <cell r="D98" t="str">
            <v>0320712</v>
          </cell>
          <cell r="F98">
            <v>0</v>
          </cell>
        </row>
        <row r="100">
          <cell r="D100" t="str">
            <v>0327092</v>
          </cell>
          <cell r="F100">
            <v>0</v>
          </cell>
        </row>
        <row r="101">
          <cell r="D101" t="str">
            <v>0318106</v>
          </cell>
          <cell r="F101">
            <v>0</v>
          </cell>
        </row>
        <row r="102">
          <cell r="D102" t="str">
            <v>0318108</v>
          </cell>
          <cell r="F102">
            <v>0</v>
          </cell>
        </row>
        <row r="103">
          <cell r="D103" t="str">
            <v>0322050</v>
          </cell>
          <cell r="F103">
            <v>0</v>
          </cell>
        </row>
        <row r="106">
          <cell r="D106" t="str">
            <v>0324175</v>
          </cell>
          <cell r="F106">
            <v>0</v>
          </cell>
        </row>
        <row r="108">
          <cell r="D108" t="str">
            <v>0320715</v>
          </cell>
          <cell r="F108">
            <v>0</v>
          </cell>
        </row>
        <row r="109">
          <cell r="D109" t="str">
            <v>0327088</v>
          </cell>
          <cell r="F109">
            <v>0</v>
          </cell>
        </row>
        <row r="110">
          <cell r="D110" t="str">
            <v>0326910</v>
          </cell>
          <cell r="F110">
            <v>0</v>
          </cell>
        </row>
        <row r="111">
          <cell r="D111" t="str">
            <v>0320712</v>
          </cell>
          <cell r="F111">
            <v>0</v>
          </cell>
        </row>
        <row r="113">
          <cell r="D113" t="str">
            <v>0327092</v>
          </cell>
          <cell r="F113">
            <v>0</v>
          </cell>
        </row>
        <row r="114">
          <cell r="D114" t="str">
            <v>0318106</v>
          </cell>
          <cell r="F114">
            <v>0</v>
          </cell>
        </row>
        <row r="115">
          <cell r="D115" t="str">
            <v>0318108</v>
          </cell>
          <cell r="F115">
            <v>0</v>
          </cell>
        </row>
        <row r="116">
          <cell r="D116" t="str">
            <v>0322050</v>
          </cell>
          <cell r="F116">
            <v>0</v>
          </cell>
        </row>
        <row r="119">
          <cell r="D119" t="str">
            <v>0324175</v>
          </cell>
          <cell r="F119">
            <v>0</v>
          </cell>
        </row>
        <row r="121">
          <cell r="D121" t="str">
            <v>0320727</v>
          </cell>
          <cell r="F121">
            <v>0</v>
          </cell>
        </row>
        <row r="122">
          <cell r="D122" t="str">
            <v>0320730</v>
          </cell>
          <cell r="F122">
            <v>0</v>
          </cell>
        </row>
        <row r="123">
          <cell r="D123" t="str">
            <v>0320720</v>
          </cell>
          <cell r="F123">
            <v>0</v>
          </cell>
        </row>
        <row r="125">
          <cell r="D125" t="str">
            <v>0318106</v>
          </cell>
          <cell r="F125">
            <v>0</v>
          </cell>
        </row>
        <row r="126">
          <cell r="D126" t="str">
            <v>0315456</v>
          </cell>
          <cell r="F126">
            <v>0</v>
          </cell>
        </row>
        <row r="127">
          <cell r="D127" t="str">
            <v>0322050</v>
          </cell>
          <cell r="F127">
            <v>0</v>
          </cell>
        </row>
        <row r="130">
          <cell r="D130" t="str">
            <v>0324178</v>
          </cell>
          <cell r="F130">
            <v>0</v>
          </cell>
        </row>
        <row r="132">
          <cell r="D132" t="str">
            <v>0320730</v>
          </cell>
          <cell r="F132">
            <v>0</v>
          </cell>
        </row>
        <row r="133">
          <cell r="D133" t="str">
            <v>0320720</v>
          </cell>
          <cell r="F133">
            <v>0</v>
          </cell>
        </row>
        <row r="135">
          <cell r="D135" t="str">
            <v>0318106</v>
          </cell>
          <cell r="F135">
            <v>0</v>
          </cell>
        </row>
        <row r="136">
          <cell r="D136" t="str">
            <v>0315456</v>
          </cell>
          <cell r="F136">
            <v>0</v>
          </cell>
        </row>
        <row r="137">
          <cell r="D137" t="str">
            <v>0322050</v>
          </cell>
          <cell r="F137">
            <v>0</v>
          </cell>
        </row>
        <row r="140">
          <cell r="D140" t="str">
            <v>0324175</v>
          </cell>
          <cell r="F140">
            <v>0</v>
          </cell>
        </row>
        <row r="142">
          <cell r="D142" t="str">
            <v>0320723</v>
          </cell>
          <cell r="F142">
            <v>0</v>
          </cell>
        </row>
        <row r="143">
          <cell r="D143" t="str">
            <v>0322157</v>
          </cell>
          <cell r="F143">
            <v>0</v>
          </cell>
        </row>
        <row r="145">
          <cell r="D145" t="str">
            <v>0322050</v>
          </cell>
          <cell r="F145">
            <v>0</v>
          </cell>
        </row>
        <row r="148">
          <cell r="D148" t="str">
            <v>0324178</v>
          </cell>
          <cell r="F148">
            <v>0</v>
          </cell>
        </row>
        <row r="150">
          <cell r="D150" t="str">
            <v>0320723</v>
          </cell>
          <cell r="F150">
            <v>0</v>
          </cell>
        </row>
        <row r="151">
          <cell r="D151" t="str">
            <v>0322157</v>
          </cell>
          <cell r="F151">
            <v>0</v>
          </cell>
        </row>
        <row r="153">
          <cell r="D153" t="str">
            <v>0322050</v>
          </cell>
          <cell r="F153">
            <v>0</v>
          </cell>
        </row>
        <row r="156">
          <cell r="D156" t="str">
            <v>0324175</v>
          </cell>
          <cell r="F156">
            <v>0</v>
          </cell>
        </row>
        <row r="158">
          <cell r="D158" t="str">
            <v>0327088</v>
          </cell>
          <cell r="F158">
            <v>0</v>
          </cell>
        </row>
        <row r="159">
          <cell r="D159" t="str">
            <v>0326910</v>
          </cell>
          <cell r="F159">
            <v>0</v>
          </cell>
        </row>
        <row r="160">
          <cell r="D160" t="str">
            <v>0327087</v>
          </cell>
          <cell r="F160">
            <v>0</v>
          </cell>
        </row>
        <row r="162">
          <cell r="D162" t="str">
            <v>0327092</v>
          </cell>
          <cell r="F162">
            <v>0</v>
          </cell>
        </row>
        <row r="163">
          <cell r="D163" t="str">
            <v>0322050</v>
          </cell>
          <cell r="F163">
            <v>0</v>
          </cell>
        </row>
        <row r="166">
          <cell r="D166" t="str">
            <v>0324178</v>
          </cell>
          <cell r="F166">
            <v>0</v>
          </cell>
        </row>
        <row r="168">
          <cell r="D168" t="str">
            <v>0327088</v>
          </cell>
          <cell r="F168">
            <v>0</v>
          </cell>
        </row>
        <row r="169">
          <cell r="D169" t="str">
            <v>0326910</v>
          </cell>
          <cell r="F169">
            <v>0</v>
          </cell>
        </row>
        <row r="171">
          <cell r="D171" t="str">
            <v>0327092</v>
          </cell>
          <cell r="F171">
            <v>0</v>
          </cell>
        </row>
        <row r="172">
          <cell r="D172" t="str">
            <v>0322050</v>
          </cell>
          <cell r="F172">
            <v>0</v>
          </cell>
        </row>
        <row r="175">
          <cell r="D175" t="str">
            <v>0324178</v>
          </cell>
          <cell r="F175">
            <v>0</v>
          </cell>
        </row>
        <row r="176">
          <cell r="D176" t="str">
            <v>0320784</v>
          </cell>
          <cell r="F176">
            <v>0</v>
          </cell>
        </row>
        <row r="178">
          <cell r="D178" t="str">
            <v>0320862</v>
          </cell>
          <cell r="F178">
            <v>0</v>
          </cell>
        </row>
        <row r="179">
          <cell r="D179" t="str">
            <v>0320861</v>
          </cell>
          <cell r="F179">
            <v>0</v>
          </cell>
        </row>
        <row r="181">
          <cell r="D181" t="str">
            <v>0322050</v>
          </cell>
          <cell r="F181">
            <v>0</v>
          </cell>
        </row>
        <row r="182">
          <cell r="D182" t="str">
            <v>0323191</v>
          </cell>
          <cell r="F182">
            <v>0</v>
          </cell>
        </row>
        <row r="185">
          <cell r="D185" t="str">
            <v>0324178</v>
          </cell>
          <cell r="F185">
            <v>0</v>
          </cell>
        </row>
        <row r="187">
          <cell r="D187" t="str">
            <v>0320862</v>
          </cell>
          <cell r="F187">
            <v>0</v>
          </cell>
        </row>
        <row r="189">
          <cell r="D189" t="str">
            <v>0322050</v>
          </cell>
          <cell r="F189">
            <v>0</v>
          </cell>
        </row>
        <row r="190">
          <cell r="D190" t="str">
            <v>0323191</v>
          </cell>
          <cell r="F190">
            <v>0</v>
          </cell>
        </row>
        <row r="193">
          <cell r="D193" t="str">
            <v>0324178</v>
          </cell>
          <cell r="F193">
            <v>0</v>
          </cell>
        </row>
        <row r="195">
          <cell r="D195" t="str">
            <v>0327088</v>
          </cell>
          <cell r="F195">
            <v>0</v>
          </cell>
        </row>
        <row r="196">
          <cell r="D196" t="str">
            <v>0326910</v>
          </cell>
          <cell r="F196">
            <v>0</v>
          </cell>
        </row>
        <row r="197">
          <cell r="D197" t="str">
            <v>0320713</v>
          </cell>
          <cell r="F197">
            <v>0</v>
          </cell>
        </row>
        <row r="198">
          <cell r="D198" t="str">
            <v>0320715</v>
          </cell>
          <cell r="F198">
            <v>0</v>
          </cell>
        </row>
        <row r="200">
          <cell r="D200" t="str">
            <v>0327092</v>
          </cell>
          <cell r="F200">
            <v>0</v>
          </cell>
        </row>
        <row r="201">
          <cell r="D201" t="str">
            <v>0318106</v>
          </cell>
          <cell r="F201">
            <v>0</v>
          </cell>
        </row>
        <row r="202">
          <cell r="D202" t="str">
            <v>0318108</v>
          </cell>
          <cell r="F202">
            <v>0</v>
          </cell>
        </row>
        <row r="203">
          <cell r="D203" t="str">
            <v>0322050</v>
          </cell>
          <cell r="F203">
            <v>0</v>
          </cell>
        </row>
        <row r="206">
          <cell r="D206" t="str">
            <v>0322056</v>
          </cell>
          <cell r="F206">
            <v>0</v>
          </cell>
        </row>
        <row r="208">
          <cell r="D208" t="str">
            <v>0320723</v>
          </cell>
          <cell r="F208">
            <v>0</v>
          </cell>
        </row>
        <row r="211">
          <cell r="D211" t="str">
            <v>0324178</v>
          </cell>
          <cell r="F211">
            <v>0</v>
          </cell>
        </row>
        <row r="213">
          <cell r="D213" t="str">
            <v>0327088</v>
          </cell>
          <cell r="F213">
            <v>0</v>
          </cell>
        </row>
        <row r="214">
          <cell r="D214" t="str">
            <v>0326910</v>
          </cell>
          <cell r="F214">
            <v>0</v>
          </cell>
        </row>
        <row r="215">
          <cell r="D215" t="str">
            <v>0320730</v>
          </cell>
          <cell r="F215">
            <v>0</v>
          </cell>
        </row>
        <row r="216">
          <cell r="D216" t="str">
            <v>0320720</v>
          </cell>
          <cell r="F216">
            <v>0</v>
          </cell>
        </row>
        <row r="218">
          <cell r="D218" t="str">
            <v>0327092</v>
          </cell>
          <cell r="F218">
            <v>0</v>
          </cell>
        </row>
        <row r="219">
          <cell r="D219" t="str">
            <v>0318106</v>
          </cell>
          <cell r="F219">
            <v>0</v>
          </cell>
        </row>
        <row r="220">
          <cell r="D220" t="str">
            <v>0315456</v>
          </cell>
          <cell r="F220">
            <v>0</v>
          </cell>
        </row>
        <row r="221">
          <cell r="D221" t="str">
            <v>0322050</v>
          </cell>
          <cell r="F221">
            <v>0</v>
          </cell>
        </row>
        <row r="224">
          <cell r="D224" t="str">
            <v>0324175</v>
          </cell>
          <cell r="F224">
            <v>0</v>
          </cell>
        </row>
        <row r="226">
          <cell r="D226" t="str">
            <v>0327088</v>
          </cell>
          <cell r="F226">
            <v>0</v>
          </cell>
        </row>
        <row r="227">
          <cell r="D227" t="str">
            <v>0326910</v>
          </cell>
          <cell r="F227">
            <v>0</v>
          </cell>
        </row>
        <row r="228">
          <cell r="D228" t="str">
            <v>0320716</v>
          </cell>
          <cell r="F228">
            <v>0</v>
          </cell>
        </row>
        <row r="229">
          <cell r="D229" t="str">
            <v>0320730</v>
          </cell>
          <cell r="F229">
            <v>0</v>
          </cell>
        </row>
        <row r="230">
          <cell r="D230" t="str">
            <v>0320720</v>
          </cell>
          <cell r="F230">
            <v>0</v>
          </cell>
        </row>
        <row r="232">
          <cell r="D232" t="str">
            <v>0327092</v>
          </cell>
          <cell r="F232">
            <v>0</v>
          </cell>
        </row>
        <row r="233">
          <cell r="D233" t="str">
            <v>0318106</v>
          </cell>
          <cell r="F233">
            <v>0</v>
          </cell>
        </row>
        <row r="234">
          <cell r="D234" t="str">
            <v>0315456</v>
          </cell>
          <cell r="F234">
            <v>0</v>
          </cell>
        </row>
        <row r="235">
          <cell r="D235" t="str">
            <v>0322050</v>
          </cell>
          <cell r="F235">
            <v>0</v>
          </cell>
        </row>
        <row r="236">
          <cell r="D236" t="str">
            <v>0318107</v>
          </cell>
          <cell r="F236">
            <v>0</v>
          </cell>
        </row>
        <row r="239">
          <cell r="D239" t="str">
            <v>0324178</v>
          </cell>
          <cell r="F239">
            <v>0</v>
          </cell>
        </row>
        <row r="241">
          <cell r="D241" t="str">
            <v>0320718</v>
          </cell>
          <cell r="F241">
            <v>0</v>
          </cell>
        </row>
        <row r="243">
          <cell r="D243" t="str">
            <v>0318106</v>
          </cell>
          <cell r="F243">
            <v>0</v>
          </cell>
        </row>
        <row r="244">
          <cell r="D244" t="str">
            <v>0318108</v>
          </cell>
          <cell r="F244">
            <v>0</v>
          </cell>
        </row>
        <row r="245">
          <cell r="D245" t="str">
            <v>0322050</v>
          </cell>
          <cell r="F245">
            <v>0</v>
          </cell>
        </row>
        <row r="250">
          <cell r="D250" t="str">
            <v>0323102</v>
          </cell>
          <cell r="F250">
            <v>0</v>
          </cell>
        </row>
        <row r="253">
          <cell r="D253" t="str">
            <v>0323103</v>
          </cell>
          <cell r="F253">
            <v>0</v>
          </cell>
        </row>
        <row r="255">
          <cell r="D255" t="str">
            <v>0324502</v>
          </cell>
          <cell r="F255">
            <v>0</v>
          </cell>
        </row>
        <row r="258">
          <cell r="D258" t="str">
            <v>0323101</v>
          </cell>
          <cell r="F258">
            <v>0</v>
          </cell>
        </row>
        <row r="260">
          <cell r="D260" t="str">
            <v>0324502</v>
          </cell>
          <cell r="F260">
            <v>0</v>
          </cell>
        </row>
        <row r="263">
          <cell r="D263" t="str">
            <v>0323104</v>
          </cell>
          <cell r="F263">
            <v>0</v>
          </cell>
        </row>
        <row r="265">
          <cell r="D265" t="str">
            <v>0324502</v>
          </cell>
          <cell r="F265">
            <v>0</v>
          </cell>
        </row>
        <row r="268">
          <cell r="D268" t="str">
            <v>0323099</v>
          </cell>
          <cell r="F268">
            <v>0</v>
          </cell>
        </row>
        <row r="271">
          <cell r="D271" t="str">
            <v>0323100</v>
          </cell>
          <cell r="F271">
            <v>0</v>
          </cell>
        </row>
        <row r="274">
          <cell r="D274" t="str">
            <v>0325595</v>
          </cell>
          <cell r="F274">
            <v>0</v>
          </cell>
        </row>
        <row r="277">
          <cell r="D277" t="str">
            <v>0327048</v>
          </cell>
          <cell r="F277">
            <v>0</v>
          </cell>
        </row>
        <row r="284">
          <cell r="D284" t="str">
            <v>0323911</v>
          </cell>
          <cell r="F284">
            <v>0</v>
          </cell>
        </row>
        <row r="285">
          <cell r="D285" t="str">
            <v>0323913</v>
          </cell>
          <cell r="F285">
            <v>0</v>
          </cell>
        </row>
        <row r="287">
          <cell r="D287" t="str">
            <v>0323869</v>
          </cell>
          <cell r="F287">
            <v>0</v>
          </cell>
        </row>
        <row r="288">
          <cell r="D288" t="str">
            <v>0320713</v>
          </cell>
          <cell r="F288">
            <v>0</v>
          </cell>
        </row>
        <row r="289">
          <cell r="D289" t="str">
            <v>0320715</v>
          </cell>
          <cell r="F289">
            <v>0</v>
          </cell>
        </row>
        <row r="290">
          <cell r="D290" t="str">
            <v>0323930</v>
          </cell>
          <cell r="F290">
            <v>0</v>
          </cell>
        </row>
        <row r="292">
          <cell r="D292" t="str">
            <v>0318106</v>
          </cell>
          <cell r="F292">
            <v>0</v>
          </cell>
        </row>
        <row r="293">
          <cell r="D293" t="str">
            <v>0318108</v>
          </cell>
          <cell r="F293">
            <v>0</v>
          </cell>
        </row>
        <row r="296">
          <cell r="D296" t="str">
            <v>0323911</v>
          </cell>
          <cell r="F296">
            <v>0</v>
          </cell>
        </row>
        <row r="297">
          <cell r="D297" t="str">
            <v>0323913</v>
          </cell>
          <cell r="F297">
            <v>0</v>
          </cell>
        </row>
        <row r="299">
          <cell r="D299" t="str">
            <v>0324323</v>
          </cell>
          <cell r="F299">
            <v>0</v>
          </cell>
        </row>
        <row r="300">
          <cell r="D300" t="str">
            <v>0323929</v>
          </cell>
          <cell r="F300">
            <v>0</v>
          </cell>
        </row>
        <row r="301">
          <cell r="D301" t="str">
            <v>0324324</v>
          </cell>
          <cell r="F301">
            <v>0</v>
          </cell>
        </row>
        <row r="302">
          <cell r="D302" t="str">
            <v>0323869</v>
          </cell>
          <cell r="F302">
            <v>0</v>
          </cell>
        </row>
        <row r="303">
          <cell r="D303" t="str">
            <v>0320715</v>
          </cell>
          <cell r="F303">
            <v>0</v>
          </cell>
        </row>
        <row r="304">
          <cell r="D304" t="str">
            <v>0320713</v>
          </cell>
          <cell r="F304">
            <v>0</v>
          </cell>
        </row>
        <row r="306">
          <cell r="D306" t="str">
            <v>0318106</v>
          </cell>
          <cell r="F306">
            <v>0</v>
          </cell>
        </row>
        <row r="307">
          <cell r="D307" t="str">
            <v>0318108</v>
          </cell>
          <cell r="F307">
            <v>0</v>
          </cell>
        </row>
        <row r="310">
          <cell r="D310" t="str">
            <v>0325034</v>
          </cell>
          <cell r="F310">
            <v>0</v>
          </cell>
        </row>
        <row r="311">
          <cell r="D311" t="str">
            <v>0325801</v>
          </cell>
          <cell r="F311">
            <v>0</v>
          </cell>
        </row>
        <row r="317">
          <cell r="D317" t="str">
            <v>0323936</v>
          </cell>
          <cell r="F317">
            <v>0</v>
          </cell>
        </row>
        <row r="319">
          <cell r="D319" t="str">
            <v>0325786</v>
          </cell>
          <cell r="F319">
            <v>0</v>
          </cell>
        </row>
        <row r="321">
          <cell r="D321" t="str">
            <v>0320715</v>
          </cell>
          <cell r="F321">
            <v>0</v>
          </cell>
        </row>
        <row r="322">
          <cell r="D322" t="str">
            <v>0320713</v>
          </cell>
          <cell r="F322">
            <v>0</v>
          </cell>
        </row>
        <row r="325">
          <cell r="D325" t="str">
            <v>0323868</v>
          </cell>
          <cell r="F325">
            <v>0</v>
          </cell>
        </row>
        <row r="327">
          <cell r="D327" t="str">
            <v>0320732</v>
          </cell>
          <cell r="F327">
            <v>0</v>
          </cell>
        </row>
        <row r="330">
          <cell r="D330" t="str">
            <v>0323885</v>
          </cell>
          <cell r="F330">
            <v>0</v>
          </cell>
        </row>
        <row r="331">
          <cell r="D331" t="str">
            <v>0323879</v>
          </cell>
          <cell r="F331">
            <v>0</v>
          </cell>
        </row>
        <row r="334">
          <cell r="D334" t="str">
            <v>0323885</v>
          </cell>
          <cell r="F334">
            <v>0</v>
          </cell>
        </row>
        <row r="335">
          <cell r="D335" t="str">
            <v>0323880</v>
          </cell>
          <cell r="F335">
            <v>0</v>
          </cell>
        </row>
        <row r="338">
          <cell r="D338" t="str">
            <v>0323885</v>
          </cell>
          <cell r="F338">
            <v>0</v>
          </cell>
        </row>
        <row r="339">
          <cell r="D339" t="str">
            <v>0323881</v>
          </cell>
          <cell r="F339">
            <v>0</v>
          </cell>
        </row>
        <row r="344">
          <cell r="D344" t="str">
            <v>0323911</v>
          </cell>
        </row>
        <row r="345">
          <cell r="D345" t="str">
            <v>0323913</v>
          </cell>
        </row>
        <row r="346">
          <cell r="D346" t="str">
            <v>0325034</v>
          </cell>
        </row>
        <row r="347">
          <cell r="D347" t="str">
            <v>0325801</v>
          </cell>
        </row>
        <row r="349">
          <cell r="D349" t="str">
            <v>0323929</v>
          </cell>
        </row>
        <row r="350">
          <cell r="D350" t="str">
            <v>0324324</v>
          </cell>
        </row>
        <row r="351">
          <cell r="D351" t="str">
            <v>0323930</v>
          </cell>
        </row>
        <row r="352">
          <cell r="D352" t="str">
            <v>0324323</v>
          </cell>
        </row>
        <row r="359">
          <cell r="D359" t="str">
            <v>0323914</v>
          </cell>
          <cell r="F359">
            <v>0</v>
          </cell>
        </row>
        <row r="360">
          <cell r="D360" t="str">
            <v>0323915</v>
          </cell>
          <cell r="F360">
            <v>0</v>
          </cell>
        </row>
        <row r="362">
          <cell r="D362" t="str">
            <v>0323869</v>
          </cell>
          <cell r="F362">
            <v>0</v>
          </cell>
        </row>
        <row r="363">
          <cell r="D363" t="str">
            <v>0320713</v>
          </cell>
          <cell r="F363">
            <v>0</v>
          </cell>
        </row>
        <row r="364">
          <cell r="D364" t="str">
            <v>0320715</v>
          </cell>
          <cell r="F364">
            <v>0</v>
          </cell>
        </row>
        <row r="366">
          <cell r="D366" t="str">
            <v>0318106</v>
          </cell>
          <cell r="F366">
            <v>0</v>
          </cell>
        </row>
        <row r="367">
          <cell r="D367" t="str">
            <v>0318108</v>
          </cell>
          <cell r="F367">
            <v>0</v>
          </cell>
        </row>
        <row r="370">
          <cell r="D370" t="str">
            <v>0323914</v>
          </cell>
          <cell r="F370">
            <v>0</v>
          </cell>
        </row>
        <row r="371">
          <cell r="D371" t="str">
            <v>0323915</v>
          </cell>
          <cell r="F371">
            <v>0</v>
          </cell>
        </row>
        <row r="373">
          <cell r="D373" t="str">
            <v>0323869</v>
          </cell>
          <cell r="F373">
            <v>0</v>
          </cell>
        </row>
        <row r="374">
          <cell r="D374" t="str">
            <v>0320713</v>
          </cell>
          <cell r="F374">
            <v>0</v>
          </cell>
        </row>
        <row r="375">
          <cell r="D375" t="str">
            <v>0320715</v>
          </cell>
          <cell r="F375">
            <v>0</v>
          </cell>
        </row>
        <row r="376">
          <cell r="D376" t="str">
            <v>0320727</v>
          </cell>
          <cell r="F376">
            <v>0</v>
          </cell>
        </row>
        <row r="377">
          <cell r="D377" t="str">
            <v>0320720</v>
          </cell>
          <cell r="F377">
            <v>0</v>
          </cell>
        </row>
        <row r="379">
          <cell r="D379" t="str">
            <v>0318106</v>
          </cell>
          <cell r="F379">
            <v>0</v>
          </cell>
        </row>
        <row r="380">
          <cell r="D380" t="str">
            <v>0318108</v>
          </cell>
          <cell r="F380">
            <v>0</v>
          </cell>
        </row>
        <row r="386">
          <cell r="D386" t="str">
            <v>0323914</v>
          </cell>
          <cell r="F386">
            <v>0</v>
          </cell>
        </row>
        <row r="387">
          <cell r="D387" t="str">
            <v>0323915</v>
          </cell>
          <cell r="F387">
            <v>0</v>
          </cell>
        </row>
        <row r="388">
          <cell r="D388" t="str">
            <v>0327389</v>
          </cell>
          <cell r="F388">
            <v>0</v>
          </cell>
        </row>
        <row r="390">
          <cell r="D390" t="str">
            <v>0320712</v>
          </cell>
          <cell r="F390">
            <v>0</v>
          </cell>
        </row>
        <row r="393">
          <cell r="D393" t="str">
            <v>0327389</v>
          </cell>
          <cell r="F393">
            <v>0</v>
          </cell>
        </row>
        <row r="394">
          <cell r="D394" t="str">
            <v>0327504</v>
          </cell>
          <cell r="F394">
            <v>0</v>
          </cell>
        </row>
        <row r="396">
          <cell r="D396" t="str">
            <v>0320712</v>
          </cell>
          <cell r="F396">
            <v>0</v>
          </cell>
        </row>
        <row r="399">
          <cell r="D399" t="str">
            <v>0323914</v>
          </cell>
          <cell r="F399">
            <v>0</v>
          </cell>
        </row>
        <row r="400">
          <cell r="D400" t="str">
            <v>0323915</v>
          </cell>
          <cell r="F400">
            <v>0</v>
          </cell>
        </row>
        <row r="401">
          <cell r="D401" t="str">
            <v>0327389</v>
          </cell>
          <cell r="F401">
            <v>0</v>
          </cell>
        </row>
        <row r="403">
          <cell r="D403" t="str">
            <v>0320715</v>
          </cell>
          <cell r="F403">
            <v>0</v>
          </cell>
        </row>
        <row r="405">
          <cell r="D405" t="str">
            <v>0318106</v>
          </cell>
          <cell r="F405">
            <v>0</v>
          </cell>
        </row>
        <row r="406">
          <cell r="D406" t="str">
            <v>0318108</v>
          </cell>
          <cell r="F406">
            <v>0</v>
          </cell>
        </row>
        <row r="409">
          <cell r="D409" t="str">
            <v>0327389</v>
          </cell>
          <cell r="F409">
            <v>0</v>
          </cell>
        </row>
        <row r="410">
          <cell r="D410" t="str">
            <v>0327504</v>
          </cell>
          <cell r="F410">
            <v>0</v>
          </cell>
        </row>
        <row r="412">
          <cell r="D412" t="str">
            <v>0320715</v>
          </cell>
          <cell r="F412">
            <v>0</v>
          </cell>
        </row>
        <row r="414">
          <cell r="D414" t="str">
            <v>0318106</v>
          </cell>
          <cell r="F414">
            <v>0</v>
          </cell>
        </row>
        <row r="415">
          <cell r="D415" t="str">
            <v>0318108</v>
          </cell>
          <cell r="F415">
            <v>0</v>
          </cell>
        </row>
        <row r="421">
          <cell r="D421" t="str">
            <v>0323937</v>
          </cell>
          <cell r="F421">
            <v>0</v>
          </cell>
        </row>
        <row r="423">
          <cell r="D423" t="str">
            <v>0325786</v>
          </cell>
          <cell r="F423">
            <v>0</v>
          </cell>
        </row>
        <row r="425">
          <cell r="D425" t="str">
            <v>0320715</v>
          </cell>
          <cell r="F425">
            <v>0</v>
          </cell>
        </row>
        <row r="426">
          <cell r="D426" t="str">
            <v>0320713</v>
          </cell>
          <cell r="F426">
            <v>0</v>
          </cell>
        </row>
        <row r="429">
          <cell r="D429" t="str">
            <v>0323886</v>
          </cell>
          <cell r="F429">
            <v>0</v>
          </cell>
        </row>
        <row r="430">
          <cell r="D430" t="str">
            <v>0323879</v>
          </cell>
          <cell r="F430">
            <v>0</v>
          </cell>
        </row>
        <row r="433">
          <cell r="D433" t="str">
            <v>0323886</v>
          </cell>
          <cell r="F433">
            <v>0</v>
          </cell>
        </row>
        <row r="434">
          <cell r="D434" t="str">
            <v>0323880</v>
          </cell>
          <cell r="F434">
            <v>0</v>
          </cell>
        </row>
        <row r="437">
          <cell r="D437" t="str">
            <v>0323886</v>
          </cell>
          <cell r="F437">
            <v>0</v>
          </cell>
        </row>
        <row r="438">
          <cell r="D438" t="str">
            <v>0323881</v>
          </cell>
          <cell r="F438">
            <v>0</v>
          </cell>
        </row>
        <row r="444">
          <cell r="D444" t="str">
            <v>0323914</v>
          </cell>
        </row>
        <row r="445">
          <cell r="D445" t="str">
            <v>0323915</v>
          </cell>
        </row>
        <row r="446">
          <cell r="D446" t="str">
            <v>0327389</v>
          </cell>
        </row>
        <row r="453">
          <cell r="D453" t="str">
            <v>0323914</v>
          </cell>
          <cell r="F453">
            <v>0</v>
          </cell>
        </row>
        <row r="454">
          <cell r="D454" t="str">
            <v>0323915</v>
          </cell>
          <cell r="F454">
            <v>0</v>
          </cell>
        </row>
        <row r="456">
          <cell r="D456" t="str">
            <v>0323869</v>
          </cell>
          <cell r="F456">
            <v>0</v>
          </cell>
        </row>
        <row r="457">
          <cell r="D457" t="str">
            <v>0320715</v>
          </cell>
          <cell r="F457">
            <v>0</v>
          </cell>
        </row>
        <row r="459">
          <cell r="D459" t="str">
            <v>0318106</v>
          </cell>
          <cell r="F459">
            <v>0</v>
          </cell>
        </row>
        <row r="460">
          <cell r="D460" t="str">
            <v>0318108</v>
          </cell>
          <cell r="F460">
            <v>0</v>
          </cell>
        </row>
        <row r="463">
          <cell r="D463" t="str">
            <v>0323914</v>
          </cell>
          <cell r="F463">
            <v>0</v>
          </cell>
        </row>
        <row r="464">
          <cell r="D464" t="str">
            <v>0323915</v>
          </cell>
          <cell r="F464">
            <v>0</v>
          </cell>
        </row>
        <row r="466">
          <cell r="D466" t="str">
            <v>0323869</v>
          </cell>
          <cell r="F466">
            <v>0</v>
          </cell>
        </row>
        <row r="467">
          <cell r="D467" t="str">
            <v>0320713</v>
          </cell>
          <cell r="F467">
            <v>0</v>
          </cell>
        </row>
        <row r="468">
          <cell r="D468" t="str">
            <v>0320715</v>
          </cell>
          <cell r="F468">
            <v>0</v>
          </cell>
        </row>
        <row r="470">
          <cell r="D470" t="str">
            <v>0318106</v>
          </cell>
          <cell r="F470">
            <v>0</v>
          </cell>
        </row>
        <row r="471">
          <cell r="D471" t="str">
            <v>0318108</v>
          </cell>
          <cell r="F471">
            <v>0</v>
          </cell>
        </row>
        <row r="472">
          <cell r="D472" t="str">
            <v>0325786</v>
          </cell>
          <cell r="F472">
            <v>0</v>
          </cell>
        </row>
        <row r="479">
          <cell r="D479" t="str">
            <v>0323919</v>
          </cell>
          <cell r="F479">
            <v>0</v>
          </cell>
        </row>
        <row r="480">
          <cell r="D480" t="str">
            <v>0323920</v>
          </cell>
          <cell r="F480">
            <v>0</v>
          </cell>
        </row>
        <row r="482">
          <cell r="D482" t="str">
            <v>0323869</v>
          </cell>
          <cell r="F482">
            <v>0</v>
          </cell>
        </row>
        <row r="483">
          <cell r="D483" t="str">
            <v>0320713</v>
          </cell>
          <cell r="F483">
            <v>0</v>
          </cell>
        </row>
        <row r="484">
          <cell r="D484" t="str">
            <v>0320715</v>
          </cell>
          <cell r="F484">
            <v>0</v>
          </cell>
        </row>
        <row r="486">
          <cell r="D486" t="str">
            <v>0318106</v>
          </cell>
          <cell r="F486">
            <v>0</v>
          </cell>
        </row>
        <row r="487">
          <cell r="D487" t="str">
            <v>0318108</v>
          </cell>
          <cell r="F487">
            <v>0</v>
          </cell>
        </row>
        <row r="490">
          <cell r="D490" t="str">
            <v>0323919</v>
          </cell>
          <cell r="F490">
            <v>0</v>
          </cell>
        </row>
        <row r="491">
          <cell r="D491" t="str">
            <v>0323920</v>
          </cell>
          <cell r="F491">
            <v>0</v>
          </cell>
        </row>
        <row r="493">
          <cell r="D493" t="str">
            <v>0323869</v>
          </cell>
          <cell r="F493">
            <v>0</v>
          </cell>
        </row>
        <row r="494">
          <cell r="D494" t="str">
            <v>0320713</v>
          </cell>
          <cell r="F494">
            <v>0</v>
          </cell>
        </row>
        <row r="495">
          <cell r="D495" t="str">
            <v>0320715</v>
          </cell>
          <cell r="F495">
            <v>0</v>
          </cell>
        </row>
        <row r="496">
          <cell r="D496" t="str">
            <v>0320727</v>
          </cell>
          <cell r="F496">
            <v>0</v>
          </cell>
        </row>
        <row r="497">
          <cell r="D497" t="str">
            <v>0320720</v>
          </cell>
          <cell r="F497">
            <v>0</v>
          </cell>
        </row>
        <row r="499">
          <cell r="D499" t="str">
            <v>0318106</v>
          </cell>
          <cell r="F499">
            <v>0</v>
          </cell>
        </row>
        <row r="500">
          <cell r="D500" t="str">
            <v>0318108</v>
          </cell>
          <cell r="F500">
            <v>0</v>
          </cell>
        </row>
        <row r="506">
          <cell r="D506" t="str">
            <v>0323939</v>
          </cell>
          <cell r="F506">
            <v>0</v>
          </cell>
        </row>
        <row r="508">
          <cell r="D508" t="str">
            <v>0325786</v>
          </cell>
          <cell r="F508">
            <v>0</v>
          </cell>
        </row>
        <row r="510">
          <cell r="D510" t="str">
            <v>0320715</v>
          </cell>
          <cell r="F510">
            <v>0</v>
          </cell>
        </row>
        <row r="511">
          <cell r="D511" t="str">
            <v>0320713</v>
          </cell>
          <cell r="F511">
            <v>0</v>
          </cell>
        </row>
        <row r="514">
          <cell r="D514" t="str">
            <v>0323888</v>
          </cell>
          <cell r="F514">
            <v>0</v>
          </cell>
        </row>
        <row r="515">
          <cell r="D515" t="str">
            <v>0323879</v>
          </cell>
          <cell r="F515">
            <v>0</v>
          </cell>
        </row>
        <row r="518">
          <cell r="D518" t="str">
            <v>0323888</v>
          </cell>
          <cell r="F518">
            <v>0</v>
          </cell>
        </row>
        <row r="519">
          <cell r="D519" t="str">
            <v>0323880</v>
          </cell>
          <cell r="F519">
            <v>0</v>
          </cell>
        </row>
        <row r="522">
          <cell r="D522" t="str">
            <v>0323888</v>
          </cell>
          <cell r="F522">
            <v>0</v>
          </cell>
        </row>
        <row r="523">
          <cell r="D523" t="str">
            <v>0323881</v>
          </cell>
          <cell r="F523">
            <v>0</v>
          </cell>
        </row>
        <row r="528">
          <cell r="D528" t="str">
            <v>0323919</v>
          </cell>
        </row>
        <row r="529">
          <cell r="D529" t="str">
            <v>0323920</v>
          </cell>
        </row>
        <row r="531">
          <cell r="D531" t="str">
            <v>0326633</v>
          </cell>
        </row>
        <row r="538">
          <cell r="D538" t="str">
            <v>0327387</v>
          </cell>
          <cell r="F538">
            <v>0</v>
          </cell>
        </row>
        <row r="539">
          <cell r="D539" t="str">
            <v>0327388</v>
          </cell>
          <cell r="F539">
            <v>0</v>
          </cell>
        </row>
        <row r="540">
          <cell r="D540" t="str">
            <v>0323918</v>
          </cell>
          <cell r="F540">
            <v>0</v>
          </cell>
        </row>
        <row r="542">
          <cell r="D542" t="str">
            <v>0320712</v>
          </cell>
          <cell r="F542">
            <v>0</v>
          </cell>
        </row>
        <row r="545">
          <cell r="D545" t="str">
            <v>0323918</v>
          </cell>
          <cell r="F545">
            <v>0</v>
          </cell>
        </row>
        <row r="546">
          <cell r="D546" t="str">
            <v>0327504</v>
          </cell>
          <cell r="F546">
            <v>0</v>
          </cell>
        </row>
        <row r="548">
          <cell r="D548" t="str">
            <v>0320712</v>
          </cell>
          <cell r="F548">
            <v>0</v>
          </cell>
        </row>
        <row r="551">
          <cell r="D551" t="str">
            <v>0327387</v>
          </cell>
          <cell r="F551">
            <v>0</v>
          </cell>
        </row>
        <row r="552">
          <cell r="D552" t="str">
            <v>0327388</v>
          </cell>
          <cell r="F552">
            <v>0</v>
          </cell>
        </row>
        <row r="553">
          <cell r="D553" t="str">
            <v>0323918</v>
          </cell>
          <cell r="F553">
            <v>0</v>
          </cell>
        </row>
        <row r="555">
          <cell r="D555" t="str">
            <v>0320715</v>
          </cell>
          <cell r="F555">
            <v>0</v>
          </cell>
        </row>
        <row r="557">
          <cell r="D557" t="str">
            <v>0318106</v>
          </cell>
          <cell r="F557">
            <v>0</v>
          </cell>
        </row>
        <row r="558">
          <cell r="D558" t="str">
            <v>0318108</v>
          </cell>
          <cell r="F558">
            <v>0</v>
          </cell>
        </row>
        <row r="561">
          <cell r="D561" t="str">
            <v>0323918</v>
          </cell>
          <cell r="F561">
            <v>0</v>
          </cell>
        </row>
        <row r="562">
          <cell r="D562" t="str">
            <v>0327504</v>
          </cell>
          <cell r="F562">
            <v>0</v>
          </cell>
        </row>
        <row r="564">
          <cell r="D564" t="str">
            <v>0320715</v>
          </cell>
          <cell r="F564">
            <v>0</v>
          </cell>
        </row>
        <row r="566">
          <cell r="D566" t="str">
            <v>0318106</v>
          </cell>
          <cell r="F566">
            <v>0</v>
          </cell>
        </row>
        <row r="567">
          <cell r="D567" t="str">
            <v>0318108</v>
          </cell>
          <cell r="F567">
            <v>0</v>
          </cell>
        </row>
        <row r="573">
          <cell r="D573" t="str">
            <v>0323938</v>
          </cell>
          <cell r="F573">
            <v>0</v>
          </cell>
        </row>
        <row r="575">
          <cell r="D575" t="str">
            <v>0325786</v>
          </cell>
          <cell r="F575">
            <v>0</v>
          </cell>
        </row>
        <row r="577">
          <cell r="D577" t="str">
            <v>0320715</v>
          </cell>
          <cell r="F577">
            <v>0</v>
          </cell>
        </row>
        <row r="578">
          <cell r="D578" t="str">
            <v>0320713</v>
          </cell>
          <cell r="F578">
            <v>0</v>
          </cell>
        </row>
        <row r="581">
          <cell r="D581" t="str">
            <v>0324303</v>
          </cell>
          <cell r="F581">
            <v>0</v>
          </cell>
        </row>
        <row r="582">
          <cell r="D582" t="str">
            <v>0323882</v>
          </cell>
          <cell r="F582">
            <v>0</v>
          </cell>
        </row>
        <row r="585">
          <cell r="D585" t="str">
            <v>0324303</v>
          </cell>
          <cell r="F585">
            <v>0</v>
          </cell>
        </row>
        <row r="586">
          <cell r="D586" t="str">
            <v>0323883</v>
          </cell>
          <cell r="F586">
            <v>0</v>
          </cell>
        </row>
        <row r="589">
          <cell r="D589" t="str">
            <v>0324303</v>
          </cell>
          <cell r="F589">
            <v>0</v>
          </cell>
        </row>
        <row r="590">
          <cell r="D590" t="str">
            <v>0323884</v>
          </cell>
          <cell r="F590">
            <v>0</v>
          </cell>
        </row>
        <row r="595">
          <cell r="D595" t="str">
            <v>0324326</v>
          </cell>
          <cell r="F595">
            <v>0</v>
          </cell>
        </row>
        <row r="596">
          <cell r="D596" t="str">
            <v>0323882</v>
          </cell>
          <cell r="F596">
            <v>0</v>
          </cell>
        </row>
        <row r="599">
          <cell r="D599" t="str">
            <v>0324326</v>
          </cell>
          <cell r="F599">
            <v>0</v>
          </cell>
        </row>
        <row r="600">
          <cell r="D600" t="str">
            <v>0323883</v>
          </cell>
          <cell r="F600">
            <v>0</v>
          </cell>
        </row>
        <row r="603">
          <cell r="D603" t="str">
            <v>0324326</v>
          </cell>
          <cell r="F603">
            <v>0</v>
          </cell>
        </row>
        <row r="604">
          <cell r="D604" t="str">
            <v>0323884</v>
          </cell>
          <cell r="F604">
            <v>0</v>
          </cell>
        </row>
        <row r="610">
          <cell r="D610" t="str">
            <v>0323128</v>
          </cell>
          <cell r="F610">
            <v>0</v>
          </cell>
        </row>
        <row r="611">
          <cell r="D611" t="str">
            <v>0323771</v>
          </cell>
          <cell r="F611">
            <v>0</v>
          </cell>
        </row>
        <row r="614">
          <cell r="D614" t="str">
            <v>0324205</v>
          </cell>
          <cell r="F614">
            <v>0</v>
          </cell>
        </row>
        <row r="615">
          <cell r="D615" t="str">
            <v>0323771</v>
          </cell>
          <cell r="F615">
            <v>0</v>
          </cell>
        </row>
        <row r="620">
          <cell r="D620" t="str">
            <v>0327387</v>
          </cell>
        </row>
        <row r="621">
          <cell r="D621" t="str">
            <v>0327388</v>
          </cell>
        </row>
        <row r="622">
          <cell r="D622" t="str">
            <v>0323918</v>
          </cell>
        </row>
        <row r="624">
          <cell r="D624" t="str">
            <v>0324205</v>
          </cell>
        </row>
        <row r="631">
          <cell r="D631" t="str">
            <v>0323921</v>
          </cell>
          <cell r="F631">
            <v>0</v>
          </cell>
        </row>
        <row r="632">
          <cell r="D632" t="str">
            <v>0323923</v>
          </cell>
          <cell r="F632">
            <v>0</v>
          </cell>
        </row>
        <row r="633">
          <cell r="D633" t="str">
            <v>0323924</v>
          </cell>
          <cell r="F633">
            <v>0</v>
          </cell>
        </row>
        <row r="639">
          <cell r="D639" t="str">
            <v>0323940</v>
          </cell>
          <cell r="F639">
            <v>0</v>
          </cell>
        </row>
        <row r="641">
          <cell r="D641" t="str">
            <v>0325786</v>
          </cell>
          <cell r="F641">
            <v>0</v>
          </cell>
        </row>
        <row r="643">
          <cell r="D643" t="str">
            <v>0320715</v>
          </cell>
          <cell r="F643">
            <v>0</v>
          </cell>
        </row>
        <row r="644">
          <cell r="D644" t="str">
            <v>0320713</v>
          </cell>
          <cell r="F644">
            <v>0</v>
          </cell>
        </row>
        <row r="649">
          <cell r="D649" t="str">
            <v>0324303</v>
          </cell>
          <cell r="F649">
            <v>0</v>
          </cell>
        </row>
        <row r="650">
          <cell r="D650" t="str">
            <v>0323879</v>
          </cell>
          <cell r="F650">
            <v>0</v>
          </cell>
        </row>
        <row r="653">
          <cell r="D653" t="str">
            <v>0324303</v>
          </cell>
          <cell r="F653">
            <v>0</v>
          </cell>
        </row>
        <row r="654">
          <cell r="D654" t="str">
            <v>0323880</v>
          </cell>
          <cell r="F654">
            <v>0</v>
          </cell>
        </row>
        <row r="657">
          <cell r="D657" t="str">
            <v>0324303</v>
          </cell>
          <cell r="F657">
            <v>0</v>
          </cell>
        </row>
        <row r="658">
          <cell r="D658" t="str">
            <v>0323881</v>
          </cell>
          <cell r="F658">
            <v>0</v>
          </cell>
        </row>
        <row r="663">
          <cell r="D663" t="str">
            <v>0323921</v>
          </cell>
        </row>
        <row r="665">
          <cell r="D665" t="str">
            <v>0323923</v>
          </cell>
        </row>
        <row r="666">
          <cell r="D666" t="str">
            <v>0323924</v>
          </cell>
        </row>
        <row r="668">
          <cell r="D668" t="str">
            <v>0323892</v>
          </cell>
        </row>
        <row r="669">
          <cell r="D669" t="str">
            <v>0323891</v>
          </cell>
        </row>
        <row r="675">
          <cell r="D675" t="str">
            <v>0323931</v>
          </cell>
        </row>
        <row r="676">
          <cell r="D676" t="str">
            <v>0323932</v>
          </cell>
        </row>
        <row r="677">
          <cell r="D677" t="str">
            <v>0324321</v>
          </cell>
        </row>
        <row r="678">
          <cell r="D678" t="str">
            <v>0323934</v>
          </cell>
          <cell r="F678">
            <v>0</v>
          </cell>
        </row>
        <row r="679">
          <cell r="D679" t="str">
            <v>0323422</v>
          </cell>
          <cell r="F679">
            <v>0</v>
          </cell>
        </row>
        <row r="685">
          <cell r="D685" t="str">
            <v>0323926</v>
          </cell>
          <cell r="F685">
            <v>0</v>
          </cell>
        </row>
        <row r="687">
          <cell r="D687" t="str">
            <v>0326457</v>
          </cell>
          <cell r="F687">
            <v>0</v>
          </cell>
        </row>
        <row r="689">
          <cell r="D689" t="str">
            <v>0318106</v>
          </cell>
          <cell r="F689">
            <v>0</v>
          </cell>
        </row>
        <row r="690">
          <cell r="D690" t="str">
            <v>0318108</v>
          </cell>
          <cell r="F690">
            <v>0</v>
          </cell>
        </row>
        <row r="691">
          <cell r="D691" t="str">
            <v>0322050</v>
          </cell>
          <cell r="F691">
            <v>0</v>
          </cell>
        </row>
        <row r="692">
          <cell r="D692" t="str">
            <v>0322051</v>
          </cell>
          <cell r="F692">
            <v>0</v>
          </cell>
        </row>
        <row r="695">
          <cell r="D695" t="str">
            <v>0323926</v>
          </cell>
          <cell r="F695">
            <v>0</v>
          </cell>
        </row>
        <row r="697">
          <cell r="D697" t="str">
            <v>0323927</v>
          </cell>
          <cell r="F697">
            <v>0</v>
          </cell>
        </row>
        <row r="698">
          <cell r="D698" t="str">
            <v>0326457</v>
          </cell>
          <cell r="F698">
            <v>0</v>
          </cell>
        </row>
        <row r="700">
          <cell r="D700" t="str">
            <v>0318106</v>
          </cell>
          <cell r="F700">
            <v>0</v>
          </cell>
        </row>
        <row r="701">
          <cell r="D701" t="str">
            <v>0318108</v>
          </cell>
          <cell r="F701">
            <v>0</v>
          </cell>
        </row>
        <row r="702">
          <cell r="D702" t="str">
            <v>0322050</v>
          </cell>
          <cell r="F702">
            <v>0</v>
          </cell>
        </row>
        <row r="703">
          <cell r="D703" t="str">
            <v>0322051</v>
          </cell>
          <cell r="F703">
            <v>0</v>
          </cell>
        </row>
        <row r="706">
          <cell r="D706" t="str">
            <v>0323926</v>
          </cell>
          <cell r="F706">
            <v>0</v>
          </cell>
        </row>
        <row r="708">
          <cell r="D708" t="str">
            <v>0323928</v>
          </cell>
          <cell r="F708">
            <v>0</v>
          </cell>
        </row>
        <row r="709">
          <cell r="D709" t="str">
            <v>0326457</v>
          </cell>
          <cell r="F709">
            <v>0</v>
          </cell>
        </row>
        <row r="711">
          <cell r="D711" t="str">
            <v>0318106</v>
          </cell>
          <cell r="F711">
            <v>0</v>
          </cell>
        </row>
        <row r="712">
          <cell r="D712" t="str">
            <v>0318108</v>
          </cell>
          <cell r="F712">
            <v>0</v>
          </cell>
        </row>
        <row r="713">
          <cell r="D713" t="str">
            <v>0322050</v>
          </cell>
          <cell r="F713">
            <v>0</v>
          </cell>
        </row>
        <row r="714">
          <cell r="D714" t="str">
            <v>0322051</v>
          </cell>
          <cell r="F714">
            <v>0</v>
          </cell>
        </row>
        <row r="717">
          <cell r="D717" t="str">
            <v>0323926</v>
          </cell>
          <cell r="F717">
            <v>0</v>
          </cell>
        </row>
        <row r="719">
          <cell r="D719" t="str">
            <v>0326457</v>
          </cell>
          <cell r="F719">
            <v>0</v>
          </cell>
        </row>
        <row r="721">
          <cell r="D721" t="str">
            <v>0318106</v>
          </cell>
          <cell r="F721">
            <v>0</v>
          </cell>
        </row>
        <row r="722">
          <cell r="D722" t="str">
            <v>0318108</v>
          </cell>
          <cell r="F722">
            <v>0</v>
          </cell>
        </row>
        <row r="723">
          <cell r="D723" t="str">
            <v>0322050</v>
          </cell>
          <cell r="F723">
            <v>0</v>
          </cell>
        </row>
        <row r="724">
          <cell r="D724" t="str">
            <v>0322051</v>
          </cell>
          <cell r="F724">
            <v>0</v>
          </cell>
        </row>
        <row r="727">
          <cell r="D727" t="str">
            <v>0323926</v>
          </cell>
          <cell r="F727">
            <v>0</v>
          </cell>
        </row>
        <row r="729">
          <cell r="D729" t="str">
            <v>0323927</v>
          </cell>
          <cell r="F729">
            <v>0</v>
          </cell>
        </row>
        <row r="730">
          <cell r="D730" t="str">
            <v>0326457</v>
          </cell>
          <cell r="F730">
            <v>0</v>
          </cell>
        </row>
        <row r="732">
          <cell r="D732" t="str">
            <v>0318106</v>
          </cell>
          <cell r="F732">
            <v>0</v>
          </cell>
        </row>
        <row r="733">
          <cell r="D733" t="str">
            <v>0318108</v>
          </cell>
          <cell r="F733">
            <v>0</v>
          </cell>
        </row>
        <row r="734">
          <cell r="D734" t="str">
            <v>0322050</v>
          </cell>
          <cell r="F734">
            <v>0</v>
          </cell>
        </row>
        <row r="735">
          <cell r="D735" t="str">
            <v>0322051</v>
          </cell>
          <cell r="F735">
            <v>0</v>
          </cell>
        </row>
        <row r="738">
          <cell r="D738" t="str">
            <v>0323926</v>
          </cell>
          <cell r="F738">
            <v>0</v>
          </cell>
        </row>
        <row r="740">
          <cell r="D740" t="str">
            <v>0323928</v>
          </cell>
          <cell r="F740">
            <v>0</v>
          </cell>
        </row>
        <row r="741">
          <cell r="D741" t="str">
            <v>0326457</v>
          </cell>
          <cell r="F741">
            <v>0</v>
          </cell>
        </row>
        <row r="743">
          <cell r="D743" t="str">
            <v>0318106</v>
          </cell>
          <cell r="F743">
            <v>0</v>
          </cell>
        </row>
        <row r="744">
          <cell r="D744" t="str">
            <v>0318108</v>
          </cell>
          <cell r="F744">
            <v>0</v>
          </cell>
        </row>
        <row r="745">
          <cell r="D745" t="str">
            <v>0322050</v>
          </cell>
          <cell r="F745">
            <v>0</v>
          </cell>
        </row>
        <row r="746">
          <cell r="D746" t="str">
            <v>0322051</v>
          </cell>
          <cell r="F746">
            <v>0</v>
          </cell>
        </row>
        <row r="752">
          <cell r="D752" t="str">
            <v>0323871</v>
          </cell>
        </row>
        <row r="753">
          <cell r="D753" t="str">
            <v>0323872</v>
          </cell>
        </row>
        <row r="754">
          <cell r="D754" t="str">
            <v>0323877</v>
          </cell>
        </row>
        <row r="755">
          <cell r="D755" t="str">
            <v>0323878</v>
          </cell>
        </row>
        <row r="756">
          <cell r="D756" t="str">
            <v>0323875</v>
          </cell>
        </row>
        <row r="762">
          <cell r="D762" t="str">
            <v>0323869</v>
          </cell>
          <cell r="F762">
            <v>0</v>
          </cell>
        </row>
        <row r="763">
          <cell r="D763" t="str">
            <v>0320727</v>
          </cell>
          <cell r="F763">
            <v>0</v>
          </cell>
        </row>
        <row r="764">
          <cell r="D764" t="str">
            <v>0320720</v>
          </cell>
          <cell r="F764">
            <v>0</v>
          </cell>
        </row>
        <row r="766">
          <cell r="D766" t="str">
            <v>0318106</v>
          </cell>
          <cell r="F766">
            <v>0</v>
          </cell>
        </row>
        <row r="767">
          <cell r="D767" t="str">
            <v>0315456</v>
          </cell>
          <cell r="F767">
            <v>0</v>
          </cell>
        </row>
        <row r="770">
          <cell r="D770" t="str">
            <v>0323870</v>
          </cell>
          <cell r="F770">
            <v>0</v>
          </cell>
        </row>
        <row r="771">
          <cell r="D771" t="str">
            <v>0320727</v>
          </cell>
          <cell r="F771">
            <v>0</v>
          </cell>
        </row>
        <row r="772">
          <cell r="D772" t="str">
            <v>0320720</v>
          </cell>
          <cell r="F772">
            <v>0</v>
          </cell>
        </row>
        <row r="774">
          <cell r="D774" t="str">
            <v>0318106</v>
          </cell>
          <cell r="F774">
            <v>0</v>
          </cell>
        </row>
        <row r="775">
          <cell r="D775" t="str">
            <v>0315456</v>
          </cell>
          <cell r="F775">
            <v>0</v>
          </cell>
        </row>
        <row r="778">
          <cell r="D778" t="str">
            <v>0323869</v>
          </cell>
          <cell r="F778">
            <v>0</v>
          </cell>
        </row>
        <row r="781">
          <cell r="D781" t="str">
            <v>0323870</v>
          </cell>
          <cell r="F781">
            <v>0</v>
          </cell>
        </row>
        <row r="784">
          <cell r="D784" t="str">
            <v>0323869</v>
          </cell>
          <cell r="F784">
            <v>0</v>
          </cell>
        </row>
        <row r="785">
          <cell r="D785" t="str">
            <v>0320715</v>
          </cell>
          <cell r="F785">
            <v>0</v>
          </cell>
        </row>
        <row r="786">
          <cell r="D786" t="str">
            <v>0323891</v>
          </cell>
          <cell r="F786">
            <v>0</v>
          </cell>
        </row>
        <row r="788">
          <cell r="D788" t="str">
            <v>0318106</v>
          </cell>
          <cell r="F788">
            <v>0</v>
          </cell>
        </row>
        <row r="789">
          <cell r="D789" t="str">
            <v>0318108</v>
          </cell>
          <cell r="F789">
            <v>0</v>
          </cell>
        </row>
        <row r="792">
          <cell r="D792" t="str">
            <v>0323870</v>
          </cell>
          <cell r="F792">
            <v>0</v>
          </cell>
        </row>
        <row r="793">
          <cell r="D793" t="str">
            <v>0320715</v>
          </cell>
          <cell r="F793">
            <v>0</v>
          </cell>
        </row>
        <row r="794">
          <cell r="D794" t="str">
            <v>0323891</v>
          </cell>
          <cell r="F794">
            <v>0</v>
          </cell>
        </row>
        <row r="796">
          <cell r="D796" t="str">
            <v>0318106</v>
          </cell>
          <cell r="F796">
            <v>0</v>
          </cell>
        </row>
        <row r="797">
          <cell r="D797" t="str">
            <v>0318108</v>
          </cell>
          <cell r="F797">
            <v>0</v>
          </cell>
        </row>
        <row r="800">
          <cell r="D800" t="str">
            <v>0323892</v>
          </cell>
          <cell r="F800">
            <v>0</v>
          </cell>
        </row>
        <row r="801">
          <cell r="D801" t="str">
            <v>0323891</v>
          </cell>
          <cell r="F801">
            <v>0</v>
          </cell>
        </row>
        <row r="807">
          <cell r="D807" t="str">
            <v>0324178</v>
          </cell>
          <cell r="F807">
            <v>0</v>
          </cell>
        </row>
        <row r="809">
          <cell r="D809" t="str">
            <v>0323910</v>
          </cell>
          <cell r="F809">
            <v>0</v>
          </cell>
        </row>
        <row r="810">
          <cell r="D810" t="str">
            <v>0320712</v>
          </cell>
          <cell r="F810">
            <v>0</v>
          </cell>
        </row>
        <row r="812">
          <cell r="D812" t="str">
            <v>0318106</v>
          </cell>
          <cell r="F812">
            <v>0</v>
          </cell>
        </row>
        <row r="813">
          <cell r="D813" t="str">
            <v>0318108</v>
          </cell>
          <cell r="F813">
            <v>0</v>
          </cell>
        </row>
        <row r="814">
          <cell r="D814" t="str">
            <v>0322050</v>
          </cell>
          <cell r="F814">
            <v>0</v>
          </cell>
        </row>
        <row r="817">
          <cell r="D817" t="str">
            <v>0324178</v>
          </cell>
          <cell r="F817">
            <v>0</v>
          </cell>
        </row>
        <row r="819">
          <cell r="D819" t="str">
            <v>0323912</v>
          </cell>
          <cell r="F819">
            <v>0</v>
          </cell>
        </row>
        <row r="820">
          <cell r="D820" t="str">
            <v>0320712</v>
          </cell>
          <cell r="F820">
            <v>0</v>
          </cell>
        </row>
        <row r="822">
          <cell r="D822" t="str">
            <v>0318106</v>
          </cell>
          <cell r="F822">
            <v>0</v>
          </cell>
        </row>
        <row r="823">
          <cell r="D823" t="str">
            <v>0318108</v>
          </cell>
          <cell r="F823">
            <v>0</v>
          </cell>
        </row>
        <row r="824">
          <cell r="D824" t="str">
            <v>0322050</v>
          </cell>
          <cell r="F824">
            <v>0</v>
          </cell>
        </row>
        <row r="827">
          <cell r="D827" t="str">
            <v>0324175</v>
          </cell>
          <cell r="F827">
            <v>0</v>
          </cell>
        </row>
        <row r="829">
          <cell r="D829" t="str">
            <v>0320715</v>
          </cell>
          <cell r="F829">
            <v>0</v>
          </cell>
        </row>
        <row r="830">
          <cell r="D830" t="str">
            <v>0323910</v>
          </cell>
          <cell r="F830">
            <v>0</v>
          </cell>
        </row>
        <row r="831">
          <cell r="D831" t="str">
            <v>0320712</v>
          </cell>
          <cell r="F831">
            <v>0</v>
          </cell>
        </row>
        <row r="833">
          <cell r="D833" t="str">
            <v>0318106</v>
          </cell>
          <cell r="F833">
            <v>0</v>
          </cell>
        </row>
        <row r="834">
          <cell r="D834" t="str">
            <v>0318108</v>
          </cell>
          <cell r="F834">
            <v>0</v>
          </cell>
        </row>
        <row r="835">
          <cell r="D835" t="str">
            <v>0322050</v>
          </cell>
          <cell r="F835">
            <v>0</v>
          </cell>
        </row>
        <row r="838">
          <cell r="D838" t="str">
            <v>0324175</v>
          </cell>
          <cell r="F838">
            <v>0</v>
          </cell>
        </row>
        <row r="840">
          <cell r="D840" t="str">
            <v>0320715</v>
          </cell>
          <cell r="F840">
            <v>0</v>
          </cell>
        </row>
        <row r="841">
          <cell r="D841" t="str">
            <v>0323912</v>
          </cell>
          <cell r="F841">
            <v>0</v>
          </cell>
        </row>
        <row r="842">
          <cell r="D842" t="str">
            <v>0320712</v>
          </cell>
          <cell r="F842">
            <v>0</v>
          </cell>
        </row>
        <row r="844">
          <cell r="D844" t="str">
            <v>0318106</v>
          </cell>
          <cell r="F844">
            <v>0</v>
          </cell>
        </row>
        <row r="845">
          <cell r="D845" t="str">
            <v>0318108</v>
          </cell>
          <cell r="F845">
            <v>0</v>
          </cell>
        </row>
        <row r="846">
          <cell r="D846" t="str">
            <v>0322050</v>
          </cell>
          <cell r="F846">
            <v>0</v>
          </cell>
        </row>
        <row r="849">
          <cell r="D849" t="str">
            <v>0324175</v>
          </cell>
          <cell r="F849">
            <v>0</v>
          </cell>
        </row>
        <row r="851">
          <cell r="D851" t="str">
            <v>0323910</v>
          </cell>
          <cell r="F851">
            <v>0</v>
          </cell>
        </row>
        <row r="852">
          <cell r="D852" t="str">
            <v>0320727</v>
          </cell>
          <cell r="F852">
            <v>0</v>
          </cell>
        </row>
        <row r="853">
          <cell r="D853" t="str">
            <v>0320730</v>
          </cell>
          <cell r="F853">
            <v>0</v>
          </cell>
        </row>
        <row r="854">
          <cell r="D854" t="str">
            <v>0320720</v>
          </cell>
          <cell r="F854">
            <v>0</v>
          </cell>
        </row>
        <row r="856">
          <cell r="D856" t="str">
            <v>0318106</v>
          </cell>
          <cell r="F856">
            <v>0</v>
          </cell>
        </row>
        <row r="857">
          <cell r="D857" t="str">
            <v>0315456</v>
          </cell>
          <cell r="F857">
            <v>0</v>
          </cell>
        </row>
        <row r="858">
          <cell r="D858" t="str">
            <v>0322050</v>
          </cell>
          <cell r="F858">
            <v>0</v>
          </cell>
        </row>
        <row r="861">
          <cell r="D861" t="str">
            <v>0324175</v>
          </cell>
          <cell r="F861">
            <v>0</v>
          </cell>
        </row>
        <row r="863">
          <cell r="D863" t="str">
            <v>0323912</v>
          </cell>
          <cell r="F863">
            <v>0</v>
          </cell>
        </row>
        <row r="864">
          <cell r="D864" t="str">
            <v>0320727</v>
          </cell>
          <cell r="F864">
            <v>0</v>
          </cell>
        </row>
        <row r="865">
          <cell r="D865" t="str">
            <v>0320730</v>
          </cell>
          <cell r="F865">
            <v>0</v>
          </cell>
        </row>
        <row r="866">
          <cell r="D866" t="str">
            <v>0320720</v>
          </cell>
          <cell r="F866">
            <v>0</v>
          </cell>
        </row>
        <row r="868">
          <cell r="D868" t="str">
            <v>0318106</v>
          </cell>
          <cell r="F868">
            <v>0</v>
          </cell>
        </row>
        <row r="869">
          <cell r="D869" t="str">
            <v>0315456</v>
          </cell>
          <cell r="F869">
            <v>0</v>
          </cell>
        </row>
        <row r="870">
          <cell r="D870" t="str">
            <v>0322050</v>
          </cell>
          <cell r="F870">
            <v>0</v>
          </cell>
        </row>
        <row r="873">
          <cell r="D873" t="str">
            <v>0324178</v>
          </cell>
          <cell r="F873">
            <v>0</v>
          </cell>
        </row>
        <row r="875">
          <cell r="D875" t="str">
            <v>0323910</v>
          </cell>
          <cell r="F875">
            <v>0</v>
          </cell>
        </row>
        <row r="876">
          <cell r="D876" t="str">
            <v>0320730</v>
          </cell>
          <cell r="F876">
            <v>0</v>
          </cell>
        </row>
        <row r="877">
          <cell r="D877" t="str">
            <v>0320720</v>
          </cell>
          <cell r="F877">
            <v>0</v>
          </cell>
        </row>
        <row r="879">
          <cell r="D879" t="str">
            <v>0318106</v>
          </cell>
          <cell r="F879">
            <v>0</v>
          </cell>
        </row>
        <row r="880">
          <cell r="D880" t="str">
            <v>0315456</v>
          </cell>
          <cell r="F880">
            <v>0</v>
          </cell>
        </row>
        <row r="881">
          <cell r="D881" t="str">
            <v>0322050</v>
          </cell>
          <cell r="F881">
            <v>0</v>
          </cell>
        </row>
        <row r="884">
          <cell r="D884" t="str">
            <v>0324178</v>
          </cell>
          <cell r="F884">
            <v>0</v>
          </cell>
        </row>
        <row r="886">
          <cell r="D886" t="str">
            <v>0323912</v>
          </cell>
          <cell r="F886">
            <v>0</v>
          </cell>
        </row>
        <row r="887">
          <cell r="D887" t="str">
            <v>0320730</v>
          </cell>
          <cell r="F887">
            <v>0</v>
          </cell>
        </row>
        <row r="888">
          <cell r="D888" t="str">
            <v>0320720</v>
          </cell>
          <cell r="F888">
            <v>0</v>
          </cell>
        </row>
        <row r="890">
          <cell r="D890" t="str">
            <v>0318106</v>
          </cell>
          <cell r="F890">
            <v>0</v>
          </cell>
        </row>
        <row r="891">
          <cell r="D891" t="str">
            <v>0315456</v>
          </cell>
          <cell r="F891">
            <v>0</v>
          </cell>
        </row>
        <row r="892">
          <cell r="D892" t="str">
            <v>0322050</v>
          </cell>
          <cell r="F892">
            <v>0</v>
          </cell>
        </row>
        <row r="895">
          <cell r="D895" t="str">
            <v>0324178</v>
          </cell>
          <cell r="F895">
            <v>0</v>
          </cell>
        </row>
        <row r="897">
          <cell r="D897" t="str">
            <v>0323910</v>
          </cell>
          <cell r="F897">
            <v>0</v>
          </cell>
        </row>
        <row r="898">
          <cell r="D898" t="str">
            <v>0320713</v>
          </cell>
          <cell r="F898">
            <v>0</v>
          </cell>
        </row>
        <row r="899">
          <cell r="D899" t="str">
            <v>0320715</v>
          </cell>
          <cell r="F899">
            <v>0</v>
          </cell>
        </row>
        <row r="901">
          <cell r="D901" t="str">
            <v>0318106</v>
          </cell>
          <cell r="F901">
            <v>0</v>
          </cell>
        </row>
        <row r="902">
          <cell r="D902" t="str">
            <v>0318108</v>
          </cell>
          <cell r="F902">
            <v>0</v>
          </cell>
        </row>
        <row r="903">
          <cell r="D903" t="str">
            <v>0322050</v>
          </cell>
          <cell r="F903">
            <v>0</v>
          </cell>
        </row>
        <row r="906">
          <cell r="D906" t="str">
            <v>0324178</v>
          </cell>
          <cell r="F906">
            <v>0</v>
          </cell>
        </row>
        <row r="908">
          <cell r="D908" t="str">
            <v>0323912</v>
          </cell>
          <cell r="F908">
            <v>0</v>
          </cell>
        </row>
        <row r="909">
          <cell r="D909" t="str">
            <v>0320713</v>
          </cell>
          <cell r="F909">
            <v>0</v>
          </cell>
        </row>
        <row r="910">
          <cell r="D910" t="str">
            <v>0320715</v>
          </cell>
          <cell r="F910">
            <v>0</v>
          </cell>
        </row>
        <row r="912">
          <cell r="D912" t="str">
            <v>0318106</v>
          </cell>
          <cell r="F912">
            <v>0</v>
          </cell>
        </row>
        <row r="913">
          <cell r="D913" t="str">
            <v>0318108</v>
          </cell>
          <cell r="F913">
            <v>0</v>
          </cell>
        </row>
        <row r="914">
          <cell r="D914" t="str">
            <v>0322050</v>
          </cell>
          <cell r="F914">
            <v>0</v>
          </cell>
        </row>
        <row r="917">
          <cell r="D917" t="str">
            <v>0322056</v>
          </cell>
          <cell r="F917">
            <v>0</v>
          </cell>
        </row>
        <row r="919">
          <cell r="D919" t="str">
            <v>0320724</v>
          </cell>
          <cell r="F919">
            <v>0</v>
          </cell>
        </row>
        <row r="925">
          <cell r="D925" t="str">
            <v>0323108</v>
          </cell>
          <cell r="F925">
            <v>0</v>
          </cell>
        </row>
        <row r="926">
          <cell r="D926" t="str">
            <v>0325671</v>
          </cell>
          <cell r="F926">
            <v>0</v>
          </cell>
        </row>
        <row r="928">
          <cell r="D928" t="str">
            <v>0318106</v>
          </cell>
          <cell r="F928">
            <v>0</v>
          </cell>
        </row>
        <row r="929">
          <cell r="D929" t="str">
            <v>0318108</v>
          </cell>
          <cell r="F929">
            <v>0</v>
          </cell>
        </row>
        <row r="932">
          <cell r="D932" t="str">
            <v>0323108</v>
          </cell>
          <cell r="F932">
            <v>0</v>
          </cell>
        </row>
        <row r="933">
          <cell r="D933" t="str">
            <v>0325671</v>
          </cell>
          <cell r="F933">
            <v>0</v>
          </cell>
        </row>
        <row r="935">
          <cell r="D935" t="str">
            <v>0318106</v>
          </cell>
          <cell r="F935">
            <v>0</v>
          </cell>
        </row>
        <row r="936">
          <cell r="D936" t="str">
            <v>0318108</v>
          </cell>
          <cell r="F936">
            <v>0</v>
          </cell>
        </row>
        <row r="939">
          <cell r="D939" t="str">
            <v>0323910</v>
          </cell>
          <cell r="F939">
            <v>0</v>
          </cell>
        </row>
        <row r="940">
          <cell r="D940" t="str">
            <v>0320730</v>
          </cell>
          <cell r="F940">
            <v>0</v>
          </cell>
        </row>
        <row r="941">
          <cell r="D941" t="str">
            <v>0320720</v>
          </cell>
          <cell r="F941">
            <v>0</v>
          </cell>
        </row>
        <row r="942">
          <cell r="D942" t="str">
            <v>0323108</v>
          </cell>
          <cell r="F942">
            <v>0</v>
          </cell>
        </row>
        <row r="943">
          <cell r="D943" t="str">
            <v>0325671</v>
          </cell>
          <cell r="F943">
            <v>0</v>
          </cell>
        </row>
        <row r="945">
          <cell r="D945" t="str">
            <v>0318106</v>
          </cell>
          <cell r="F945">
            <v>0</v>
          </cell>
        </row>
        <row r="946">
          <cell r="D946" t="str">
            <v>0318108</v>
          </cell>
          <cell r="F946">
            <v>0</v>
          </cell>
        </row>
        <row r="949">
          <cell r="D949" t="str">
            <v>0323870</v>
          </cell>
          <cell r="F949">
            <v>0</v>
          </cell>
        </row>
        <row r="950">
          <cell r="D950" t="str">
            <v>0320716</v>
          </cell>
          <cell r="F950">
            <v>0</v>
          </cell>
        </row>
        <row r="951">
          <cell r="D951" t="str">
            <v>0323108</v>
          </cell>
          <cell r="F951">
            <v>0</v>
          </cell>
        </row>
        <row r="953">
          <cell r="D953" t="str">
            <v>0318106</v>
          </cell>
          <cell r="F953">
            <v>0</v>
          </cell>
        </row>
        <row r="954">
          <cell r="D954" t="str">
            <v>0318108</v>
          </cell>
          <cell r="F954">
            <v>0</v>
          </cell>
        </row>
        <row r="957">
          <cell r="D957" t="str">
            <v>0323869</v>
          </cell>
          <cell r="F957">
            <v>0</v>
          </cell>
        </row>
        <row r="958">
          <cell r="D958" t="str">
            <v>0323108</v>
          </cell>
          <cell r="F958">
            <v>0</v>
          </cell>
        </row>
        <row r="959">
          <cell r="D959" t="str">
            <v>0325671</v>
          </cell>
          <cell r="F959">
            <v>0</v>
          </cell>
        </row>
        <row r="961">
          <cell r="D961" t="str">
            <v>0318106</v>
          </cell>
          <cell r="F961">
            <v>0</v>
          </cell>
        </row>
        <row r="962">
          <cell r="D962" t="str">
            <v>0318108</v>
          </cell>
          <cell r="F962">
            <v>0</v>
          </cell>
        </row>
        <row r="965">
          <cell r="D965" t="str">
            <v>0320716</v>
          </cell>
          <cell r="F965">
            <v>0</v>
          </cell>
        </row>
        <row r="966">
          <cell r="D966" t="str">
            <v>0323108</v>
          </cell>
          <cell r="F966">
            <v>0</v>
          </cell>
        </row>
        <row r="968">
          <cell r="D968" t="str">
            <v>0318106</v>
          </cell>
          <cell r="F968">
            <v>0</v>
          </cell>
        </row>
        <row r="969">
          <cell r="D969" t="str">
            <v>0318108</v>
          </cell>
          <cell r="F969">
            <v>0</v>
          </cell>
        </row>
        <row r="975">
          <cell r="D975" t="str">
            <v>0323941</v>
          </cell>
          <cell r="F975">
            <v>0</v>
          </cell>
        </row>
        <row r="976">
          <cell r="D976" t="str">
            <v>0323869</v>
          </cell>
          <cell r="F976">
            <v>0</v>
          </cell>
        </row>
        <row r="977">
          <cell r="D977" t="str">
            <v>0320716</v>
          </cell>
          <cell r="F977">
            <v>0</v>
          </cell>
        </row>
        <row r="979">
          <cell r="D979" t="str">
            <v>0318106</v>
          </cell>
          <cell r="F979">
            <v>0</v>
          </cell>
        </row>
        <row r="980">
          <cell r="D980" t="str">
            <v>0318107</v>
          </cell>
          <cell r="F980">
            <v>0</v>
          </cell>
        </row>
        <row r="983">
          <cell r="D983" t="str">
            <v>0323941</v>
          </cell>
          <cell r="F983">
            <v>0</v>
          </cell>
        </row>
        <row r="984">
          <cell r="D984" t="str">
            <v>0323870</v>
          </cell>
          <cell r="F984">
            <v>0</v>
          </cell>
        </row>
        <row r="985">
          <cell r="D985" t="str">
            <v>0320716</v>
          </cell>
          <cell r="F985">
            <v>0</v>
          </cell>
        </row>
        <row r="987">
          <cell r="D987" t="str">
            <v>0318106</v>
          </cell>
          <cell r="F987">
            <v>0</v>
          </cell>
        </row>
        <row r="988">
          <cell r="D988" t="str">
            <v>0318107</v>
          </cell>
          <cell r="F988">
            <v>0</v>
          </cell>
        </row>
        <row r="994">
          <cell r="D994" t="str">
            <v>0324301</v>
          </cell>
        </row>
        <row r="995">
          <cell r="D995" t="str">
            <v>0324302</v>
          </cell>
        </row>
        <row r="997">
          <cell r="D997" t="str">
            <v>0323112</v>
          </cell>
        </row>
        <row r="998">
          <cell r="D998" t="str">
            <v>0323110</v>
          </cell>
        </row>
        <row r="999">
          <cell r="D999" t="str">
            <v>0323108</v>
          </cell>
        </row>
        <row r="1000">
          <cell r="D1000" t="str">
            <v>0325671</v>
          </cell>
        </row>
        <row r="1002">
          <cell r="D1002" t="str">
            <v>0323869</v>
          </cell>
        </row>
        <row r="1003">
          <cell r="D1003" t="str">
            <v>0323910</v>
          </cell>
        </row>
        <row r="1004">
          <cell r="D1004" t="str">
            <v>0323870</v>
          </cell>
        </row>
        <row r="1005">
          <cell r="D1005" t="str">
            <v>0323912</v>
          </cell>
        </row>
        <row r="1006">
          <cell r="D1006" t="str">
            <v>0323927</v>
          </cell>
        </row>
        <row r="1007">
          <cell r="D1007" t="str">
            <v>0323928</v>
          </cell>
        </row>
        <row r="1008">
          <cell r="D1008" t="str">
            <v>0323941</v>
          </cell>
        </row>
        <row r="1009">
          <cell r="D1009" t="str">
            <v>0323891</v>
          </cell>
        </row>
        <row r="1015">
          <cell r="D1015" t="str">
            <v>0323845</v>
          </cell>
        </row>
        <row r="1016">
          <cell r="D1016" t="str">
            <v>0323769</v>
          </cell>
        </row>
        <row r="1017">
          <cell r="D1017" t="str">
            <v>0323771</v>
          </cell>
        </row>
        <row r="1018">
          <cell r="D1018" t="str">
            <v>0323772</v>
          </cell>
        </row>
        <row r="1019">
          <cell r="D1019" t="str">
            <v>0323773</v>
          </cell>
        </row>
        <row r="1020">
          <cell r="D1020" t="str">
            <v>0323770</v>
          </cell>
        </row>
        <row r="1026">
          <cell r="D1026" t="str">
            <v>0325709</v>
          </cell>
          <cell r="F1026">
            <v>0</v>
          </cell>
        </row>
        <row r="1027">
          <cell r="D1027" t="str">
            <v>0325706</v>
          </cell>
          <cell r="F1027">
            <v>0</v>
          </cell>
        </row>
        <row r="1030">
          <cell r="D1030" t="str">
            <v>0325698</v>
          </cell>
          <cell r="F1030">
            <v>0</v>
          </cell>
        </row>
        <row r="1031">
          <cell r="D1031" t="str">
            <v>0325709</v>
          </cell>
          <cell r="F1031">
            <v>0</v>
          </cell>
        </row>
        <row r="1032">
          <cell r="D1032" t="str">
            <v>0325706</v>
          </cell>
          <cell r="F1032">
            <v>0</v>
          </cell>
        </row>
        <row r="1035">
          <cell r="D1035" t="str">
            <v>0325698</v>
          </cell>
          <cell r="F1035">
            <v>0</v>
          </cell>
        </row>
        <row r="1036">
          <cell r="D1036" t="str">
            <v>0325709</v>
          </cell>
          <cell r="F1036">
            <v>0</v>
          </cell>
        </row>
        <row r="1039">
          <cell r="D1039" t="str">
            <v>0325698</v>
          </cell>
          <cell r="F1039">
            <v>0</v>
          </cell>
        </row>
        <row r="1040">
          <cell r="D1040" t="str">
            <v>0325709</v>
          </cell>
          <cell r="F1040">
            <v>0</v>
          </cell>
        </row>
        <row r="1046">
          <cell r="D1046" t="str">
            <v>0324178</v>
          </cell>
          <cell r="F1046">
            <v>0</v>
          </cell>
        </row>
        <row r="1047">
          <cell r="D1047" t="str">
            <v>0325711</v>
          </cell>
          <cell r="F1047">
            <v>0</v>
          </cell>
        </row>
        <row r="1048">
          <cell r="D1048" t="str">
            <v>0326963</v>
          </cell>
          <cell r="F1048">
            <v>0</v>
          </cell>
        </row>
        <row r="1049">
          <cell r="D1049" t="str">
            <v>0325713</v>
          </cell>
          <cell r="F1049">
            <v>0</v>
          </cell>
        </row>
        <row r="1050">
          <cell r="D1050" t="str">
            <v>0325717</v>
          </cell>
          <cell r="F1050">
            <v>0</v>
          </cell>
        </row>
        <row r="1052">
          <cell r="D1052" t="str">
            <v>0325718</v>
          </cell>
          <cell r="F1052">
            <v>0</v>
          </cell>
        </row>
        <row r="1053">
          <cell r="D1053" t="str">
            <v>0326968</v>
          </cell>
          <cell r="F1053">
            <v>0</v>
          </cell>
        </row>
        <row r="1054">
          <cell r="D1054" t="str">
            <v>0325719</v>
          </cell>
          <cell r="F1054">
            <v>0</v>
          </cell>
        </row>
        <row r="1059">
          <cell r="D1059" t="str">
            <v>0324178</v>
          </cell>
          <cell r="F1059">
            <v>0</v>
          </cell>
        </row>
        <row r="1060">
          <cell r="D1060" t="str">
            <v>0325711</v>
          </cell>
          <cell r="F1060">
            <v>0</v>
          </cell>
        </row>
        <row r="1061">
          <cell r="D1061" t="str">
            <v>0326963</v>
          </cell>
          <cell r="F1061">
            <v>0</v>
          </cell>
        </row>
        <row r="1062">
          <cell r="D1062" t="str">
            <v>0325713</v>
          </cell>
          <cell r="F1062">
            <v>0</v>
          </cell>
        </row>
        <row r="1063">
          <cell r="D1063" t="str">
            <v>0325717</v>
          </cell>
          <cell r="F1063">
            <v>0</v>
          </cell>
        </row>
        <row r="1064">
          <cell r="D1064" t="str">
            <v>0325732</v>
          </cell>
          <cell r="F1064">
            <v>0</v>
          </cell>
        </row>
        <row r="1066">
          <cell r="D1066" t="str">
            <v>0325718</v>
          </cell>
          <cell r="F1066">
            <v>0</v>
          </cell>
        </row>
        <row r="1067">
          <cell r="D1067" t="str">
            <v>0326968</v>
          </cell>
          <cell r="F1067">
            <v>0</v>
          </cell>
        </row>
        <row r="1068">
          <cell r="D1068" t="str">
            <v>0325719</v>
          </cell>
          <cell r="F1068">
            <v>0</v>
          </cell>
        </row>
        <row r="1071">
          <cell r="D1071" t="str">
            <v>0324178</v>
          </cell>
          <cell r="F1071">
            <v>0</v>
          </cell>
        </row>
        <row r="1072">
          <cell r="D1072" t="str">
            <v>0325711</v>
          </cell>
          <cell r="F1072">
            <v>0</v>
          </cell>
        </row>
        <row r="1073">
          <cell r="D1073" t="str">
            <v>0326963</v>
          </cell>
          <cell r="F1073">
            <v>0</v>
          </cell>
        </row>
        <row r="1074">
          <cell r="D1074" t="str">
            <v>0325713</v>
          </cell>
          <cell r="F1074">
            <v>0</v>
          </cell>
        </row>
        <row r="1075">
          <cell r="D1075" t="str">
            <v>0325717</v>
          </cell>
          <cell r="F1075">
            <v>0</v>
          </cell>
        </row>
        <row r="1076">
          <cell r="D1076" t="str">
            <v>0325734</v>
          </cell>
          <cell r="F1076">
            <v>0</v>
          </cell>
        </row>
        <row r="1077">
          <cell r="D1077" t="str">
            <v>0323891</v>
          </cell>
          <cell r="F1077">
            <v>0</v>
          </cell>
        </row>
        <row r="1079">
          <cell r="D1079" t="str">
            <v>0325718</v>
          </cell>
          <cell r="F1079">
            <v>0</v>
          </cell>
        </row>
        <row r="1080">
          <cell r="D1080" t="str">
            <v>0326968</v>
          </cell>
          <cell r="F1080">
            <v>0</v>
          </cell>
        </row>
        <row r="1081">
          <cell r="D1081" t="str">
            <v>0325719</v>
          </cell>
          <cell r="F1081">
            <v>0</v>
          </cell>
        </row>
        <row r="1084">
          <cell r="D1084" t="str">
            <v>0324178</v>
          </cell>
          <cell r="F1084">
            <v>0</v>
          </cell>
        </row>
        <row r="1085">
          <cell r="D1085" t="str">
            <v>0325711</v>
          </cell>
          <cell r="F1085">
            <v>0</v>
          </cell>
        </row>
        <row r="1086">
          <cell r="D1086" t="str">
            <v>0326963</v>
          </cell>
          <cell r="F1086">
            <v>0</v>
          </cell>
        </row>
        <row r="1087">
          <cell r="D1087" t="str">
            <v>0325713</v>
          </cell>
          <cell r="F1087">
            <v>0</v>
          </cell>
        </row>
        <row r="1088">
          <cell r="D1088" t="str">
            <v>0325717</v>
          </cell>
          <cell r="F1088">
            <v>0</v>
          </cell>
        </row>
        <row r="1089">
          <cell r="D1089" t="str">
            <v>0325733</v>
          </cell>
          <cell r="F1089">
            <v>0</v>
          </cell>
        </row>
        <row r="1091">
          <cell r="D1091" t="str">
            <v>0325718</v>
          </cell>
          <cell r="F1091">
            <v>0</v>
          </cell>
        </row>
        <row r="1092">
          <cell r="D1092" t="str">
            <v>0325719</v>
          </cell>
          <cell r="F1092">
            <v>0</v>
          </cell>
        </row>
        <row r="1093">
          <cell r="D1093" t="str">
            <v>0326968</v>
          </cell>
          <cell r="F1093">
            <v>0</v>
          </cell>
        </row>
        <row r="1096">
          <cell r="D1096" t="str">
            <v>0325759</v>
          </cell>
          <cell r="F1096">
            <v>0</v>
          </cell>
        </row>
        <row r="1097">
          <cell r="D1097" t="str">
            <v>0325714</v>
          </cell>
          <cell r="F1097">
            <v>0</v>
          </cell>
        </row>
        <row r="1098">
          <cell r="D1098" t="str">
            <v>0326964</v>
          </cell>
          <cell r="F1098">
            <v>0</v>
          </cell>
        </row>
        <row r="1099">
          <cell r="D1099" t="str">
            <v>0325717</v>
          </cell>
          <cell r="F1099">
            <v>0</v>
          </cell>
        </row>
        <row r="1101">
          <cell r="D1101" t="str">
            <v>0326968</v>
          </cell>
          <cell r="F1101">
            <v>0</v>
          </cell>
        </row>
        <row r="1102">
          <cell r="D1102" t="str">
            <v>0325718</v>
          </cell>
          <cell r="F1102">
            <v>0</v>
          </cell>
        </row>
        <row r="1103">
          <cell r="D1103" t="str">
            <v>0325720</v>
          </cell>
          <cell r="F1103">
            <v>0</v>
          </cell>
        </row>
        <row r="1109">
          <cell r="D1109" t="str">
            <v>0325735</v>
          </cell>
          <cell r="F1109">
            <v>0</v>
          </cell>
        </row>
        <row r="1110">
          <cell r="D1110" t="str">
            <v>0325740</v>
          </cell>
          <cell r="F1110">
            <v>0</v>
          </cell>
        </row>
        <row r="1111">
          <cell r="D1111" t="str">
            <v>0326946</v>
          </cell>
          <cell r="F1111">
            <v>0</v>
          </cell>
        </row>
        <row r="1113">
          <cell r="D1113" t="str">
            <v>0320730</v>
          </cell>
          <cell r="F1113">
            <v>0</v>
          </cell>
        </row>
        <row r="1114">
          <cell r="D1114" t="str">
            <v>0320720</v>
          </cell>
          <cell r="F1114">
            <v>0</v>
          </cell>
        </row>
        <row r="1116">
          <cell r="D1116" t="str">
            <v>0318106</v>
          </cell>
          <cell r="F1116">
            <v>0</v>
          </cell>
        </row>
        <row r="1117">
          <cell r="D1117" t="str">
            <v>0315456</v>
          </cell>
          <cell r="F1117">
            <v>0</v>
          </cell>
        </row>
        <row r="1120">
          <cell r="D1120" t="str">
            <v>0325786</v>
          </cell>
          <cell r="F1120">
            <v>0</v>
          </cell>
        </row>
        <row r="1121">
          <cell r="D1121" t="str">
            <v>0326966</v>
          </cell>
          <cell r="F1121">
            <v>0</v>
          </cell>
        </row>
        <row r="1122">
          <cell r="D1122" t="str">
            <v>0326965</v>
          </cell>
          <cell r="F1122">
            <v>0</v>
          </cell>
        </row>
        <row r="1125">
          <cell r="D1125" t="str">
            <v>0325711</v>
          </cell>
          <cell r="F1125">
            <v>0</v>
          </cell>
        </row>
        <row r="1126">
          <cell r="D1126" t="str">
            <v>0326963</v>
          </cell>
          <cell r="F1126">
            <v>0</v>
          </cell>
        </row>
        <row r="1127">
          <cell r="D1127" t="str">
            <v>0325717</v>
          </cell>
          <cell r="F1127">
            <v>0</v>
          </cell>
        </row>
        <row r="1129">
          <cell r="D1129" t="str">
            <v>0325718</v>
          </cell>
          <cell r="F1129">
            <v>0</v>
          </cell>
        </row>
        <row r="1130">
          <cell r="D1130" t="str">
            <v>0326968</v>
          </cell>
          <cell r="F1130">
            <v>0</v>
          </cell>
        </row>
        <row r="1136">
          <cell r="D1136" t="str">
            <v>0326963</v>
          </cell>
          <cell r="F1136">
            <v>0</v>
          </cell>
        </row>
        <row r="1137">
          <cell r="D1137" t="str">
            <v>0325717</v>
          </cell>
          <cell r="F1137">
            <v>0</v>
          </cell>
        </row>
        <row r="1139">
          <cell r="D1139" t="str">
            <v>0326968</v>
          </cell>
          <cell r="F1139">
            <v>0</v>
          </cell>
        </row>
        <row r="1145">
          <cell r="D1145" t="str">
            <v>0327016</v>
          </cell>
          <cell r="F1145">
            <v>0</v>
          </cell>
        </row>
        <row r="1146">
          <cell r="D1146" t="str">
            <v>0327019</v>
          </cell>
          <cell r="F1146">
            <v>0</v>
          </cell>
        </row>
        <row r="1147">
          <cell r="D1147" t="str">
            <v>0325740</v>
          </cell>
          <cell r="F1147">
            <v>0</v>
          </cell>
        </row>
        <row r="1148">
          <cell r="D1148" t="str">
            <v>0325717</v>
          </cell>
          <cell r="F1148">
            <v>0</v>
          </cell>
        </row>
        <row r="1150">
          <cell r="D1150" t="str">
            <v>0320730</v>
          </cell>
          <cell r="F1150">
            <v>0</v>
          </cell>
        </row>
        <row r="1151">
          <cell r="D1151" t="str">
            <v>0320720</v>
          </cell>
          <cell r="F1151">
            <v>0</v>
          </cell>
        </row>
        <row r="1153">
          <cell r="D1153" t="str">
            <v>0318106</v>
          </cell>
          <cell r="F1153">
            <v>0</v>
          </cell>
        </row>
        <row r="1154">
          <cell r="D1154" t="str">
            <v>0315456</v>
          </cell>
          <cell r="F1154">
            <v>0</v>
          </cell>
        </row>
        <row r="1155">
          <cell r="D1155" t="str">
            <v>0325718</v>
          </cell>
          <cell r="F1155">
            <v>0</v>
          </cell>
        </row>
        <row r="1158">
          <cell r="D1158" t="str">
            <v>0327017</v>
          </cell>
          <cell r="F1158">
            <v>0</v>
          </cell>
        </row>
        <row r="1159">
          <cell r="D1159" t="str">
            <v>0327018</v>
          </cell>
          <cell r="F1159">
            <v>0</v>
          </cell>
        </row>
        <row r="1160">
          <cell r="D1160" t="str">
            <v>0327020</v>
          </cell>
          <cell r="F1160">
            <v>0</v>
          </cell>
        </row>
        <row r="1163">
          <cell r="D1163" t="str">
            <v>0327016</v>
          </cell>
          <cell r="F1163">
            <v>0</v>
          </cell>
        </row>
        <row r="1164">
          <cell r="D1164" t="str">
            <v>0327019</v>
          </cell>
          <cell r="F1164">
            <v>0</v>
          </cell>
        </row>
        <row r="1165">
          <cell r="D1165" t="str">
            <v>0325740</v>
          </cell>
          <cell r="F1165">
            <v>0</v>
          </cell>
        </row>
        <row r="1166">
          <cell r="D1166" t="str">
            <v>0326963</v>
          </cell>
          <cell r="F1166">
            <v>0</v>
          </cell>
        </row>
        <row r="1167">
          <cell r="D1167" t="str">
            <v>0325717</v>
          </cell>
          <cell r="F1167">
            <v>0</v>
          </cell>
        </row>
        <row r="1169">
          <cell r="D1169" t="str">
            <v>0325718</v>
          </cell>
          <cell r="F1169">
            <v>0</v>
          </cell>
        </row>
        <row r="1170">
          <cell r="D1170" t="str">
            <v>0326968</v>
          </cell>
          <cell r="F1170">
            <v>0</v>
          </cell>
        </row>
        <row r="1173">
          <cell r="D1173" t="str">
            <v>0327016</v>
          </cell>
          <cell r="F1173">
            <v>0</v>
          </cell>
        </row>
        <row r="1174">
          <cell r="D1174" t="str">
            <v>0327019</v>
          </cell>
          <cell r="F1174">
            <v>0</v>
          </cell>
        </row>
        <row r="1175">
          <cell r="D1175" t="str">
            <v>0327428</v>
          </cell>
          <cell r="F1175">
            <v>0</v>
          </cell>
        </row>
        <row r="1176">
          <cell r="D1176" t="str">
            <v>0320730</v>
          </cell>
          <cell r="F1176">
            <v>0</v>
          </cell>
        </row>
        <row r="1177">
          <cell r="D1177" t="str">
            <v>0320720</v>
          </cell>
          <cell r="F1177">
            <v>0</v>
          </cell>
        </row>
        <row r="1178">
          <cell r="D1178" t="str">
            <v>0325717</v>
          </cell>
          <cell r="F1178">
            <v>0</v>
          </cell>
        </row>
        <row r="1180">
          <cell r="D1180" t="str">
            <v>0318106</v>
          </cell>
          <cell r="F1180">
            <v>0</v>
          </cell>
        </row>
        <row r="1181">
          <cell r="D1181" t="str">
            <v>0315456</v>
          </cell>
          <cell r="F1181">
            <v>0</v>
          </cell>
        </row>
        <row r="1182">
          <cell r="D1182" t="str">
            <v>0325718</v>
          </cell>
          <cell r="F1182">
            <v>0</v>
          </cell>
        </row>
        <row r="1185">
          <cell r="D1185" t="str">
            <v>0327017</v>
          </cell>
          <cell r="F1185">
            <v>0</v>
          </cell>
        </row>
        <row r="1186">
          <cell r="D1186" t="str">
            <v>0327018</v>
          </cell>
          <cell r="F1186">
            <v>0</v>
          </cell>
        </row>
        <row r="1187">
          <cell r="D1187" t="str">
            <v>0327428</v>
          </cell>
          <cell r="F1187">
            <v>0</v>
          </cell>
        </row>
        <row r="1190">
          <cell r="D1190" t="str">
            <v>0327017</v>
          </cell>
          <cell r="F1190">
            <v>0</v>
          </cell>
        </row>
        <row r="1191">
          <cell r="D1191" t="str">
            <v>0327018</v>
          </cell>
          <cell r="F1191">
            <v>0</v>
          </cell>
        </row>
        <row r="1192">
          <cell r="D1192" t="str">
            <v>0327020</v>
          </cell>
          <cell r="F1192">
            <v>0</v>
          </cell>
        </row>
        <row r="1193">
          <cell r="D1193" t="str">
            <v>0327427</v>
          </cell>
          <cell r="F1193">
            <v>0</v>
          </cell>
        </row>
        <row r="1196">
          <cell r="D1196" t="str">
            <v>0327016</v>
          </cell>
          <cell r="F1196">
            <v>0</v>
          </cell>
        </row>
        <row r="1197">
          <cell r="D1197" t="str">
            <v>0327019</v>
          </cell>
          <cell r="F1197">
            <v>0</v>
          </cell>
        </row>
        <row r="1198">
          <cell r="D1198" t="str">
            <v>0326963</v>
          </cell>
          <cell r="F1198">
            <v>0</v>
          </cell>
        </row>
        <row r="1199">
          <cell r="D1199" t="str">
            <v>0325717</v>
          </cell>
          <cell r="F1199">
            <v>0</v>
          </cell>
        </row>
        <row r="1200">
          <cell r="D1200" t="str">
            <v>0327428</v>
          </cell>
          <cell r="F1200">
            <v>0</v>
          </cell>
        </row>
        <row r="1202">
          <cell r="D1202" t="str">
            <v>0325718</v>
          </cell>
          <cell r="F1202">
            <v>0</v>
          </cell>
        </row>
        <row r="1203">
          <cell r="D1203" t="str">
            <v>0326968</v>
          </cell>
          <cell r="F1203">
            <v>0</v>
          </cell>
        </row>
        <row r="1209">
          <cell r="D1209" t="str">
            <v>0324178</v>
          </cell>
          <cell r="F1209">
            <v>0</v>
          </cell>
        </row>
        <row r="1210">
          <cell r="D1210" t="str">
            <v>0325759</v>
          </cell>
          <cell r="F1210">
            <v>0</v>
          </cell>
        </row>
        <row r="1212">
          <cell r="D1212" t="str">
            <v>0320716</v>
          </cell>
          <cell r="F1212">
            <v>0</v>
          </cell>
        </row>
        <row r="1214">
          <cell r="D1214" t="str">
            <v>0325713</v>
          </cell>
          <cell r="F1214">
            <v>0</v>
          </cell>
        </row>
        <row r="1215">
          <cell r="D1215" t="str">
            <v>0327019</v>
          </cell>
          <cell r="F1215">
            <v>0</v>
          </cell>
        </row>
        <row r="1216">
          <cell r="D1216" t="str">
            <v>0327034</v>
          </cell>
          <cell r="F1216">
            <v>0</v>
          </cell>
        </row>
        <row r="1217">
          <cell r="D1217" t="str">
            <v>0325733</v>
          </cell>
          <cell r="F1217">
            <v>0</v>
          </cell>
        </row>
        <row r="1218">
          <cell r="D1218" t="str">
            <v>0327022</v>
          </cell>
          <cell r="F1218">
            <v>0</v>
          </cell>
        </row>
        <row r="1219">
          <cell r="D1219" t="str">
            <v>0326963</v>
          </cell>
          <cell r="F1219">
            <v>0</v>
          </cell>
        </row>
        <row r="1220">
          <cell r="D1220" t="str">
            <v>0325717</v>
          </cell>
          <cell r="F1220">
            <v>0</v>
          </cell>
        </row>
        <row r="1221">
          <cell r="D1221" t="str">
            <v>0327021</v>
          </cell>
          <cell r="F1221">
            <v>0</v>
          </cell>
        </row>
        <row r="1222">
          <cell r="D1222" t="str">
            <v>0327024</v>
          </cell>
          <cell r="F1222">
            <v>0</v>
          </cell>
        </row>
        <row r="1223">
          <cell r="D1223" t="str">
            <v>0327023</v>
          </cell>
          <cell r="F1223">
            <v>0</v>
          </cell>
        </row>
        <row r="1224">
          <cell r="D1224" t="str">
            <v>0327025</v>
          </cell>
          <cell r="F1224">
            <v>0</v>
          </cell>
        </row>
        <row r="1225">
          <cell r="D1225" t="str">
            <v>0327089</v>
          </cell>
          <cell r="F1225">
            <v>0</v>
          </cell>
        </row>
        <row r="1226">
          <cell r="D1226" t="str">
            <v>0324287</v>
          </cell>
          <cell r="F1226">
            <v>0</v>
          </cell>
        </row>
        <row r="1228">
          <cell r="D1228" t="str">
            <v>0325718</v>
          </cell>
          <cell r="F1228">
            <v>0</v>
          </cell>
        </row>
        <row r="1229">
          <cell r="D1229" t="str">
            <v>0326968</v>
          </cell>
          <cell r="F1229">
            <v>0</v>
          </cell>
        </row>
        <row r="1235">
          <cell r="D1235" t="str">
            <v>0327030</v>
          </cell>
          <cell r="F1235">
            <v>0</v>
          </cell>
        </row>
        <row r="1236">
          <cell r="D1236" t="str">
            <v>0327032</v>
          </cell>
          <cell r="F1236">
            <v>0</v>
          </cell>
        </row>
        <row r="1237">
          <cell r="D1237" t="str">
            <v>0327033</v>
          </cell>
          <cell r="F1237">
            <v>0</v>
          </cell>
        </row>
        <row r="1238">
          <cell r="D1238" t="str">
            <v>0327026</v>
          </cell>
          <cell r="F1238">
            <v>0</v>
          </cell>
        </row>
        <row r="1239">
          <cell r="D1239" t="str">
            <v>0327027</v>
          </cell>
          <cell r="F1239">
            <v>0</v>
          </cell>
        </row>
        <row r="1240">
          <cell r="D1240" t="str">
            <v>0327028</v>
          </cell>
          <cell r="F1240">
            <v>0</v>
          </cell>
        </row>
        <row r="1241">
          <cell r="D1241" t="str">
            <v>0327029</v>
          </cell>
          <cell r="F1241">
            <v>0</v>
          </cell>
        </row>
        <row r="1247">
          <cell r="D1247" t="str">
            <v>0325698</v>
          </cell>
        </row>
        <row r="1249">
          <cell r="D1249" t="str">
            <v>0325759</v>
          </cell>
        </row>
        <row r="1250">
          <cell r="D1250" t="str">
            <v>0325709</v>
          </cell>
        </row>
        <row r="1251">
          <cell r="D1251" t="str">
            <v>0325706</v>
          </cell>
        </row>
        <row r="1252">
          <cell r="D1252" t="str">
            <v>0325707</v>
          </cell>
        </row>
        <row r="1253">
          <cell r="D1253" t="str">
            <v>0325708</v>
          </cell>
        </row>
        <row r="1254">
          <cell r="D1254" t="str">
            <v>0325760</v>
          </cell>
        </row>
        <row r="1255">
          <cell r="D1255" t="str">
            <v>0325761</v>
          </cell>
        </row>
        <row r="1257">
          <cell r="D1257" t="str">
            <v>0325711</v>
          </cell>
        </row>
        <row r="1258">
          <cell r="D1258" t="str">
            <v>0325714</v>
          </cell>
        </row>
        <row r="1259">
          <cell r="D1259" t="str">
            <v>0326963</v>
          </cell>
        </row>
        <row r="1260">
          <cell r="D1260" t="str">
            <v>0326964</v>
          </cell>
        </row>
        <row r="1261">
          <cell r="D1261" t="str">
            <v>0325713</v>
          </cell>
        </row>
        <row r="1262">
          <cell r="D1262" t="str">
            <v>0325717</v>
          </cell>
        </row>
        <row r="1264">
          <cell r="D1264" t="str">
            <v>0326968</v>
          </cell>
        </row>
        <row r="1265">
          <cell r="D1265" t="str">
            <v>0325718</v>
          </cell>
        </row>
        <row r="1266">
          <cell r="D1266" t="str">
            <v>0325719</v>
          </cell>
        </row>
        <row r="1267">
          <cell r="D1267" t="str">
            <v>0325720</v>
          </cell>
        </row>
        <row r="1268">
          <cell r="D1268" t="str">
            <v>0326965</v>
          </cell>
        </row>
        <row r="1269">
          <cell r="D1269" t="str">
            <v>0323891</v>
          </cell>
        </row>
        <row r="1271">
          <cell r="D1271" t="str">
            <v>0325732</v>
          </cell>
        </row>
        <row r="1272">
          <cell r="D1272" t="str">
            <v>0325733</v>
          </cell>
        </row>
        <row r="1273">
          <cell r="D1273" t="str">
            <v>0325734</v>
          </cell>
        </row>
        <row r="1275">
          <cell r="D1275" t="str">
            <v>0325786</v>
          </cell>
        </row>
        <row r="1277">
          <cell r="D1277" t="str">
            <v>0325735</v>
          </cell>
        </row>
        <row r="1278">
          <cell r="D1278" t="str">
            <v>0326946</v>
          </cell>
        </row>
        <row r="1279">
          <cell r="D1279" t="str">
            <v>0326966</v>
          </cell>
        </row>
        <row r="1280">
          <cell r="D1280" t="str">
            <v>0325740</v>
          </cell>
        </row>
        <row r="1281">
          <cell r="D1281" t="str">
            <v>0325765</v>
          </cell>
        </row>
        <row r="1282">
          <cell r="D1282" t="str">
            <v>0327427</v>
          </cell>
        </row>
        <row r="1288">
          <cell r="D1288" t="str">
            <v>0327016</v>
          </cell>
        </row>
        <row r="1289">
          <cell r="D1289" t="str">
            <v>0327017</v>
          </cell>
        </row>
        <row r="1291">
          <cell r="D1291" t="str">
            <v>0327018</v>
          </cell>
        </row>
        <row r="1292">
          <cell r="D1292" t="str">
            <v>0327020</v>
          </cell>
        </row>
        <row r="1293">
          <cell r="D1293" t="str">
            <v>0327428</v>
          </cell>
        </row>
        <row r="1295">
          <cell r="D1295" t="str">
            <v>0327019</v>
          </cell>
        </row>
        <row r="1296">
          <cell r="D1296" t="str">
            <v>0327022</v>
          </cell>
        </row>
        <row r="1297">
          <cell r="D1297" t="str">
            <v>0327034</v>
          </cell>
        </row>
        <row r="1298">
          <cell r="D1298" t="str">
            <v>0327021</v>
          </cell>
        </row>
        <row r="1299">
          <cell r="D1299" t="str">
            <v>0327406</v>
          </cell>
        </row>
        <row r="1300">
          <cell r="D1300" t="str">
            <v>0327024</v>
          </cell>
        </row>
        <row r="1301">
          <cell r="D1301" t="str">
            <v>0327023</v>
          </cell>
        </row>
        <row r="1302">
          <cell r="D1302" t="str">
            <v>0327089</v>
          </cell>
        </row>
        <row r="1303">
          <cell r="D1303" t="str">
            <v>0327025</v>
          </cell>
        </row>
        <row r="1305">
          <cell r="D1305" t="str">
            <v>0327030</v>
          </cell>
        </row>
        <row r="1306">
          <cell r="D1306" t="str">
            <v>0327032</v>
          </cell>
        </row>
        <row r="1307">
          <cell r="D1307" t="str">
            <v>0327033</v>
          </cell>
        </row>
        <row r="1308">
          <cell r="D1308" t="str">
            <v>0327026</v>
          </cell>
        </row>
        <row r="1309">
          <cell r="D1309" t="str">
            <v>0327027</v>
          </cell>
        </row>
        <row r="1310">
          <cell r="D1310" t="str">
            <v>0327028</v>
          </cell>
        </row>
        <row r="1311">
          <cell r="D1311" t="str">
            <v>0327029</v>
          </cell>
        </row>
        <row r="1317">
          <cell r="D1317" t="str">
            <v>0324178</v>
          </cell>
          <cell r="F1317">
            <v>0</v>
          </cell>
        </row>
        <row r="1319">
          <cell r="D1319" t="str">
            <v>0327088</v>
          </cell>
          <cell r="F1319">
            <v>0</v>
          </cell>
        </row>
        <row r="1320">
          <cell r="D1320" t="str">
            <v>0326910</v>
          </cell>
          <cell r="F1320">
            <v>0</v>
          </cell>
        </row>
        <row r="1321">
          <cell r="D1321" t="str">
            <v>0320713</v>
          </cell>
          <cell r="F1321">
            <v>0</v>
          </cell>
        </row>
        <row r="1322">
          <cell r="D1322" t="str">
            <v>0320715</v>
          </cell>
          <cell r="F1322">
            <v>0</v>
          </cell>
        </row>
        <row r="1324">
          <cell r="D1324" t="str">
            <v>0327181</v>
          </cell>
          <cell r="F1324">
            <v>0</v>
          </cell>
        </row>
        <row r="1325">
          <cell r="D1325" t="str">
            <v>0327179</v>
          </cell>
          <cell r="F1325">
            <v>0</v>
          </cell>
        </row>
        <row r="1326">
          <cell r="D1326" t="str">
            <v>0327180</v>
          </cell>
          <cell r="F1326">
            <v>0</v>
          </cell>
        </row>
        <row r="1327">
          <cell r="D1327" t="str">
            <v>0327406</v>
          </cell>
          <cell r="F1327">
            <v>0</v>
          </cell>
        </row>
        <row r="1328">
          <cell r="D1328" t="str">
            <v>0327177</v>
          </cell>
          <cell r="F1328">
            <v>0</v>
          </cell>
        </row>
        <row r="1329">
          <cell r="D1329" t="str">
            <v>0327023</v>
          </cell>
          <cell r="F1329">
            <v>0</v>
          </cell>
        </row>
        <row r="1330">
          <cell r="D1330" t="str">
            <v>0327025</v>
          </cell>
          <cell r="F1330">
            <v>0</v>
          </cell>
        </row>
        <row r="1331">
          <cell r="D1331" t="str">
            <v>0327089</v>
          </cell>
          <cell r="F1331">
            <v>0</v>
          </cell>
        </row>
        <row r="1333">
          <cell r="D1333" t="str">
            <v>0327092</v>
          </cell>
          <cell r="F1333">
            <v>0</v>
          </cell>
        </row>
        <row r="1334">
          <cell r="D1334" t="str">
            <v>0318106</v>
          </cell>
          <cell r="F1334">
            <v>0</v>
          </cell>
        </row>
        <row r="1335">
          <cell r="D1335" t="str">
            <v>0318108</v>
          </cell>
          <cell r="F1335">
            <v>0</v>
          </cell>
        </row>
        <row r="1338">
          <cell r="D1338" t="str">
            <v>0324178</v>
          </cell>
          <cell r="F1338">
            <v>0</v>
          </cell>
        </row>
        <row r="1340">
          <cell r="D1340" t="str">
            <v>0327088</v>
          </cell>
          <cell r="F1340">
            <v>0</v>
          </cell>
        </row>
        <row r="1341">
          <cell r="D1341" t="str">
            <v>0326910</v>
          </cell>
          <cell r="F1341">
            <v>0</v>
          </cell>
        </row>
        <row r="1342">
          <cell r="D1342" t="str">
            <v>0320713</v>
          </cell>
          <cell r="F1342">
            <v>0</v>
          </cell>
        </row>
        <row r="1343">
          <cell r="D1343" t="str">
            <v>0320715</v>
          </cell>
          <cell r="F1343">
            <v>0</v>
          </cell>
        </row>
        <row r="1345">
          <cell r="D1345" t="str">
            <v>0327181</v>
          </cell>
          <cell r="F1345">
            <v>0</v>
          </cell>
        </row>
        <row r="1346">
          <cell r="D1346" t="str">
            <v>0327179</v>
          </cell>
          <cell r="F1346">
            <v>0</v>
          </cell>
        </row>
        <row r="1347">
          <cell r="D1347" t="str">
            <v>0327180</v>
          </cell>
          <cell r="F1347">
            <v>0</v>
          </cell>
        </row>
        <row r="1348">
          <cell r="D1348" t="str">
            <v>0327406</v>
          </cell>
          <cell r="F1348">
            <v>0</v>
          </cell>
        </row>
        <row r="1349">
          <cell r="D1349" t="str">
            <v>0327177</v>
          </cell>
          <cell r="F1349">
            <v>0</v>
          </cell>
        </row>
        <row r="1350">
          <cell r="D1350" t="str">
            <v>0327025</v>
          </cell>
          <cell r="F1350">
            <v>0</v>
          </cell>
        </row>
        <row r="1351">
          <cell r="D1351" t="str">
            <v>0327089</v>
          </cell>
          <cell r="F1351">
            <v>0</v>
          </cell>
        </row>
        <row r="1353">
          <cell r="D1353" t="str">
            <v>0327092</v>
          </cell>
          <cell r="F1353">
            <v>0</v>
          </cell>
        </row>
        <row r="1354">
          <cell r="D1354" t="str">
            <v>0318106</v>
          </cell>
          <cell r="F1354">
            <v>0</v>
          </cell>
        </row>
        <row r="1355">
          <cell r="D1355" t="str">
            <v>0318108</v>
          </cell>
          <cell r="F1355">
            <v>0</v>
          </cell>
        </row>
        <row r="1358">
          <cell r="D1358" t="str">
            <v>0327183</v>
          </cell>
          <cell r="F1358">
            <v>0</v>
          </cell>
        </row>
        <row r="1360">
          <cell r="D1360" t="str">
            <v>0327182</v>
          </cell>
          <cell r="F1360">
            <v>0</v>
          </cell>
        </row>
        <row r="1361">
          <cell r="D1361" t="str">
            <v>0327405</v>
          </cell>
          <cell r="F1361">
            <v>0</v>
          </cell>
        </row>
        <row r="1362">
          <cell r="D1362" t="str">
            <v>0327180</v>
          </cell>
          <cell r="F1362">
            <v>0</v>
          </cell>
        </row>
        <row r="1365">
          <cell r="D1365" t="str">
            <v>0324205</v>
          </cell>
          <cell r="F1365">
            <v>0</v>
          </cell>
        </row>
        <row r="1366">
          <cell r="D1366" t="str">
            <v>0327178</v>
          </cell>
          <cell r="F1366">
            <v>0</v>
          </cell>
        </row>
        <row r="1367">
          <cell r="D1367" t="str">
            <v>0327176</v>
          </cell>
          <cell r="F1367">
            <v>0</v>
          </cell>
        </row>
        <row r="1368">
          <cell r="D1368" t="str">
            <v>0327025</v>
          </cell>
          <cell r="F1368">
            <v>0</v>
          </cell>
        </row>
        <row r="1369">
          <cell r="D1369" t="str">
            <v>0327177</v>
          </cell>
          <cell r="F1369">
            <v>0</v>
          </cell>
        </row>
        <row r="1375">
          <cell r="D1375" t="str">
            <v>0327176</v>
          </cell>
        </row>
        <row r="1376">
          <cell r="D1376" t="str">
            <v>0327023</v>
          </cell>
        </row>
        <row r="1377">
          <cell r="D1377" t="str">
            <v>0327177</v>
          </cell>
        </row>
        <row r="1378">
          <cell r="D1378" t="str">
            <v>0327183</v>
          </cell>
        </row>
        <row r="1379">
          <cell r="D1379" t="str">
            <v>0327180</v>
          </cell>
        </row>
        <row r="1380">
          <cell r="D1380" t="str">
            <v>0327025</v>
          </cell>
        </row>
        <row r="1381">
          <cell r="D1381" t="str">
            <v>0327178</v>
          </cell>
        </row>
        <row r="1382">
          <cell r="D1382" t="str">
            <v>0327405</v>
          </cell>
        </row>
        <row r="1383">
          <cell r="D1383" t="str">
            <v>0327179</v>
          </cell>
        </row>
        <row r="1384">
          <cell r="D1384" t="str">
            <v>0327182</v>
          </cell>
        </row>
        <row r="1385">
          <cell r="D1385" t="str">
            <v>0327181</v>
          </cell>
        </row>
        <row r="1391">
          <cell r="D1391" t="str">
            <v>0327435</v>
          </cell>
          <cell r="F1391">
            <v>0</v>
          </cell>
        </row>
        <row r="1392">
          <cell r="D1392" t="str">
            <v>0327437</v>
          </cell>
          <cell r="F1392">
            <v>0</v>
          </cell>
        </row>
        <row r="1393">
          <cell r="D1393" t="str">
            <v>0320714</v>
          </cell>
          <cell r="F1393">
            <v>0</v>
          </cell>
        </row>
        <row r="1394">
          <cell r="D1394" t="str">
            <v>0320715</v>
          </cell>
          <cell r="F1394">
            <v>0</v>
          </cell>
        </row>
        <row r="1395">
          <cell r="D1395" t="str">
            <v>0327445</v>
          </cell>
          <cell r="F1395">
            <v>0</v>
          </cell>
        </row>
        <row r="1397">
          <cell r="D1397" t="str">
            <v>0318106</v>
          </cell>
          <cell r="F1397">
            <v>0</v>
          </cell>
        </row>
        <row r="1398">
          <cell r="D1398" t="str">
            <v>0318108</v>
          </cell>
          <cell r="F1398">
            <v>0</v>
          </cell>
        </row>
        <row r="1401">
          <cell r="D1401" t="str">
            <v>0327436</v>
          </cell>
          <cell r="F1401">
            <v>0</v>
          </cell>
        </row>
        <row r="1402">
          <cell r="D1402" t="str">
            <v>0327437</v>
          </cell>
          <cell r="F1402">
            <v>0</v>
          </cell>
        </row>
        <row r="1403">
          <cell r="D1403" t="str">
            <v>0320714</v>
          </cell>
          <cell r="F1403">
            <v>0</v>
          </cell>
        </row>
        <row r="1404">
          <cell r="D1404" t="str">
            <v>0320715</v>
          </cell>
          <cell r="F1404">
            <v>0</v>
          </cell>
        </row>
        <row r="1405">
          <cell r="D1405" t="str">
            <v>0327445</v>
          </cell>
          <cell r="F1405">
            <v>0</v>
          </cell>
        </row>
        <row r="1407">
          <cell r="D1407" t="str">
            <v>0318106</v>
          </cell>
          <cell r="F1407">
            <v>0</v>
          </cell>
        </row>
        <row r="1408">
          <cell r="D1408" t="str">
            <v>0318108</v>
          </cell>
          <cell r="F1408">
            <v>0</v>
          </cell>
        </row>
        <row r="1414">
          <cell r="D1414" t="str">
            <v>0327438</v>
          </cell>
          <cell r="F1414">
            <v>0</v>
          </cell>
        </row>
        <row r="1415">
          <cell r="D1415" t="str">
            <v>0320715</v>
          </cell>
          <cell r="F1415">
            <v>0</v>
          </cell>
        </row>
        <row r="1416">
          <cell r="D1416" t="str">
            <v>0320713</v>
          </cell>
          <cell r="F1416">
            <v>0</v>
          </cell>
        </row>
        <row r="1418">
          <cell r="D1418" t="str">
            <v>0318106</v>
          </cell>
          <cell r="F1418">
            <v>0</v>
          </cell>
        </row>
        <row r="1419">
          <cell r="D1419" t="str">
            <v>0318108</v>
          </cell>
          <cell r="F1419">
            <v>0</v>
          </cell>
        </row>
        <row r="1422">
          <cell r="D1422" t="str">
            <v>0327482</v>
          </cell>
          <cell r="F1422">
            <v>0</v>
          </cell>
        </row>
        <row r="1423">
          <cell r="D1423" t="str">
            <v>0320715</v>
          </cell>
          <cell r="F1423">
            <v>0</v>
          </cell>
        </row>
        <row r="1424">
          <cell r="D1424" t="str">
            <v>0320713</v>
          </cell>
          <cell r="F1424">
            <v>0</v>
          </cell>
        </row>
        <row r="1426">
          <cell r="D1426" t="str">
            <v>0318106</v>
          </cell>
          <cell r="F1426">
            <v>0</v>
          </cell>
        </row>
        <row r="1427">
          <cell r="D1427" t="str">
            <v>0318108</v>
          </cell>
          <cell r="F1427">
            <v>0</v>
          </cell>
        </row>
        <row r="1430">
          <cell r="D1430" t="str">
            <v>0327454</v>
          </cell>
          <cell r="F1430">
            <v>0</v>
          </cell>
        </row>
        <row r="1431">
          <cell r="D1431" t="str">
            <v>0327457</v>
          </cell>
          <cell r="F1431">
            <v>0</v>
          </cell>
        </row>
        <row r="1432">
          <cell r="D1432" t="str">
            <v>0327455</v>
          </cell>
          <cell r="F1432">
            <v>0</v>
          </cell>
        </row>
        <row r="1433">
          <cell r="D1433" t="str">
            <v>0327458</v>
          </cell>
          <cell r="F1433">
            <v>0</v>
          </cell>
        </row>
        <row r="1436">
          <cell r="D1436" t="str">
            <v>0327439</v>
          </cell>
          <cell r="F1436">
            <v>0</v>
          </cell>
        </row>
        <row r="1437">
          <cell r="D1437" t="str">
            <v>0327440</v>
          </cell>
          <cell r="F1437">
            <v>0</v>
          </cell>
        </row>
        <row r="1443">
          <cell r="D1443" t="str">
            <v>0327449</v>
          </cell>
          <cell r="F1443">
            <v>0</v>
          </cell>
        </row>
        <row r="1444">
          <cell r="D1444" t="str">
            <v>0327450</v>
          </cell>
          <cell r="F1444">
            <v>0</v>
          </cell>
        </row>
        <row r="1445">
          <cell r="D1445" t="str">
            <v>0327454</v>
          </cell>
          <cell r="F1445">
            <v>0</v>
          </cell>
        </row>
        <row r="1446">
          <cell r="D1446" t="str">
            <v>0327455</v>
          </cell>
          <cell r="F1446">
            <v>0</v>
          </cell>
        </row>
        <row r="1447">
          <cell r="D1447" t="str">
            <v>0327089</v>
          </cell>
          <cell r="F1447">
            <v>0</v>
          </cell>
        </row>
        <row r="1449">
          <cell r="D1449" t="str">
            <v>0327457</v>
          </cell>
          <cell r="F1449">
            <v>0</v>
          </cell>
        </row>
        <row r="1450">
          <cell r="D1450" t="str">
            <v>0327458</v>
          </cell>
          <cell r="F1450">
            <v>0</v>
          </cell>
        </row>
        <row r="1453">
          <cell r="D1453" t="str">
            <v>0327449</v>
          </cell>
          <cell r="F1453">
            <v>0</v>
          </cell>
        </row>
        <row r="1454">
          <cell r="D1454" t="str">
            <v>0327450</v>
          </cell>
          <cell r="F1454">
            <v>0</v>
          </cell>
        </row>
        <row r="1455">
          <cell r="D1455" t="str">
            <v>0327454</v>
          </cell>
          <cell r="F1455">
            <v>0</v>
          </cell>
        </row>
        <row r="1456">
          <cell r="D1456" t="str">
            <v>0327089</v>
          </cell>
          <cell r="F1456">
            <v>0</v>
          </cell>
        </row>
        <row r="1457">
          <cell r="D1457" t="str">
            <v>0327445</v>
          </cell>
          <cell r="F1457">
            <v>0</v>
          </cell>
        </row>
        <row r="1459">
          <cell r="D1459" t="str">
            <v>0327457</v>
          </cell>
          <cell r="F1459">
            <v>0</v>
          </cell>
        </row>
        <row r="1462">
          <cell r="D1462" t="str">
            <v>0327446</v>
          </cell>
          <cell r="F1462">
            <v>0</v>
          </cell>
        </row>
        <row r="1463">
          <cell r="D1463" t="str">
            <v>0327450</v>
          </cell>
          <cell r="F1463">
            <v>0</v>
          </cell>
        </row>
        <row r="1464">
          <cell r="D1464" t="str">
            <v>0327454</v>
          </cell>
          <cell r="F1464">
            <v>0</v>
          </cell>
        </row>
        <row r="1465">
          <cell r="D1465" t="str">
            <v>0327439</v>
          </cell>
          <cell r="F1465">
            <v>0</v>
          </cell>
        </row>
        <row r="1466">
          <cell r="D1466" t="str">
            <v>0327440</v>
          </cell>
          <cell r="F1466">
            <v>0</v>
          </cell>
        </row>
        <row r="1467">
          <cell r="D1467" t="str">
            <v>0320713</v>
          </cell>
          <cell r="F1467">
            <v>0</v>
          </cell>
        </row>
        <row r="1468">
          <cell r="D1468" t="str">
            <v>0320715</v>
          </cell>
          <cell r="F1468">
            <v>0</v>
          </cell>
        </row>
        <row r="1470">
          <cell r="D1470" t="str">
            <v>0318106</v>
          </cell>
          <cell r="F1470">
            <v>0</v>
          </cell>
        </row>
        <row r="1471">
          <cell r="D1471" t="str">
            <v>0318108</v>
          </cell>
          <cell r="F1471">
            <v>0</v>
          </cell>
        </row>
        <row r="1473">
          <cell r="D1473" t="str">
            <v>0327457</v>
          </cell>
          <cell r="F1473">
            <v>0</v>
          </cell>
        </row>
        <row r="1476">
          <cell r="D1476" t="str">
            <v>0327446</v>
          </cell>
          <cell r="F1476">
            <v>0</v>
          </cell>
        </row>
        <row r="1477">
          <cell r="D1477" t="str">
            <v>0327450</v>
          </cell>
          <cell r="F1477">
            <v>0</v>
          </cell>
        </row>
        <row r="1478">
          <cell r="D1478" t="str">
            <v>0327455</v>
          </cell>
          <cell r="F1478">
            <v>0</v>
          </cell>
        </row>
        <row r="1479">
          <cell r="D1479" t="str">
            <v>0327439</v>
          </cell>
          <cell r="F1479">
            <v>0</v>
          </cell>
        </row>
        <row r="1480">
          <cell r="D1480" t="str">
            <v>0327440</v>
          </cell>
          <cell r="F1480">
            <v>0</v>
          </cell>
        </row>
        <row r="1481">
          <cell r="D1481" t="str">
            <v>0320715</v>
          </cell>
          <cell r="F1481">
            <v>0</v>
          </cell>
        </row>
        <row r="1483">
          <cell r="D1483" t="str">
            <v>0318106</v>
          </cell>
          <cell r="F1483">
            <v>0</v>
          </cell>
        </row>
        <row r="1484">
          <cell r="D1484" t="str">
            <v>0318108</v>
          </cell>
          <cell r="F1484">
            <v>0</v>
          </cell>
        </row>
        <row r="1486">
          <cell r="D1486" t="str">
            <v>0327458</v>
          </cell>
          <cell r="F1486">
            <v>0</v>
          </cell>
        </row>
        <row r="1489">
          <cell r="D1489" t="str">
            <v>0327449</v>
          </cell>
          <cell r="F1489">
            <v>0</v>
          </cell>
        </row>
        <row r="1490">
          <cell r="D1490" t="str">
            <v>0327446</v>
          </cell>
          <cell r="F1490">
            <v>0</v>
          </cell>
        </row>
        <row r="1491">
          <cell r="D1491" t="str">
            <v>0327439</v>
          </cell>
          <cell r="F1491">
            <v>0</v>
          </cell>
        </row>
        <row r="1492">
          <cell r="D1492" t="str">
            <v>0327440</v>
          </cell>
          <cell r="F1492">
            <v>0</v>
          </cell>
        </row>
        <row r="1493">
          <cell r="D1493" t="str">
            <v>0327089</v>
          </cell>
          <cell r="F1493">
            <v>0</v>
          </cell>
        </row>
        <row r="1496">
          <cell r="D1496" t="str">
            <v>0327446</v>
          </cell>
          <cell r="F1496">
            <v>0</v>
          </cell>
        </row>
        <row r="1497">
          <cell r="D1497" t="str">
            <v>0320713</v>
          </cell>
          <cell r="F1497">
            <v>0</v>
          </cell>
        </row>
        <row r="1498">
          <cell r="D1498" t="str">
            <v>0320715</v>
          </cell>
          <cell r="F1498">
            <v>0</v>
          </cell>
        </row>
        <row r="1500">
          <cell r="D1500" t="str">
            <v>0318106</v>
          </cell>
          <cell r="F1500">
            <v>0</v>
          </cell>
        </row>
        <row r="1501">
          <cell r="D1501" t="str">
            <v>0318108</v>
          </cell>
          <cell r="F1501">
            <v>0</v>
          </cell>
        </row>
        <row r="1507">
          <cell r="D1507" t="str">
            <v>0327441</v>
          </cell>
          <cell r="F1507">
            <v>0</v>
          </cell>
        </row>
        <row r="1508">
          <cell r="D1508" t="str">
            <v>0327442</v>
          </cell>
          <cell r="F1508">
            <v>0</v>
          </cell>
        </row>
        <row r="1509">
          <cell r="D1509" t="str">
            <v>0327443</v>
          </cell>
          <cell r="F1509">
            <v>0</v>
          </cell>
        </row>
        <row r="1510">
          <cell r="D1510" t="str">
            <v>0327444</v>
          </cell>
          <cell r="F1510">
            <v>0</v>
          </cell>
        </row>
        <row r="1513">
          <cell r="D1513" t="str">
            <v>0327441</v>
          </cell>
          <cell r="F1513">
            <v>0</v>
          </cell>
        </row>
        <row r="1514">
          <cell r="D1514" t="str">
            <v>0327442</v>
          </cell>
          <cell r="F1514">
            <v>0</v>
          </cell>
        </row>
        <row r="1517">
          <cell r="D1517" t="str">
            <v>0327442</v>
          </cell>
          <cell r="F1517">
            <v>0</v>
          </cell>
        </row>
        <row r="1518">
          <cell r="D1518" t="str">
            <v>0327443</v>
          </cell>
          <cell r="F1518">
            <v>0</v>
          </cell>
        </row>
        <row r="1521">
          <cell r="D1521" t="str">
            <v>0327463</v>
          </cell>
          <cell r="F1521">
            <v>0</v>
          </cell>
        </row>
        <row r="1522">
          <cell r="D1522" t="str">
            <v>0327457</v>
          </cell>
          <cell r="F1522">
            <v>0</v>
          </cell>
        </row>
        <row r="1523">
          <cell r="D1523" t="str">
            <v>0327447</v>
          </cell>
          <cell r="F1523">
            <v>0</v>
          </cell>
        </row>
        <row r="1525">
          <cell r="D1525" t="str">
            <v>0322050</v>
          </cell>
          <cell r="F1525">
            <v>0</v>
          </cell>
        </row>
        <row r="1526">
          <cell r="D1526" t="str">
            <v>0322051</v>
          </cell>
          <cell r="F1526">
            <v>0</v>
          </cell>
        </row>
        <row r="1528">
          <cell r="D1528" t="str">
            <v>0327454</v>
          </cell>
          <cell r="F1528">
            <v>0</v>
          </cell>
        </row>
        <row r="1531">
          <cell r="D1531" t="str">
            <v>0327464</v>
          </cell>
          <cell r="F1531">
            <v>0</v>
          </cell>
        </row>
        <row r="1533">
          <cell r="D1533" t="str">
            <v>0322050</v>
          </cell>
          <cell r="F1533">
            <v>0</v>
          </cell>
        </row>
        <row r="1534">
          <cell r="D1534" t="str">
            <v>0322051</v>
          </cell>
          <cell r="F1534">
            <v>0</v>
          </cell>
        </row>
        <row r="1537">
          <cell r="D1537" t="str">
            <v>0327464</v>
          </cell>
          <cell r="F1537">
            <v>0</v>
          </cell>
        </row>
        <row r="1538">
          <cell r="D1538" t="str">
            <v>0327447</v>
          </cell>
          <cell r="F1538">
            <v>0</v>
          </cell>
        </row>
        <row r="1540">
          <cell r="D1540" t="str">
            <v>0322050</v>
          </cell>
          <cell r="F1540">
            <v>0</v>
          </cell>
        </row>
        <row r="1541">
          <cell r="D1541" t="str">
            <v>0322051</v>
          </cell>
          <cell r="F1541">
            <v>0</v>
          </cell>
        </row>
        <row r="1544">
          <cell r="D1544" t="str">
            <v>0327441</v>
          </cell>
          <cell r="F1544">
            <v>0</v>
          </cell>
        </row>
        <row r="1545">
          <cell r="D1545" t="str">
            <v>0327442</v>
          </cell>
          <cell r="F1545">
            <v>0</v>
          </cell>
        </row>
        <row r="1546">
          <cell r="D1546" t="str">
            <v>0327443</v>
          </cell>
          <cell r="F1546">
            <v>0</v>
          </cell>
        </row>
        <row r="1552">
          <cell r="D1552" t="str">
            <v>0324178</v>
          </cell>
          <cell r="F1552">
            <v>0</v>
          </cell>
        </row>
        <row r="1553">
          <cell r="D1553" t="str">
            <v>0327451</v>
          </cell>
          <cell r="F1553">
            <v>0</v>
          </cell>
        </row>
        <row r="1554">
          <cell r="D1554" t="str">
            <v>0327446</v>
          </cell>
          <cell r="F1554">
            <v>0</v>
          </cell>
        </row>
        <row r="1555">
          <cell r="D1555" t="str">
            <v>0327454</v>
          </cell>
          <cell r="F1555">
            <v>0</v>
          </cell>
        </row>
        <row r="1556">
          <cell r="D1556" t="str">
            <v>0320713</v>
          </cell>
          <cell r="F1556">
            <v>0</v>
          </cell>
        </row>
        <row r="1557">
          <cell r="D1557" t="str">
            <v>0320715</v>
          </cell>
          <cell r="F1557">
            <v>0</v>
          </cell>
        </row>
        <row r="1558">
          <cell r="D1558" t="str">
            <v>0327089</v>
          </cell>
          <cell r="F1558">
            <v>0</v>
          </cell>
        </row>
        <row r="1560">
          <cell r="D1560" t="str">
            <v>0318106</v>
          </cell>
          <cell r="F1560">
            <v>0</v>
          </cell>
        </row>
        <row r="1561">
          <cell r="D1561" t="str">
            <v>0318108</v>
          </cell>
          <cell r="F1561">
            <v>0</v>
          </cell>
        </row>
        <row r="1563">
          <cell r="D1563" t="str">
            <v>0327457</v>
          </cell>
          <cell r="F1563">
            <v>0</v>
          </cell>
        </row>
        <row r="1569">
          <cell r="D1569" t="str">
            <v>0322392</v>
          </cell>
          <cell r="F1569">
            <v>0</v>
          </cell>
        </row>
        <row r="1570">
          <cell r="D1570" t="str">
            <v>0322395</v>
          </cell>
          <cell r="F1570">
            <v>0</v>
          </cell>
        </row>
        <row r="1572">
          <cell r="D1572" t="str">
            <v>0321918</v>
          </cell>
          <cell r="F1572">
            <v>0</v>
          </cell>
        </row>
        <row r="1573">
          <cell r="D1573" t="str">
            <v>0321917</v>
          </cell>
          <cell r="F1573">
            <v>0</v>
          </cell>
        </row>
        <row r="1576">
          <cell r="D1576" t="str">
            <v>0322393</v>
          </cell>
          <cell r="F1576">
            <v>0</v>
          </cell>
        </row>
        <row r="1577">
          <cell r="D1577" t="str">
            <v>0322395</v>
          </cell>
          <cell r="F1577">
            <v>0</v>
          </cell>
        </row>
        <row r="1579">
          <cell r="D1579" t="str">
            <v>0321918</v>
          </cell>
          <cell r="F1579">
            <v>0</v>
          </cell>
        </row>
        <row r="1580">
          <cell r="D1580" t="str">
            <v>0321917</v>
          </cell>
          <cell r="F1580">
            <v>0</v>
          </cell>
        </row>
        <row r="1583">
          <cell r="D1583" t="str">
            <v>0327460</v>
          </cell>
          <cell r="F1583">
            <v>0</v>
          </cell>
        </row>
        <row r="1584">
          <cell r="D1584" t="str">
            <v>0322393</v>
          </cell>
          <cell r="F1584">
            <v>0</v>
          </cell>
        </row>
        <row r="1585">
          <cell r="D1585" t="str">
            <v>0327445</v>
          </cell>
          <cell r="F1585">
            <v>0</v>
          </cell>
        </row>
        <row r="1586">
          <cell r="D1586" t="str">
            <v>0320727</v>
          </cell>
          <cell r="F1586">
            <v>0</v>
          </cell>
        </row>
        <row r="1587">
          <cell r="D1587" t="str">
            <v>0320720</v>
          </cell>
          <cell r="F1587">
            <v>0</v>
          </cell>
        </row>
        <row r="1588">
          <cell r="D1588" t="str">
            <v>0322395</v>
          </cell>
          <cell r="F1588">
            <v>0</v>
          </cell>
        </row>
        <row r="1589">
          <cell r="D1589" t="str">
            <v>0327465</v>
          </cell>
          <cell r="F1589">
            <v>0</v>
          </cell>
        </row>
        <row r="1591">
          <cell r="D1591" t="str">
            <v>0321918</v>
          </cell>
          <cell r="F1591">
            <v>0</v>
          </cell>
        </row>
        <row r="1592">
          <cell r="D1592" t="str">
            <v>0321917</v>
          </cell>
          <cell r="F1592">
            <v>0</v>
          </cell>
        </row>
        <row r="1593">
          <cell r="D1593" t="str">
            <v>0327439</v>
          </cell>
          <cell r="F1593">
            <v>0</v>
          </cell>
        </row>
        <row r="1596">
          <cell r="D1596" t="str">
            <v>0327460</v>
          </cell>
          <cell r="F1596">
            <v>0</v>
          </cell>
        </row>
        <row r="1597">
          <cell r="D1597" t="str">
            <v>0327445</v>
          </cell>
          <cell r="F1597">
            <v>0</v>
          </cell>
        </row>
        <row r="1598">
          <cell r="D1598" t="str">
            <v>0320727</v>
          </cell>
          <cell r="F1598">
            <v>0</v>
          </cell>
        </row>
        <row r="1599">
          <cell r="D1599" t="str">
            <v>0320720</v>
          </cell>
          <cell r="F1599">
            <v>0</v>
          </cell>
        </row>
        <row r="1602">
          <cell r="D1602" t="str">
            <v>0327460</v>
          </cell>
          <cell r="F1602">
            <v>0</v>
          </cell>
        </row>
        <row r="1603">
          <cell r="D1603" t="str">
            <v>0322393</v>
          </cell>
          <cell r="F1603">
            <v>0</v>
          </cell>
        </row>
        <row r="1604">
          <cell r="D1604" t="str">
            <v>0327445</v>
          </cell>
          <cell r="F1604">
            <v>0</v>
          </cell>
        </row>
        <row r="1605">
          <cell r="D1605" t="str">
            <v>0322395</v>
          </cell>
          <cell r="F1605">
            <v>0</v>
          </cell>
        </row>
        <row r="1606">
          <cell r="D1606" t="str">
            <v>0327465</v>
          </cell>
          <cell r="F1606">
            <v>0</v>
          </cell>
        </row>
        <row r="1607">
          <cell r="D1607" t="str">
            <v>0323891</v>
          </cell>
          <cell r="F1607">
            <v>0</v>
          </cell>
        </row>
        <row r="1609">
          <cell r="D1609" t="str">
            <v>0321918</v>
          </cell>
          <cell r="F1609">
            <v>0</v>
          </cell>
        </row>
        <row r="1610">
          <cell r="D1610" t="str">
            <v>0321917</v>
          </cell>
          <cell r="F1610">
            <v>0</v>
          </cell>
        </row>
        <row r="1611">
          <cell r="D1611" t="str">
            <v>0327439</v>
          </cell>
          <cell r="F1611">
            <v>0</v>
          </cell>
        </row>
        <row r="1614">
          <cell r="D1614" t="str">
            <v>0327460</v>
          </cell>
          <cell r="F1614">
            <v>0</v>
          </cell>
        </row>
        <row r="1615">
          <cell r="D1615" t="str">
            <v>0327445</v>
          </cell>
          <cell r="F1615">
            <v>0</v>
          </cell>
        </row>
        <row r="1616">
          <cell r="D1616" t="str">
            <v>0323891</v>
          </cell>
          <cell r="F1616">
            <v>0</v>
          </cell>
        </row>
        <row r="1619">
          <cell r="D1619" t="str">
            <v>0322394</v>
          </cell>
          <cell r="F1619">
            <v>0</v>
          </cell>
        </row>
        <row r="1620">
          <cell r="D1620" t="str">
            <v>0327448</v>
          </cell>
          <cell r="F1620">
            <v>0</v>
          </cell>
        </row>
        <row r="1626">
          <cell r="D1626" t="str">
            <v>0323926</v>
          </cell>
          <cell r="F1626">
            <v>0</v>
          </cell>
        </row>
        <row r="1627">
          <cell r="D1627" t="str">
            <v>0327447</v>
          </cell>
          <cell r="F1627">
            <v>0</v>
          </cell>
        </row>
        <row r="1629">
          <cell r="D1629" t="str">
            <v>0322050</v>
          </cell>
          <cell r="F1629">
            <v>0</v>
          </cell>
        </row>
        <row r="1630">
          <cell r="D1630" t="str">
            <v>0322051</v>
          </cell>
          <cell r="F1630">
            <v>0</v>
          </cell>
        </row>
        <row r="1631">
          <cell r="D1631" t="str">
            <v>0318106</v>
          </cell>
          <cell r="F1631">
            <v>0</v>
          </cell>
        </row>
        <row r="1632">
          <cell r="D1632" t="str">
            <v>0318108</v>
          </cell>
          <cell r="F1632">
            <v>0</v>
          </cell>
        </row>
        <row r="1635">
          <cell r="D1635" t="str">
            <v>0327466</v>
          </cell>
          <cell r="F1635">
            <v>0</v>
          </cell>
        </row>
        <row r="1636">
          <cell r="D1636" t="str">
            <v>0327467</v>
          </cell>
          <cell r="F1636">
            <v>0</v>
          </cell>
        </row>
        <row r="1637">
          <cell r="D1637" t="str">
            <v>0327468</v>
          </cell>
          <cell r="F1637">
            <v>0</v>
          </cell>
        </row>
        <row r="1638">
          <cell r="D1638" t="str">
            <v>0327469</v>
          </cell>
          <cell r="F1638">
            <v>0</v>
          </cell>
        </row>
        <row r="1644">
          <cell r="D1644" t="str">
            <v>0327461</v>
          </cell>
          <cell r="F1644">
            <v>0</v>
          </cell>
        </row>
        <row r="1645">
          <cell r="D1645" t="str">
            <v>0327454</v>
          </cell>
          <cell r="F1645">
            <v>0</v>
          </cell>
        </row>
        <row r="1646">
          <cell r="D1646" t="str">
            <v>0327455</v>
          </cell>
          <cell r="F1646">
            <v>0</v>
          </cell>
        </row>
        <row r="1647">
          <cell r="D1647" t="str">
            <v>0327089</v>
          </cell>
          <cell r="F1647">
            <v>0</v>
          </cell>
        </row>
        <row r="1648">
          <cell r="D1648" t="str">
            <v>0327456</v>
          </cell>
          <cell r="F1648">
            <v>0</v>
          </cell>
        </row>
        <row r="1649">
          <cell r="D1649" t="str">
            <v>0327439</v>
          </cell>
          <cell r="F1649">
            <v>0</v>
          </cell>
        </row>
        <row r="1650">
          <cell r="D1650" t="str">
            <v>0327440</v>
          </cell>
          <cell r="F1650">
            <v>0</v>
          </cell>
        </row>
        <row r="1652">
          <cell r="D1652" t="str">
            <v>0327457</v>
          </cell>
          <cell r="F1652">
            <v>0</v>
          </cell>
        </row>
        <row r="1653">
          <cell r="D1653" t="str">
            <v>0327458</v>
          </cell>
          <cell r="F1653">
            <v>0</v>
          </cell>
        </row>
        <row r="1654">
          <cell r="D1654" t="str">
            <v>0327459</v>
          </cell>
          <cell r="F1654">
            <v>0</v>
          </cell>
        </row>
        <row r="1657">
          <cell r="D1657" t="str">
            <v>0327462</v>
          </cell>
          <cell r="F1657">
            <v>0</v>
          </cell>
        </row>
        <row r="1658">
          <cell r="D1658" t="str">
            <v>0327457</v>
          </cell>
          <cell r="F1658">
            <v>0</v>
          </cell>
        </row>
        <row r="1659">
          <cell r="D1659" t="str">
            <v>0327458</v>
          </cell>
          <cell r="F1659">
            <v>0</v>
          </cell>
        </row>
        <row r="1660">
          <cell r="D1660" t="str">
            <v>0327459</v>
          </cell>
          <cell r="F1660">
            <v>0</v>
          </cell>
        </row>
        <row r="1661">
          <cell r="D1661" t="str">
            <v>0327089</v>
          </cell>
          <cell r="F1661">
            <v>0</v>
          </cell>
        </row>
        <row r="1662">
          <cell r="D1662" t="str">
            <v>0327439</v>
          </cell>
          <cell r="F1662">
            <v>0</v>
          </cell>
        </row>
        <row r="1663">
          <cell r="D1663" t="str">
            <v>0327440</v>
          </cell>
          <cell r="F1663">
            <v>0</v>
          </cell>
        </row>
        <row r="1665">
          <cell r="D1665" t="str">
            <v>0327454</v>
          </cell>
          <cell r="F1665">
            <v>0</v>
          </cell>
        </row>
        <row r="1666">
          <cell r="D1666" t="str">
            <v>0327455</v>
          </cell>
          <cell r="F1666">
            <v>0</v>
          </cell>
        </row>
        <row r="1667">
          <cell r="D1667" t="str">
            <v>0327456</v>
          </cell>
          <cell r="F1667">
            <v>0</v>
          </cell>
        </row>
        <row r="1673">
          <cell r="D1673" t="str">
            <v>0327435</v>
          </cell>
        </row>
        <row r="1674">
          <cell r="D1674" t="str">
            <v>0327436</v>
          </cell>
        </row>
        <row r="1676">
          <cell r="D1676" t="str">
            <v>0327437</v>
          </cell>
        </row>
        <row r="1677">
          <cell r="D1677" t="str">
            <v>0327438</v>
          </cell>
        </row>
        <row r="1678">
          <cell r="D1678" t="str">
            <v>0327482</v>
          </cell>
        </row>
        <row r="1679">
          <cell r="D1679" t="str">
            <v>0327439</v>
          </cell>
        </row>
        <row r="1680">
          <cell r="D1680" t="str">
            <v>0327440</v>
          </cell>
        </row>
        <row r="1681">
          <cell r="D1681" t="str">
            <v>0327441</v>
          </cell>
        </row>
        <row r="1682">
          <cell r="D1682" t="str">
            <v>0327466</v>
          </cell>
        </row>
        <row r="1683">
          <cell r="D1683" t="str">
            <v>0327467</v>
          </cell>
        </row>
        <row r="1684">
          <cell r="D1684" t="str">
            <v>0327468</v>
          </cell>
        </row>
        <row r="1685">
          <cell r="D1685" t="str">
            <v>0327469</v>
          </cell>
        </row>
        <row r="1686">
          <cell r="D1686" t="str">
            <v>0327442</v>
          </cell>
        </row>
        <row r="1689">
          <cell r="D1689" t="str">
            <v>0327443</v>
          </cell>
        </row>
        <row r="1690">
          <cell r="D1690" t="str">
            <v>0327444</v>
          </cell>
        </row>
        <row r="1691">
          <cell r="D1691" t="str">
            <v>0327463</v>
          </cell>
        </row>
        <row r="1692">
          <cell r="D1692" t="str">
            <v>0327464</v>
          </cell>
        </row>
        <row r="1694">
          <cell r="D1694" t="str">
            <v>0327445</v>
          </cell>
        </row>
        <row r="1695">
          <cell r="D1695" t="str">
            <v>0327446</v>
          </cell>
        </row>
        <row r="1696">
          <cell r="D1696" t="str">
            <v>0327449</v>
          </cell>
        </row>
        <row r="1697">
          <cell r="D1697" t="str">
            <v>0327089</v>
          </cell>
        </row>
        <row r="1698">
          <cell r="D1698" t="str">
            <v>0327447</v>
          </cell>
        </row>
        <row r="1699">
          <cell r="D1699" t="str">
            <v>0327448</v>
          </cell>
        </row>
        <row r="1700">
          <cell r="D1700" t="str">
            <v>0327450</v>
          </cell>
        </row>
        <row r="1701">
          <cell r="D1701" t="str">
            <v>0327451</v>
          </cell>
        </row>
        <row r="1702">
          <cell r="D1702" t="str">
            <v>0327454</v>
          </cell>
        </row>
        <row r="1703">
          <cell r="D1703" t="str">
            <v>0327455</v>
          </cell>
        </row>
        <row r="1704">
          <cell r="D1704" t="str">
            <v>0327456</v>
          </cell>
        </row>
        <row r="1705">
          <cell r="D1705" t="str">
            <v>0327457</v>
          </cell>
        </row>
        <row r="1706">
          <cell r="D1706" t="str">
            <v>0327458</v>
          </cell>
        </row>
        <row r="1707">
          <cell r="D1707" t="str">
            <v>0327459</v>
          </cell>
        </row>
        <row r="1709">
          <cell r="D1709" t="str">
            <v>0322392</v>
          </cell>
        </row>
        <row r="1710">
          <cell r="D1710" t="str">
            <v>0322393</v>
          </cell>
        </row>
        <row r="1711">
          <cell r="D1711" t="str">
            <v>0327460</v>
          </cell>
        </row>
        <row r="1712">
          <cell r="D1712" t="str">
            <v>0322394</v>
          </cell>
        </row>
        <row r="1713">
          <cell r="D1713" t="str">
            <v>0321917</v>
          </cell>
        </row>
        <row r="1714">
          <cell r="D1714" t="str">
            <v>0321918</v>
          </cell>
        </row>
        <row r="1715">
          <cell r="D1715" t="str">
            <v>0327465</v>
          </cell>
        </row>
        <row r="1716">
          <cell r="D1716" t="str">
            <v>0322395</v>
          </cell>
        </row>
        <row r="1718">
          <cell r="D1718" t="str">
            <v>0327462</v>
          </cell>
        </row>
        <row r="1719">
          <cell r="D1719" t="str">
            <v>0327461</v>
          </cell>
        </row>
      </sheetData>
      <sheetData sheetId="2">
        <row r="7">
          <cell r="D7" t="str">
            <v>0320716</v>
          </cell>
          <cell r="F7">
            <v>0</v>
          </cell>
        </row>
        <row r="8">
          <cell r="D8" t="str">
            <v>0320774</v>
          </cell>
          <cell r="F8">
            <v>0</v>
          </cell>
        </row>
        <row r="9">
          <cell r="D9" t="str">
            <v>0318106</v>
          </cell>
          <cell r="F9">
            <v>0</v>
          </cell>
        </row>
        <row r="10">
          <cell r="D10" t="str">
            <v>0318107</v>
          </cell>
          <cell r="F10">
            <v>0</v>
          </cell>
        </row>
        <row r="11">
          <cell r="D11" t="str">
            <v>0322652</v>
          </cell>
          <cell r="F11">
            <v>0</v>
          </cell>
        </row>
        <row r="13">
          <cell r="D13" t="str">
            <v>0320728</v>
          </cell>
          <cell r="F13">
            <v>0</v>
          </cell>
        </row>
        <row r="14">
          <cell r="D14" t="str">
            <v>0320720</v>
          </cell>
          <cell r="F14">
            <v>0</v>
          </cell>
        </row>
        <row r="15">
          <cell r="D15" t="str">
            <v>0320774</v>
          </cell>
          <cell r="F15">
            <v>0</v>
          </cell>
        </row>
        <row r="16">
          <cell r="D16" t="str">
            <v>0318106</v>
          </cell>
          <cell r="F16">
            <v>0</v>
          </cell>
        </row>
        <row r="17">
          <cell r="D17" t="str">
            <v>0315456</v>
          </cell>
          <cell r="F17">
            <v>0</v>
          </cell>
        </row>
        <row r="18">
          <cell r="D18" t="str">
            <v>0322652</v>
          </cell>
          <cell r="F18">
            <v>0</v>
          </cell>
        </row>
        <row r="20">
          <cell r="D20" t="str">
            <v>0320715</v>
          </cell>
          <cell r="F20">
            <v>0</v>
          </cell>
        </row>
        <row r="21">
          <cell r="D21" t="str">
            <v>0323084</v>
          </cell>
          <cell r="F21">
            <v>0</v>
          </cell>
        </row>
        <row r="23">
          <cell r="D23" t="str">
            <v>0318106</v>
          </cell>
          <cell r="F23">
            <v>0</v>
          </cell>
        </row>
        <row r="24">
          <cell r="D24" t="str">
            <v>0318108</v>
          </cell>
          <cell r="F24">
            <v>0</v>
          </cell>
        </row>
        <row r="25">
          <cell r="D25" t="str">
            <v>0320774</v>
          </cell>
          <cell r="F25">
            <v>0</v>
          </cell>
        </row>
        <row r="27">
          <cell r="D27" t="str">
            <v>0320718</v>
          </cell>
          <cell r="F27">
            <v>0</v>
          </cell>
        </row>
        <row r="28">
          <cell r="D28" t="str">
            <v>0320715</v>
          </cell>
          <cell r="F28">
            <v>0</v>
          </cell>
        </row>
        <row r="29">
          <cell r="D29" t="str">
            <v>0322807</v>
          </cell>
          <cell r="F29">
            <v>0</v>
          </cell>
        </row>
        <row r="30">
          <cell r="D30" t="str">
            <v>0318106</v>
          </cell>
          <cell r="F30">
            <v>0</v>
          </cell>
        </row>
        <row r="31">
          <cell r="D31" t="str">
            <v>0318108</v>
          </cell>
          <cell r="F31">
            <v>0</v>
          </cell>
        </row>
        <row r="32">
          <cell r="D32" t="str">
            <v>0320773</v>
          </cell>
          <cell r="F32">
            <v>0</v>
          </cell>
        </row>
        <row r="33">
          <cell r="D33" t="str">
            <v>0320775</v>
          </cell>
          <cell r="F33">
            <v>0</v>
          </cell>
        </row>
        <row r="34">
          <cell r="D34" t="str">
            <v>0320774</v>
          </cell>
          <cell r="F34">
            <v>0</v>
          </cell>
        </row>
        <row r="35">
          <cell r="D35" t="str">
            <v>0322813</v>
          </cell>
          <cell r="F35">
            <v>0</v>
          </cell>
        </row>
        <row r="36">
          <cell r="D36" t="str">
            <v>0320730</v>
          </cell>
          <cell r="F36">
            <v>0</v>
          </cell>
        </row>
        <row r="37">
          <cell r="D37" t="str">
            <v>0320720</v>
          </cell>
          <cell r="F37">
            <v>0</v>
          </cell>
        </row>
        <row r="38">
          <cell r="D38" t="str">
            <v>0320301</v>
          </cell>
          <cell r="F38">
            <v>0</v>
          </cell>
        </row>
        <row r="39">
          <cell r="D39" t="str">
            <v>0318106</v>
          </cell>
          <cell r="F39">
            <v>0</v>
          </cell>
        </row>
        <row r="40">
          <cell r="D40" t="str">
            <v>0315456</v>
          </cell>
          <cell r="F40">
            <v>0</v>
          </cell>
        </row>
        <row r="41">
          <cell r="D41" t="str">
            <v>0317638</v>
          </cell>
          <cell r="F41">
            <v>0</v>
          </cell>
        </row>
        <row r="42">
          <cell r="D42" t="str">
            <v>0320158</v>
          </cell>
          <cell r="F42">
            <v>0</v>
          </cell>
        </row>
        <row r="43">
          <cell r="D43" t="str">
            <v>0320730</v>
          </cell>
          <cell r="F43">
            <v>0</v>
          </cell>
        </row>
        <row r="44">
          <cell r="D44" t="str">
            <v>0320720</v>
          </cell>
          <cell r="F44">
            <v>0</v>
          </cell>
        </row>
        <row r="45">
          <cell r="D45" t="str">
            <v>0320775</v>
          </cell>
          <cell r="F45">
            <v>0</v>
          </cell>
        </row>
        <row r="46">
          <cell r="D46" t="str">
            <v>0318106</v>
          </cell>
          <cell r="F46">
            <v>0</v>
          </cell>
        </row>
        <row r="47">
          <cell r="D47" t="str">
            <v>0315456</v>
          </cell>
          <cell r="F47">
            <v>0</v>
          </cell>
        </row>
        <row r="48">
          <cell r="D48" t="str">
            <v>0320301</v>
          </cell>
          <cell r="F48">
            <v>0</v>
          </cell>
        </row>
        <row r="49">
          <cell r="D49" t="str">
            <v>0320302</v>
          </cell>
          <cell r="F49">
            <v>0</v>
          </cell>
        </row>
        <row r="50">
          <cell r="D50" t="str">
            <v>0320715</v>
          </cell>
          <cell r="F50">
            <v>0</v>
          </cell>
        </row>
        <row r="51">
          <cell r="D51" t="str">
            <v>0320713</v>
          </cell>
          <cell r="F51">
            <v>0</v>
          </cell>
        </row>
        <row r="53">
          <cell r="D53" t="str">
            <v>0318106</v>
          </cell>
          <cell r="F53">
            <v>0</v>
          </cell>
        </row>
        <row r="54">
          <cell r="D54" t="str">
            <v>0318108</v>
          </cell>
          <cell r="F54">
            <v>0</v>
          </cell>
        </row>
        <row r="55">
          <cell r="D55" t="str">
            <v>0320774</v>
          </cell>
          <cell r="F55">
            <v>0</v>
          </cell>
        </row>
        <row r="56">
          <cell r="D56" t="str">
            <v>0322813</v>
          </cell>
          <cell r="F56">
            <v>0</v>
          </cell>
        </row>
        <row r="57">
          <cell r="D57" t="str">
            <v>0320730</v>
          </cell>
          <cell r="F57">
            <v>0</v>
          </cell>
        </row>
        <row r="58">
          <cell r="D58" t="str">
            <v>0320720</v>
          </cell>
          <cell r="F58">
            <v>0</v>
          </cell>
        </row>
        <row r="59">
          <cell r="D59" t="str">
            <v>0320301</v>
          </cell>
          <cell r="F59">
            <v>0</v>
          </cell>
        </row>
        <row r="60">
          <cell r="D60" t="str">
            <v>0318106</v>
          </cell>
          <cell r="F60">
            <v>0</v>
          </cell>
        </row>
        <row r="61">
          <cell r="D61" t="str">
            <v>0315456</v>
          </cell>
          <cell r="F61">
            <v>0</v>
          </cell>
        </row>
        <row r="62">
          <cell r="D62" t="str">
            <v>0317638</v>
          </cell>
          <cell r="F62">
            <v>0</v>
          </cell>
        </row>
        <row r="63">
          <cell r="D63" t="str">
            <v>0320158</v>
          </cell>
          <cell r="F63">
            <v>0</v>
          </cell>
        </row>
        <row r="65">
          <cell r="D65" t="str">
            <v>0324178</v>
          </cell>
          <cell r="F65">
            <v>0</v>
          </cell>
        </row>
        <row r="66">
          <cell r="D66" t="str">
            <v>0324176</v>
          </cell>
          <cell r="F66">
            <v>0</v>
          </cell>
        </row>
        <row r="67">
          <cell r="D67" t="str">
            <v>0320775</v>
          </cell>
          <cell r="F67">
            <v>0</v>
          </cell>
        </row>
        <row r="68">
          <cell r="D68" t="str">
            <v>0320728</v>
          </cell>
          <cell r="F68">
            <v>0</v>
          </cell>
        </row>
        <row r="69">
          <cell r="D69" t="str">
            <v>0320720</v>
          </cell>
          <cell r="F69">
            <v>0</v>
          </cell>
        </row>
        <row r="70">
          <cell r="D70" t="str">
            <v>0320158</v>
          </cell>
          <cell r="F70">
            <v>0</v>
          </cell>
        </row>
        <row r="71">
          <cell r="D71" t="str">
            <v>0318106</v>
          </cell>
          <cell r="F71">
            <v>0</v>
          </cell>
        </row>
        <row r="72">
          <cell r="D72" t="str">
            <v>0315456</v>
          </cell>
          <cell r="F72">
            <v>0</v>
          </cell>
        </row>
        <row r="73">
          <cell r="D73" t="str">
            <v>0322050</v>
          </cell>
          <cell r="F73">
            <v>0</v>
          </cell>
        </row>
        <row r="74">
          <cell r="D74" t="str">
            <v>0320775</v>
          </cell>
          <cell r="F74">
            <v>0</v>
          </cell>
        </row>
        <row r="76">
          <cell r="D76" t="str">
            <v>0324176</v>
          </cell>
          <cell r="F76">
            <v>0</v>
          </cell>
        </row>
        <row r="78">
          <cell r="D78" t="str">
            <v>0320728</v>
          </cell>
          <cell r="F78">
            <v>0</v>
          </cell>
        </row>
        <row r="79">
          <cell r="D79" t="str">
            <v>0320720</v>
          </cell>
          <cell r="F79">
            <v>0</v>
          </cell>
        </row>
        <row r="80">
          <cell r="D80" t="str">
            <v>0320773</v>
          </cell>
          <cell r="F80">
            <v>0</v>
          </cell>
        </row>
        <row r="81">
          <cell r="D81" t="str">
            <v>0318106</v>
          </cell>
          <cell r="F81">
            <v>0</v>
          </cell>
        </row>
        <row r="82">
          <cell r="D82" t="str">
            <v>0315456</v>
          </cell>
          <cell r="F82">
            <v>0</v>
          </cell>
        </row>
        <row r="83">
          <cell r="D83" t="str">
            <v>0322050</v>
          </cell>
          <cell r="F83">
            <v>0</v>
          </cell>
        </row>
        <row r="84">
          <cell r="D84" t="str">
            <v>0317638</v>
          </cell>
          <cell r="F84">
            <v>0</v>
          </cell>
        </row>
        <row r="86">
          <cell r="D86" t="str">
            <v>0324176</v>
          </cell>
          <cell r="F86">
            <v>0</v>
          </cell>
        </row>
        <row r="87">
          <cell r="D87" t="str">
            <v>0320773</v>
          </cell>
          <cell r="F87">
            <v>0</v>
          </cell>
        </row>
        <row r="88">
          <cell r="D88" t="str">
            <v>0320716</v>
          </cell>
          <cell r="F88">
            <v>0</v>
          </cell>
        </row>
        <row r="89">
          <cell r="D89" t="str">
            <v>0322919</v>
          </cell>
          <cell r="F89">
            <v>0</v>
          </cell>
        </row>
        <row r="90">
          <cell r="D90" t="str">
            <v>0318106</v>
          </cell>
          <cell r="F90">
            <v>0</v>
          </cell>
        </row>
        <row r="91">
          <cell r="D91" t="str">
            <v>0318107</v>
          </cell>
          <cell r="F91">
            <v>0</v>
          </cell>
        </row>
        <row r="92">
          <cell r="D92" t="str">
            <v>0322050</v>
          </cell>
          <cell r="F92">
            <v>0</v>
          </cell>
        </row>
        <row r="94">
          <cell r="D94" t="str">
            <v>0322882</v>
          </cell>
          <cell r="F94">
            <v>0</v>
          </cell>
        </row>
        <row r="95">
          <cell r="D95" t="str">
            <v>0324179</v>
          </cell>
          <cell r="F95">
            <v>0</v>
          </cell>
        </row>
        <row r="96">
          <cell r="D96" t="str">
            <v>0323764</v>
          </cell>
          <cell r="F96">
            <v>0</v>
          </cell>
        </row>
        <row r="97">
          <cell r="D97" t="str">
            <v>0320716</v>
          </cell>
          <cell r="F97">
            <v>0</v>
          </cell>
        </row>
        <row r="98">
          <cell r="D98" t="str">
            <v>0322817</v>
          </cell>
          <cell r="F98">
            <v>0</v>
          </cell>
        </row>
        <row r="99">
          <cell r="D99" t="str">
            <v>0318106</v>
          </cell>
          <cell r="F99">
            <v>0</v>
          </cell>
        </row>
        <row r="100">
          <cell r="D100" t="str">
            <v>0318107</v>
          </cell>
          <cell r="F100">
            <v>0</v>
          </cell>
        </row>
        <row r="101">
          <cell r="D101" t="str">
            <v>0322050</v>
          </cell>
          <cell r="F101">
            <v>0</v>
          </cell>
        </row>
        <row r="102">
          <cell r="D102" t="str">
            <v>0324178</v>
          </cell>
          <cell r="F102">
            <v>0</v>
          </cell>
        </row>
        <row r="103">
          <cell r="D103" t="str">
            <v>0320773</v>
          </cell>
          <cell r="F103">
            <v>0</v>
          </cell>
        </row>
        <row r="104">
          <cell r="D104" t="str">
            <v>0324176</v>
          </cell>
          <cell r="F104">
            <v>0</v>
          </cell>
        </row>
        <row r="105">
          <cell r="D105" t="str">
            <v>0322919</v>
          </cell>
          <cell r="F105">
            <v>0</v>
          </cell>
        </row>
        <row r="106">
          <cell r="D106" t="str">
            <v>0327088</v>
          </cell>
          <cell r="F106">
            <v>0</v>
          </cell>
        </row>
        <row r="107">
          <cell r="D107" t="str">
            <v>0326910</v>
          </cell>
          <cell r="F107">
            <v>0</v>
          </cell>
        </row>
        <row r="108">
          <cell r="D108" t="str">
            <v>0320716</v>
          </cell>
          <cell r="F108">
            <v>0</v>
          </cell>
        </row>
        <row r="110">
          <cell r="D110" t="str">
            <v>0318106</v>
          </cell>
          <cell r="F110">
            <v>0</v>
          </cell>
        </row>
        <row r="111">
          <cell r="D111" t="str">
            <v>0318107</v>
          </cell>
          <cell r="F111">
            <v>0</v>
          </cell>
        </row>
        <row r="112">
          <cell r="D112" t="str">
            <v>0322807</v>
          </cell>
          <cell r="F112">
            <v>0</v>
          </cell>
        </row>
        <row r="113">
          <cell r="D113" t="str">
            <v>0320723</v>
          </cell>
          <cell r="F113">
            <v>0</v>
          </cell>
        </row>
        <row r="114">
          <cell r="D114" t="str">
            <v>0317638</v>
          </cell>
          <cell r="F114">
            <v>0</v>
          </cell>
        </row>
        <row r="115">
          <cell r="D115" t="str">
            <v>0324176</v>
          </cell>
          <cell r="F115">
            <v>0</v>
          </cell>
        </row>
        <row r="117">
          <cell r="D117" t="str">
            <v>0320716</v>
          </cell>
          <cell r="F117">
            <v>0</v>
          </cell>
        </row>
        <row r="118">
          <cell r="D118" t="str">
            <v>0320718</v>
          </cell>
          <cell r="F118">
            <v>0</v>
          </cell>
        </row>
        <row r="119">
          <cell r="D119" t="str">
            <v>0320773</v>
          </cell>
          <cell r="F119">
            <v>0</v>
          </cell>
        </row>
        <row r="120">
          <cell r="D120" t="str">
            <v>0318106</v>
          </cell>
          <cell r="F120">
            <v>0</v>
          </cell>
        </row>
        <row r="121">
          <cell r="D121" t="str">
            <v>0318108</v>
          </cell>
          <cell r="F121">
            <v>0</v>
          </cell>
        </row>
        <row r="122">
          <cell r="D122" t="str">
            <v>0322050</v>
          </cell>
          <cell r="F122">
            <v>0</v>
          </cell>
        </row>
        <row r="123">
          <cell r="D123" t="str">
            <v>0320754</v>
          </cell>
        </row>
        <row r="124">
          <cell r="D124" t="str">
            <v>0322813</v>
          </cell>
        </row>
        <row r="125">
          <cell r="D125" t="str">
            <v>0323125</v>
          </cell>
          <cell r="F125">
            <v>0</v>
          </cell>
        </row>
        <row r="127">
          <cell r="D127" t="str">
            <v>0320716</v>
          </cell>
          <cell r="F127">
            <v>0</v>
          </cell>
        </row>
        <row r="128">
          <cell r="D128" t="str">
            <v>0320158</v>
          </cell>
          <cell r="F128">
            <v>0</v>
          </cell>
        </row>
        <row r="129">
          <cell r="D129" t="str">
            <v>0318106</v>
          </cell>
          <cell r="F129">
            <v>0</v>
          </cell>
        </row>
        <row r="130">
          <cell r="D130" t="str">
            <v>0318107</v>
          </cell>
          <cell r="F130">
            <v>0</v>
          </cell>
        </row>
        <row r="131">
          <cell r="D131" t="str">
            <v>0320158</v>
          </cell>
          <cell r="F131">
            <v>0</v>
          </cell>
        </row>
        <row r="132">
          <cell r="D132" t="str">
            <v>0322818</v>
          </cell>
          <cell r="F132">
            <v>0</v>
          </cell>
        </row>
        <row r="133">
          <cell r="D133" t="str">
            <v>0322817</v>
          </cell>
        </row>
        <row r="134">
          <cell r="D134" t="str">
            <v>0322815</v>
          </cell>
        </row>
        <row r="135">
          <cell r="D135" t="str">
            <v>0322927</v>
          </cell>
          <cell r="F135">
            <v>0</v>
          </cell>
        </row>
        <row r="136">
          <cell r="D136" t="str">
            <v>0320730</v>
          </cell>
          <cell r="F136">
            <v>0</v>
          </cell>
        </row>
        <row r="137">
          <cell r="D137" t="str">
            <v>0320720</v>
          </cell>
          <cell r="F137">
            <v>0</v>
          </cell>
        </row>
        <row r="139">
          <cell r="D139" t="str">
            <v>0318106</v>
          </cell>
          <cell r="F139">
            <v>0</v>
          </cell>
        </row>
        <row r="140">
          <cell r="D140" t="str">
            <v>0315456</v>
          </cell>
          <cell r="F140">
            <v>0</v>
          </cell>
        </row>
        <row r="142">
          <cell r="D142" t="str">
            <v>0322927</v>
          </cell>
          <cell r="F142">
            <v>0</v>
          </cell>
        </row>
        <row r="143">
          <cell r="D143" t="str">
            <v>0323110</v>
          </cell>
          <cell r="F143">
            <v>0</v>
          </cell>
        </row>
        <row r="144">
          <cell r="D144" t="str">
            <v>0323108</v>
          </cell>
          <cell r="F144">
            <v>0</v>
          </cell>
        </row>
        <row r="145">
          <cell r="D145" t="str">
            <v>0322899</v>
          </cell>
          <cell r="F145">
            <v>0</v>
          </cell>
        </row>
        <row r="146">
          <cell r="D146" t="str">
            <v>0318106</v>
          </cell>
          <cell r="F146">
            <v>0</v>
          </cell>
        </row>
        <row r="147">
          <cell r="D147" t="str">
            <v>0315456</v>
          </cell>
          <cell r="F147">
            <v>0</v>
          </cell>
        </row>
        <row r="150">
          <cell r="D150" t="str">
            <v>0323108</v>
          </cell>
          <cell r="F150">
            <v>0</v>
          </cell>
        </row>
        <row r="151">
          <cell r="D151" t="str">
            <v>0322917</v>
          </cell>
          <cell r="F151">
            <v>0</v>
          </cell>
        </row>
        <row r="152">
          <cell r="D152" t="str">
            <v>0318106</v>
          </cell>
          <cell r="F152">
            <v>0</v>
          </cell>
        </row>
        <row r="153">
          <cell r="D153" t="str">
            <v>0315456</v>
          </cell>
          <cell r="F153">
            <v>0</v>
          </cell>
        </row>
        <row r="154">
          <cell r="D154" t="str">
            <v>0320933</v>
          </cell>
          <cell r="F154">
            <v>0</v>
          </cell>
        </row>
        <row r="156">
          <cell r="D156" t="str">
            <v>0317638</v>
          </cell>
          <cell r="F156">
            <v>0</v>
          </cell>
        </row>
        <row r="158">
          <cell r="D158" t="str">
            <v>0327414</v>
          </cell>
          <cell r="F158">
            <v>0</v>
          </cell>
        </row>
        <row r="159">
          <cell r="D159" t="str">
            <v>0327415</v>
          </cell>
          <cell r="F159">
            <v>0</v>
          </cell>
        </row>
        <row r="160">
          <cell r="D160" t="str">
            <v>0327417</v>
          </cell>
          <cell r="F160">
            <v>0</v>
          </cell>
        </row>
        <row r="161">
          <cell r="D161" t="str">
            <v>0325683</v>
          </cell>
          <cell r="F161">
            <v>0</v>
          </cell>
        </row>
        <row r="162">
          <cell r="D162" t="str">
            <v>0325682</v>
          </cell>
          <cell r="F162">
            <v>0</v>
          </cell>
        </row>
        <row r="163">
          <cell r="D163" t="str">
            <v>0320158</v>
          </cell>
          <cell r="F163">
            <v>0</v>
          </cell>
        </row>
        <row r="165">
          <cell r="D165" t="str">
            <v>0327414</v>
          </cell>
          <cell r="F165">
            <v>0</v>
          </cell>
        </row>
        <row r="166">
          <cell r="D166" t="str">
            <v>0327415</v>
          </cell>
          <cell r="F166">
            <v>0</v>
          </cell>
        </row>
        <row r="167">
          <cell r="D167" t="str">
            <v>0325683</v>
          </cell>
          <cell r="F167">
            <v>0</v>
          </cell>
        </row>
        <row r="169">
          <cell r="D169" t="str">
            <v>0317638</v>
          </cell>
          <cell r="F169">
            <v>0</v>
          </cell>
        </row>
        <row r="170">
          <cell r="D170" t="str">
            <v>0327414</v>
          </cell>
          <cell r="F170">
            <v>0</v>
          </cell>
        </row>
        <row r="171">
          <cell r="D171" t="str">
            <v>0327415</v>
          </cell>
          <cell r="F171">
            <v>0</v>
          </cell>
        </row>
        <row r="172">
          <cell r="D172" t="str">
            <v>0327418</v>
          </cell>
          <cell r="F172">
            <v>0</v>
          </cell>
        </row>
        <row r="173">
          <cell r="D173" t="str">
            <v>0325683</v>
          </cell>
          <cell r="F173">
            <v>0</v>
          </cell>
        </row>
        <row r="174">
          <cell r="D174" t="str">
            <v>0325682</v>
          </cell>
          <cell r="F174">
            <v>0</v>
          </cell>
        </row>
        <row r="175">
          <cell r="D175" t="str">
            <v>0322899</v>
          </cell>
          <cell r="F175">
            <v>0</v>
          </cell>
        </row>
        <row r="177">
          <cell r="D177" t="str">
            <v>0317638</v>
          </cell>
          <cell r="F177">
            <v>0</v>
          </cell>
        </row>
        <row r="178">
          <cell r="D178" t="str">
            <v>0320158</v>
          </cell>
          <cell r="F178">
            <v>0</v>
          </cell>
        </row>
        <row r="179">
          <cell r="D179" t="str">
            <v>0327344</v>
          </cell>
          <cell r="F179">
            <v>0</v>
          </cell>
        </row>
        <row r="180">
          <cell r="D180" t="str">
            <v>0327345</v>
          </cell>
          <cell r="F180">
            <v>0</v>
          </cell>
        </row>
        <row r="181">
          <cell r="D181" t="str">
            <v>0327346</v>
          </cell>
          <cell r="F181">
            <v>0</v>
          </cell>
        </row>
        <row r="182">
          <cell r="D182" t="str">
            <v>0327347</v>
          </cell>
          <cell r="F182">
            <v>0</v>
          </cell>
        </row>
        <row r="183">
          <cell r="D183" t="str">
            <v>0327348</v>
          </cell>
          <cell r="F183">
            <v>0</v>
          </cell>
        </row>
        <row r="184">
          <cell r="D184" t="str">
            <v>0327349</v>
          </cell>
          <cell r="F184">
            <v>0</v>
          </cell>
        </row>
        <row r="185">
          <cell r="D185" t="str">
            <v>0317638</v>
          </cell>
          <cell r="F185">
            <v>0</v>
          </cell>
        </row>
        <row r="186">
          <cell r="D186" t="str">
            <v>0320158</v>
          </cell>
          <cell r="F186">
            <v>0</v>
          </cell>
        </row>
        <row r="187">
          <cell r="D187" t="str">
            <v>0327350</v>
          </cell>
          <cell r="F187">
            <v>0</v>
          </cell>
        </row>
        <row r="188">
          <cell r="D188" t="str">
            <v>0327351</v>
          </cell>
          <cell r="F188">
            <v>0</v>
          </cell>
        </row>
        <row r="189">
          <cell r="D189" t="str">
            <v>0327352</v>
          </cell>
          <cell r="F189">
            <v>0</v>
          </cell>
        </row>
        <row r="190">
          <cell r="D190" t="str">
            <v>0327353</v>
          </cell>
          <cell r="F190">
            <v>0</v>
          </cell>
        </row>
        <row r="191">
          <cell r="D191" t="str">
            <v>0327354</v>
          </cell>
          <cell r="F191">
            <v>0</v>
          </cell>
        </row>
        <row r="192">
          <cell r="D192" t="str">
            <v>0327355</v>
          </cell>
          <cell r="F192">
            <v>0</v>
          </cell>
        </row>
        <row r="193">
          <cell r="D193" t="str">
            <v>0317638</v>
          </cell>
          <cell r="F193">
            <v>0</v>
          </cell>
        </row>
        <row r="194">
          <cell r="D194" t="str">
            <v>0320158</v>
          </cell>
          <cell r="F194">
            <v>0</v>
          </cell>
        </row>
        <row r="195">
          <cell r="D195" t="str">
            <v>0327350</v>
          </cell>
          <cell r="F195">
            <v>0</v>
          </cell>
        </row>
        <row r="196">
          <cell r="D196" t="str">
            <v>0327351</v>
          </cell>
          <cell r="F196">
            <v>0</v>
          </cell>
        </row>
        <row r="197">
          <cell r="D197" t="str">
            <v>0327352</v>
          </cell>
          <cell r="F197">
            <v>0</v>
          </cell>
        </row>
        <row r="198">
          <cell r="D198" t="str">
            <v>0327353</v>
          </cell>
          <cell r="F198">
            <v>0</v>
          </cell>
        </row>
        <row r="199">
          <cell r="D199" t="str">
            <v>0327354</v>
          </cell>
          <cell r="F199">
            <v>0</v>
          </cell>
        </row>
        <row r="200">
          <cell r="D200" t="str">
            <v>0327355</v>
          </cell>
          <cell r="F200">
            <v>0</v>
          </cell>
        </row>
        <row r="203">
          <cell r="D203" t="str">
            <v>0322899</v>
          </cell>
          <cell r="F203">
            <v>0</v>
          </cell>
        </row>
        <row r="204">
          <cell r="D204" t="str">
            <v>0320933</v>
          </cell>
          <cell r="F204">
            <v>0</v>
          </cell>
        </row>
        <row r="205">
          <cell r="D205" t="str">
            <v>0323947</v>
          </cell>
          <cell r="F205">
            <v>0</v>
          </cell>
        </row>
        <row r="206">
          <cell r="D206" t="str">
            <v>0320716</v>
          </cell>
          <cell r="F206">
            <v>0</v>
          </cell>
        </row>
        <row r="207">
          <cell r="D207" t="str">
            <v>0317638</v>
          </cell>
          <cell r="F207">
            <v>0</v>
          </cell>
        </row>
        <row r="208">
          <cell r="D208" t="str">
            <v>0318106</v>
          </cell>
          <cell r="F208">
            <v>0</v>
          </cell>
        </row>
        <row r="209">
          <cell r="D209" t="str">
            <v>0318107</v>
          </cell>
          <cell r="F209">
            <v>0</v>
          </cell>
        </row>
        <row r="211">
          <cell r="D211" t="str">
            <v>0322899</v>
          </cell>
          <cell r="F211">
            <v>0</v>
          </cell>
        </row>
        <row r="212">
          <cell r="D212" t="str">
            <v>0320716</v>
          </cell>
          <cell r="F212">
            <v>0</v>
          </cell>
        </row>
        <row r="213">
          <cell r="D213" t="str">
            <v>0317638</v>
          </cell>
          <cell r="F213">
            <v>0</v>
          </cell>
        </row>
        <row r="214">
          <cell r="D214" t="str">
            <v>0318106</v>
          </cell>
          <cell r="F214">
            <v>0</v>
          </cell>
        </row>
        <row r="215">
          <cell r="D215" t="str">
            <v>0318107</v>
          </cell>
          <cell r="F215">
            <v>0</v>
          </cell>
        </row>
        <row r="217">
          <cell r="D217" t="str">
            <v>0322899</v>
          </cell>
          <cell r="F217">
            <v>0</v>
          </cell>
        </row>
        <row r="218">
          <cell r="D218" t="str">
            <v>0322927</v>
          </cell>
          <cell r="F218">
            <v>0</v>
          </cell>
        </row>
        <row r="219">
          <cell r="D219" t="str">
            <v>0322917</v>
          </cell>
          <cell r="F219">
            <v>0</v>
          </cell>
        </row>
        <row r="220">
          <cell r="D220" t="str">
            <v>0322632</v>
          </cell>
          <cell r="F220">
            <v>0</v>
          </cell>
        </row>
        <row r="221">
          <cell r="D221" t="str">
            <v>0317638</v>
          </cell>
          <cell r="F221">
            <v>0</v>
          </cell>
        </row>
        <row r="222">
          <cell r="D222" t="str">
            <v>0320716</v>
          </cell>
          <cell r="F222">
            <v>0</v>
          </cell>
        </row>
        <row r="224">
          <cell r="D224" t="str">
            <v>0318106</v>
          </cell>
          <cell r="F224">
            <v>0</v>
          </cell>
        </row>
        <row r="225">
          <cell r="D225" t="str">
            <v>0318107</v>
          </cell>
          <cell r="F225">
            <v>0</v>
          </cell>
        </row>
        <row r="226">
          <cell r="D226" t="str">
            <v>0322807</v>
          </cell>
          <cell r="F226">
            <v>0</v>
          </cell>
        </row>
        <row r="227">
          <cell r="D227" t="str">
            <v>0317557</v>
          </cell>
          <cell r="F227">
            <v>0</v>
          </cell>
        </row>
        <row r="229">
          <cell r="D229" t="str">
            <v>0323747</v>
          </cell>
          <cell r="F229">
            <v>0</v>
          </cell>
        </row>
        <row r="230">
          <cell r="D230" t="str">
            <v>0320158</v>
          </cell>
          <cell r="F230">
            <v>0</v>
          </cell>
        </row>
        <row r="231">
          <cell r="D231" t="str">
            <v>0320716</v>
          </cell>
          <cell r="F231">
            <v>0</v>
          </cell>
        </row>
        <row r="233">
          <cell r="D233" t="str">
            <v>0318106</v>
          </cell>
          <cell r="F233">
            <v>0</v>
          </cell>
        </row>
        <row r="234">
          <cell r="D234" t="str">
            <v>0318107</v>
          </cell>
          <cell r="F234">
            <v>0</v>
          </cell>
        </row>
        <row r="235">
          <cell r="D235" t="str">
            <v>0322807</v>
          </cell>
          <cell r="F235">
            <v>0</v>
          </cell>
        </row>
        <row r="236">
          <cell r="D236" t="str">
            <v>0320158</v>
          </cell>
          <cell r="F236">
            <v>0</v>
          </cell>
        </row>
        <row r="238">
          <cell r="D238" t="str">
            <v>0325684</v>
          </cell>
          <cell r="F238">
            <v>0</v>
          </cell>
        </row>
        <row r="239">
          <cell r="D239" t="str">
            <v>0322899</v>
          </cell>
          <cell r="F239">
            <v>0</v>
          </cell>
        </row>
        <row r="240">
          <cell r="D240" t="str">
            <v>0320716</v>
          </cell>
          <cell r="F240">
            <v>0</v>
          </cell>
        </row>
        <row r="241">
          <cell r="D241" t="str">
            <v>0322877</v>
          </cell>
          <cell r="F241">
            <v>0</v>
          </cell>
        </row>
        <row r="242">
          <cell r="D242" t="str">
            <v>0318106</v>
          </cell>
          <cell r="F242">
            <v>0</v>
          </cell>
        </row>
        <row r="243">
          <cell r="D243" t="str">
            <v>0318107</v>
          </cell>
          <cell r="F243">
            <v>0</v>
          </cell>
        </row>
        <row r="244">
          <cell r="D244" t="str">
            <v>0322050</v>
          </cell>
          <cell r="F244">
            <v>0</v>
          </cell>
        </row>
        <row r="247">
          <cell r="D247" t="str">
            <v>0325685</v>
          </cell>
          <cell r="F247">
            <v>0</v>
          </cell>
        </row>
        <row r="248">
          <cell r="D248" t="str">
            <v>0322899</v>
          </cell>
          <cell r="F248">
            <v>0</v>
          </cell>
        </row>
        <row r="249">
          <cell r="D249" t="str">
            <v>0320716</v>
          </cell>
          <cell r="F249">
            <v>0</v>
          </cell>
        </row>
        <row r="250">
          <cell r="D250" t="str">
            <v>0317638</v>
          </cell>
          <cell r="F250">
            <v>0</v>
          </cell>
        </row>
        <row r="251">
          <cell r="D251" t="str">
            <v>0318106</v>
          </cell>
          <cell r="F251">
            <v>0</v>
          </cell>
        </row>
        <row r="252">
          <cell r="D252" t="str">
            <v>0318107</v>
          </cell>
          <cell r="F252">
            <v>0</v>
          </cell>
        </row>
        <row r="253">
          <cell r="D253" t="str">
            <v>0322050</v>
          </cell>
          <cell r="F253">
            <v>0</v>
          </cell>
        </row>
        <row r="254">
          <cell r="D254" t="str">
            <v>0322907</v>
          </cell>
          <cell r="F254">
            <v>0</v>
          </cell>
        </row>
        <row r="255">
          <cell r="D255" t="str">
            <v>0322899</v>
          </cell>
          <cell r="F255">
            <v>0</v>
          </cell>
        </row>
        <row r="256">
          <cell r="D256" t="str">
            <v>0322633</v>
          </cell>
          <cell r="F256">
            <v>0</v>
          </cell>
        </row>
        <row r="257">
          <cell r="D257" t="str">
            <v>0317638</v>
          </cell>
          <cell r="F257">
            <v>0</v>
          </cell>
        </row>
        <row r="258">
          <cell r="D258" t="str">
            <v>0320716</v>
          </cell>
          <cell r="F258">
            <v>0</v>
          </cell>
        </row>
        <row r="260">
          <cell r="D260" t="str">
            <v>0318106</v>
          </cell>
          <cell r="F260">
            <v>0</v>
          </cell>
        </row>
        <row r="261">
          <cell r="D261" t="str">
            <v>0318107</v>
          </cell>
          <cell r="F261">
            <v>0</v>
          </cell>
        </row>
        <row r="262">
          <cell r="D262" t="str">
            <v>0322050</v>
          </cell>
          <cell r="F262">
            <v>0</v>
          </cell>
        </row>
        <row r="263">
          <cell r="D263" t="str">
            <v>0322899</v>
          </cell>
          <cell r="F263">
            <v>0</v>
          </cell>
        </row>
        <row r="264">
          <cell r="D264" t="str">
            <v>0317557</v>
          </cell>
          <cell r="F264">
            <v>0</v>
          </cell>
        </row>
        <row r="266">
          <cell r="D266" t="str">
            <v>0317638</v>
          </cell>
          <cell r="F266">
            <v>0</v>
          </cell>
        </row>
        <row r="267">
          <cell r="D267" t="str">
            <v>0327414</v>
          </cell>
          <cell r="F267">
            <v>0</v>
          </cell>
        </row>
        <row r="268">
          <cell r="D268" t="str">
            <v>0327416</v>
          </cell>
          <cell r="F268">
            <v>0</v>
          </cell>
        </row>
        <row r="269">
          <cell r="D269" t="str">
            <v>0327419</v>
          </cell>
          <cell r="F269">
            <v>0</v>
          </cell>
        </row>
        <row r="270">
          <cell r="D270" t="str">
            <v>0325683</v>
          </cell>
          <cell r="F270">
            <v>0</v>
          </cell>
        </row>
        <row r="271">
          <cell r="D271" t="str">
            <v>0325682</v>
          </cell>
          <cell r="F271">
            <v>0</v>
          </cell>
        </row>
        <row r="272">
          <cell r="D272" t="str">
            <v>0322899</v>
          </cell>
          <cell r="F272">
            <v>0</v>
          </cell>
        </row>
        <row r="273">
          <cell r="D273" t="str">
            <v>0317557</v>
          </cell>
          <cell r="F273">
            <v>0</v>
          </cell>
        </row>
        <row r="274">
          <cell r="D274" t="str">
            <v>0327414</v>
          </cell>
          <cell r="F274">
            <v>0</v>
          </cell>
        </row>
        <row r="275">
          <cell r="D275" t="str">
            <v>0327416</v>
          </cell>
          <cell r="F275">
            <v>0</v>
          </cell>
        </row>
        <row r="276">
          <cell r="D276" t="str">
            <v>0325683</v>
          </cell>
          <cell r="F276">
            <v>0</v>
          </cell>
        </row>
        <row r="279">
          <cell r="D279" t="str">
            <v>0327414</v>
          </cell>
          <cell r="F279">
            <v>0</v>
          </cell>
        </row>
        <row r="280">
          <cell r="D280" t="str">
            <v>0327416</v>
          </cell>
          <cell r="F280">
            <v>0</v>
          </cell>
        </row>
        <row r="281">
          <cell r="D281" t="str">
            <v>0327420</v>
          </cell>
          <cell r="F281">
            <v>0</v>
          </cell>
        </row>
        <row r="282">
          <cell r="D282" t="str">
            <v>0325683</v>
          </cell>
          <cell r="F282">
            <v>0</v>
          </cell>
        </row>
        <row r="283">
          <cell r="D283" t="str">
            <v>0325682</v>
          </cell>
          <cell r="F283">
            <v>0</v>
          </cell>
        </row>
        <row r="286">
          <cell r="D286" t="str">
            <v>0322907</v>
          </cell>
          <cell r="F286">
            <v>0</v>
          </cell>
        </row>
        <row r="287">
          <cell r="D287" t="str">
            <v>0322902</v>
          </cell>
          <cell r="F287">
            <v>0</v>
          </cell>
        </row>
        <row r="288">
          <cell r="D288" t="str">
            <v>0323947</v>
          </cell>
          <cell r="F288">
            <v>0</v>
          </cell>
        </row>
        <row r="289">
          <cell r="D289" t="str">
            <v>0320728</v>
          </cell>
          <cell r="F289">
            <v>0</v>
          </cell>
        </row>
        <row r="290">
          <cell r="D290" t="str">
            <v>0320720</v>
          </cell>
          <cell r="F290">
            <v>0</v>
          </cell>
        </row>
        <row r="292">
          <cell r="D292" t="str">
            <v>0318106</v>
          </cell>
          <cell r="F292">
            <v>0</v>
          </cell>
        </row>
        <row r="293">
          <cell r="D293" t="str">
            <v>0315456</v>
          </cell>
          <cell r="F293">
            <v>0</v>
          </cell>
        </row>
        <row r="294">
          <cell r="D294" t="str">
            <v>0322899</v>
          </cell>
          <cell r="F294">
            <v>0</v>
          </cell>
        </row>
        <row r="295">
          <cell r="D295" t="str">
            <v>0320933</v>
          </cell>
          <cell r="F295">
            <v>0</v>
          </cell>
        </row>
        <row r="296">
          <cell r="D296" t="str">
            <v>0320728</v>
          </cell>
          <cell r="F296">
            <v>0</v>
          </cell>
        </row>
        <row r="297">
          <cell r="D297" t="str">
            <v>0320720</v>
          </cell>
          <cell r="F297">
            <v>0</v>
          </cell>
        </row>
        <row r="298">
          <cell r="D298" t="str">
            <v>0317638</v>
          </cell>
          <cell r="F298">
            <v>0</v>
          </cell>
        </row>
        <row r="299">
          <cell r="D299" t="str">
            <v>0318106</v>
          </cell>
          <cell r="F299">
            <v>0</v>
          </cell>
        </row>
        <row r="300">
          <cell r="D300" t="str">
            <v>0315456</v>
          </cell>
          <cell r="F300">
            <v>0</v>
          </cell>
        </row>
        <row r="302">
          <cell r="D302" t="str">
            <v>0322907</v>
          </cell>
          <cell r="F302">
            <v>0</v>
          </cell>
        </row>
        <row r="303">
          <cell r="D303" t="str">
            <v>0320728</v>
          </cell>
          <cell r="F303">
            <v>0</v>
          </cell>
        </row>
        <row r="304">
          <cell r="D304" t="str">
            <v>0320720</v>
          </cell>
          <cell r="F304">
            <v>0</v>
          </cell>
        </row>
        <row r="305">
          <cell r="D305" t="str">
            <v>0322877</v>
          </cell>
          <cell r="F305">
            <v>0</v>
          </cell>
        </row>
        <row r="306">
          <cell r="D306" t="str">
            <v>0321944</v>
          </cell>
          <cell r="F306">
            <v>0</v>
          </cell>
        </row>
        <row r="307">
          <cell r="D307" t="str">
            <v>0318106</v>
          </cell>
          <cell r="F307">
            <v>0</v>
          </cell>
        </row>
        <row r="308">
          <cell r="D308" t="str">
            <v>0315456</v>
          </cell>
          <cell r="F308">
            <v>0</v>
          </cell>
        </row>
        <row r="311">
          <cell r="D311" t="str">
            <v>0326468</v>
          </cell>
          <cell r="F311">
            <v>0</v>
          </cell>
        </row>
        <row r="313">
          <cell r="D313" t="str">
            <v>0326457</v>
          </cell>
          <cell r="F313">
            <v>0</v>
          </cell>
        </row>
        <row r="314">
          <cell r="D314" t="str">
            <v>0322900</v>
          </cell>
          <cell r="F314">
            <v>0</v>
          </cell>
        </row>
        <row r="315">
          <cell r="D315" t="str">
            <v>0322050</v>
          </cell>
          <cell r="F315">
            <v>0</v>
          </cell>
        </row>
        <row r="316">
          <cell r="D316" t="str">
            <v>0322051</v>
          </cell>
          <cell r="F316">
            <v>0</v>
          </cell>
        </row>
        <row r="317">
          <cell r="D317" t="str">
            <v>0318106</v>
          </cell>
          <cell r="F317">
            <v>0</v>
          </cell>
        </row>
        <row r="318">
          <cell r="D318" t="str">
            <v>0318108</v>
          </cell>
          <cell r="F318">
            <v>0</v>
          </cell>
        </row>
        <row r="320">
          <cell r="D320" t="str">
            <v>0322899</v>
          </cell>
          <cell r="F320">
            <v>0</v>
          </cell>
        </row>
        <row r="322">
          <cell r="D322" t="str">
            <v>0317638</v>
          </cell>
          <cell r="F322">
            <v>0</v>
          </cell>
        </row>
        <row r="323">
          <cell r="D323" t="str">
            <v>0323125</v>
          </cell>
          <cell r="F323">
            <v>0</v>
          </cell>
        </row>
        <row r="325">
          <cell r="D325" t="str">
            <v>0320728</v>
          </cell>
          <cell r="F325">
            <v>0</v>
          </cell>
        </row>
        <row r="326">
          <cell r="D326" t="str">
            <v>0320720</v>
          </cell>
          <cell r="F326">
            <v>0</v>
          </cell>
        </row>
        <row r="327">
          <cell r="D327" t="str">
            <v>0322919</v>
          </cell>
          <cell r="F327">
            <v>0</v>
          </cell>
        </row>
        <row r="328">
          <cell r="D328" t="str">
            <v>0318106</v>
          </cell>
          <cell r="F328">
            <v>0</v>
          </cell>
        </row>
        <row r="329">
          <cell r="D329" t="str">
            <v>0315456</v>
          </cell>
          <cell r="F329">
            <v>0</v>
          </cell>
        </row>
        <row r="330">
          <cell r="D330" t="str">
            <v>0322680</v>
          </cell>
          <cell r="F330">
            <v>0</v>
          </cell>
        </row>
        <row r="331">
          <cell r="D331" t="str">
            <v>0322922</v>
          </cell>
          <cell r="F331">
            <v>0</v>
          </cell>
        </row>
        <row r="333">
          <cell r="D333" t="str">
            <v>0323125</v>
          </cell>
          <cell r="F333">
            <v>0</v>
          </cell>
        </row>
        <row r="334">
          <cell r="D334" t="str">
            <v>0320158</v>
          </cell>
          <cell r="F334">
            <v>0</v>
          </cell>
        </row>
        <row r="335">
          <cell r="D335" t="str">
            <v>0320728</v>
          </cell>
          <cell r="F335">
            <v>0</v>
          </cell>
        </row>
        <row r="336">
          <cell r="D336" t="str">
            <v>0320720</v>
          </cell>
          <cell r="F336">
            <v>0</v>
          </cell>
        </row>
        <row r="337">
          <cell r="D337" t="str">
            <v>0322900</v>
          </cell>
          <cell r="F337">
            <v>0</v>
          </cell>
        </row>
        <row r="338">
          <cell r="D338" t="str">
            <v>0318106</v>
          </cell>
          <cell r="F338">
            <v>0</v>
          </cell>
        </row>
        <row r="339">
          <cell r="D339" t="str">
            <v>0315456</v>
          </cell>
          <cell r="F339">
            <v>0</v>
          </cell>
        </row>
        <row r="340">
          <cell r="D340" t="str">
            <v>0322680</v>
          </cell>
          <cell r="F340">
            <v>0</v>
          </cell>
        </row>
        <row r="343">
          <cell r="D343" t="str">
            <v>0323125</v>
          </cell>
          <cell r="F343">
            <v>0</v>
          </cell>
        </row>
        <row r="344">
          <cell r="D344" t="str">
            <v>0322928</v>
          </cell>
          <cell r="F344">
            <v>0</v>
          </cell>
        </row>
        <row r="345">
          <cell r="D345" t="str">
            <v>0323947</v>
          </cell>
          <cell r="F345">
            <v>0</v>
          </cell>
        </row>
        <row r="347">
          <cell r="D347" t="str">
            <v>0322680</v>
          </cell>
          <cell r="F347">
            <v>0</v>
          </cell>
        </row>
        <row r="348">
          <cell r="D348" t="str">
            <v>0322922</v>
          </cell>
          <cell r="F348">
            <v>0</v>
          </cell>
        </row>
        <row r="349">
          <cell r="D349" t="str">
            <v>0322928</v>
          </cell>
          <cell r="F349">
            <v>0</v>
          </cell>
        </row>
        <row r="350">
          <cell r="D350" t="str">
            <v>0323125</v>
          </cell>
          <cell r="F350">
            <v>0</v>
          </cell>
        </row>
        <row r="352">
          <cell r="D352" t="str">
            <v>0320716</v>
          </cell>
          <cell r="F352">
            <v>0</v>
          </cell>
        </row>
        <row r="353">
          <cell r="D353" t="str">
            <v>0322929</v>
          </cell>
          <cell r="F353">
            <v>0</v>
          </cell>
        </row>
        <row r="354">
          <cell r="D354" t="str">
            <v>0318106</v>
          </cell>
          <cell r="F354">
            <v>0</v>
          </cell>
        </row>
        <row r="355">
          <cell r="D355" t="str">
            <v>0318107</v>
          </cell>
          <cell r="F355">
            <v>0</v>
          </cell>
        </row>
        <row r="356">
          <cell r="D356" t="str">
            <v>0322680</v>
          </cell>
          <cell r="F356">
            <v>0</v>
          </cell>
        </row>
        <row r="358">
          <cell r="D358" t="str">
            <v>0322899</v>
          </cell>
          <cell r="F358">
            <v>0</v>
          </cell>
        </row>
        <row r="359">
          <cell r="D359" t="str">
            <v>0322056</v>
          </cell>
          <cell r="F359">
            <v>0</v>
          </cell>
        </row>
        <row r="361">
          <cell r="D361" t="str">
            <v>0320723</v>
          </cell>
          <cell r="F361">
            <v>0</v>
          </cell>
        </row>
        <row r="362">
          <cell r="D362" t="str">
            <v>0320158</v>
          </cell>
          <cell r="F362">
            <v>0</v>
          </cell>
        </row>
        <row r="363">
          <cell r="D363" t="str">
            <v>0322652</v>
          </cell>
          <cell r="F363">
            <v>0</v>
          </cell>
        </row>
        <row r="365">
          <cell r="D365" t="str">
            <v>0322929</v>
          </cell>
          <cell r="F365">
            <v>0</v>
          </cell>
        </row>
        <row r="366">
          <cell r="D366" t="str">
            <v>0323120</v>
          </cell>
          <cell r="F366">
            <v>0</v>
          </cell>
        </row>
        <row r="368">
          <cell r="D368" t="str">
            <v>0325681</v>
          </cell>
          <cell r="F368">
            <v>0</v>
          </cell>
        </row>
        <row r="369">
          <cell r="D369" t="str">
            <v>0322929</v>
          </cell>
          <cell r="F369">
            <v>0</v>
          </cell>
        </row>
        <row r="370">
          <cell r="D370" t="str">
            <v>0318106</v>
          </cell>
          <cell r="F370">
            <v>0</v>
          </cell>
        </row>
        <row r="371">
          <cell r="D371" t="str">
            <v>0318107</v>
          </cell>
          <cell r="F371">
            <v>0</v>
          </cell>
        </row>
        <row r="372">
          <cell r="D372" t="str">
            <v>0322050</v>
          </cell>
          <cell r="F372">
            <v>0</v>
          </cell>
        </row>
        <row r="375">
          <cell r="D375" t="str">
            <v>0323125</v>
          </cell>
          <cell r="F375">
            <v>0</v>
          </cell>
        </row>
        <row r="376">
          <cell r="D376" t="str">
            <v>0322920</v>
          </cell>
          <cell r="F376">
            <v>0</v>
          </cell>
        </row>
        <row r="377">
          <cell r="D377" t="str">
            <v>0320718</v>
          </cell>
          <cell r="F377">
            <v>0</v>
          </cell>
        </row>
        <row r="379">
          <cell r="D379" t="str">
            <v>0318106</v>
          </cell>
          <cell r="F379">
            <v>0</v>
          </cell>
        </row>
        <row r="380">
          <cell r="D380" t="str">
            <v>0318107</v>
          </cell>
          <cell r="F380">
            <v>0</v>
          </cell>
        </row>
        <row r="381">
          <cell r="D381" t="str">
            <v>0322680</v>
          </cell>
          <cell r="F381">
            <v>0</v>
          </cell>
        </row>
        <row r="383">
          <cell r="D383" t="str">
            <v>0317638</v>
          </cell>
          <cell r="F383">
            <v>0</v>
          </cell>
        </row>
        <row r="384">
          <cell r="D384" t="str">
            <v>0323120</v>
          </cell>
          <cell r="F384">
            <v>0</v>
          </cell>
        </row>
        <row r="386">
          <cell r="D386" t="str">
            <v>0320716</v>
          </cell>
          <cell r="F386">
            <v>0</v>
          </cell>
        </row>
        <row r="387">
          <cell r="D387" t="str">
            <v>0322907</v>
          </cell>
          <cell r="F387">
            <v>0</v>
          </cell>
        </row>
        <row r="388">
          <cell r="D388" t="str">
            <v>0318106</v>
          </cell>
          <cell r="F388">
            <v>0</v>
          </cell>
        </row>
        <row r="389">
          <cell r="D389" t="str">
            <v>0318107</v>
          </cell>
          <cell r="F389">
            <v>0</v>
          </cell>
        </row>
        <row r="390">
          <cell r="D390" t="str">
            <v>0322050</v>
          </cell>
          <cell r="F390">
            <v>0</v>
          </cell>
        </row>
        <row r="391">
          <cell r="D391" t="str">
            <v>0320158</v>
          </cell>
          <cell r="F391">
            <v>0</v>
          </cell>
        </row>
        <row r="395">
          <cell r="D395" t="str">
            <v>0320715</v>
          </cell>
          <cell r="F395">
            <v>0</v>
          </cell>
        </row>
        <row r="396">
          <cell r="D396" t="str">
            <v>0323084</v>
          </cell>
          <cell r="F396">
            <v>0</v>
          </cell>
        </row>
        <row r="397">
          <cell r="D397" t="str">
            <v>0323947</v>
          </cell>
          <cell r="F397">
            <v>0</v>
          </cell>
        </row>
        <row r="398">
          <cell r="D398" t="str">
            <v>0317638</v>
          </cell>
          <cell r="F398">
            <v>0</v>
          </cell>
        </row>
        <row r="399">
          <cell r="D399" t="str">
            <v>0318106</v>
          </cell>
          <cell r="F399">
            <v>0</v>
          </cell>
        </row>
        <row r="400">
          <cell r="D400" t="str">
            <v>0318108</v>
          </cell>
          <cell r="F400">
            <v>0</v>
          </cell>
        </row>
        <row r="402">
          <cell r="D402" t="str">
            <v>0322927</v>
          </cell>
          <cell r="F402">
            <v>0</v>
          </cell>
        </row>
        <row r="403">
          <cell r="D403" t="str">
            <v>0320715</v>
          </cell>
          <cell r="F403">
            <v>0</v>
          </cell>
        </row>
        <row r="404">
          <cell r="D404" t="str">
            <v>0323084</v>
          </cell>
          <cell r="F404">
            <v>0</v>
          </cell>
        </row>
        <row r="406">
          <cell r="D406" t="str">
            <v>0318106</v>
          </cell>
          <cell r="F406">
            <v>0</v>
          </cell>
        </row>
        <row r="407">
          <cell r="D407" t="str">
            <v>0318108</v>
          </cell>
          <cell r="F407">
            <v>0</v>
          </cell>
        </row>
        <row r="409">
          <cell r="D409" t="str">
            <v>0317638</v>
          </cell>
          <cell r="F409">
            <v>0</v>
          </cell>
        </row>
        <row r="410">
          <cell r="D410" t="str">
            <v>0320715</v>
          </cell>
          <cell r="F410">
            <v>0</v>
          </cell>
        </row>
        <row r="411">
          <cell r="D411" t="str">
            <v>0323084</v>
          </cell>
          <cell r="F411">
            <v>0</v>
          </cell>
        </row>
        <row r="412">
          <cell r="D412" t="str">
            <v>0323947</v>
          </cell>
          <cell r="F412">
            <v>0</v>
          </cell>
        </row>
        <row r="413">
          <cell r="D413" t="str">
            <v>0322921</v>
          </cell>
          <cell r="F413">
            <v>0</v>
          </cell>
        </row>
        <row r="414">
          <cell r="D414" t="str">
            <v>0318106</v>
          </cell>
          <cell r="F414">
            <v>0</v>
          </cell>
        </row>
        <row r="415">
          <cell r="D415" t="str">
            <v>0318108</v>
          </cell>
          <cell r="F415">
            <v>0</v>
          </cell>
        </row>
        <row r="418">
          <cell r="D418" t="str">
            <v>0320715</v>
          </cell>
          <cell r="F418">
            <v>0</v>
          </cell>
        </row>
        <row r="419">
          <cell r="D419" t="str">
            <v>0323084</v>
          </cell>
          <cell r="F419">
            <v>0</v>
          </cell>
        </row>
        <row r="420">
          <cell r="D420" t="str">
            <v>0320722</v>
          </cell>
          <cell r="F420">
            <v>0</v>
          </cell>
        </row>
        <row r="421">
          <cell r="D421" t="str">
            <v>0318106</v>
          </cell>
          <cell r="F421">
            <v>0</v>
          </cell>
        </row>
        <row r="422">
          <cell r="D422" t="str">
            <v>0318108</v>
          </cell>
          <cell r="F422">
            <v>0</v>
          </cell>
        </row>
        <row r="423">
          <cell r="D423" t="str">
            <v>0322929</v>
          </cell>
          <cell r="F423">
            <v>0</v>
          </cell>
        </row>
        <row r="424">
          <cell r="D424" t="str">
            <v>0322928</v>
          </cell>
          <cell r="F424">
            <v>0</v>
          </cell>
        </row>
        <row r="425">
          <cell r="D425" t="str">
            <v>0320722</v>
          </cell>
          <cell r="F425">
            <v>0</v>
          </cell>
        </row>
        <row r="427">
          <cell r="D427" t="str">
            <v>0326467</v>
          </cell>
          <cell r="F427">
            <v>0</v>
          </cell>
        </row>
        <row r="428">
          <cell r="D428" t="str">
            <v>0322899</v>
          </cell>
          <cell r="F428">
            <v>0</v>
          </cell>
        </row>
        <row r="429">
          <cell r="D429" t="str">
            <v>0326457</v>
          </cell>
          <cell r="F429">
            <v>0</v>
          </cell>
        </row>
        <row r="430">
          <cell r="D430" t="str">
            <v>0322054</v>
          </cell>
          <cell r="F430">
            <v>0</v>
          </cell>
        </row>
        <row r="431">
          <cell r="D431" t="str">
            <v>0317638</v>
          </cell>
          <cell r="F431">
            <v>0</v>
          </cell>
        </row>
        <row r="432">
          <cell r="D432" t="str">
            <v>0322050</v>
          </cell>
          <cell r="F432">
            <v>0</v>
          </cell>
        </row>
        <row r="433">
          <cell r="D433" t="str">
            <v>0322051</v>
          </cell>
          <cell r="F433">
            <v>0</v>
          </cell>
        </row>
        <row r="434">
          <cell r="D434" t="str">
            <v>0318106</v>
          </cell>
          <cell r="F434">
            <v>0</v>
          </cell>
        </row>
        <row r="435">
          <cell r="D435" t="str">
            <v>0318108</v>
          </cell>
          <cell r="F435">
            <v>0</v>
          </cell>
        </row>
        <row r="436">
          <cell r="D436" t="str">
            <v>0322929</v>
          </cell>
          <cell r="F436">
            <v>0</v>
          </cell>
        </row>
        <row r="438">
          <cell r="D438" t="str">
            <v>0326467</v>
          </cell>
          <cell r="F438">
            <v>0</v>
          </cell>
        </row>
        <row r="439">
          <cell r="D439" t="str">
            <v>0317638</v>
          </cell>
          <cell r="F439">
            <v>0</v>
          </cell>
        </row>
        <row r="440">
          <cell r="D440" t="str">
            <v>0326457</v>
          </cell>
          <cell r="F440">
            <v>0</v>
          </cell>
        </row>
        <row r="442">
          <cell r="D442" t="str">
            <v>0322050</v>
          </cell>
          <cell r="F442">
            <v>0</v>
          </cell>
        </row>
        <row r="443">
          <cell r="D443" t="str">
            <v>0322051</v>
          </cell>
          <cell r="F443">
            <v>0</v>
          </cell>
        </row>
        <row r="444">
          <cell r="D444" t="str">
            <v>0318106</v>
          </cell>
          <cell r="F444">
            <v>0</v>
          </cell>
        </row>
        <row r="445">
          <cell r="D445" t="str">
            <v>0318108</v>
          </cell>
          <cell r="F445">
            <v>0</v>
          </cell>
        </row>
        <row r="446">
          <cell r="D446" t="str">
            <v>0317638</v>
          </cell>
          <cell r="F446">
            <v>0</v>
          </cell>
        </row>
        <row r="448">
          <cell r="D448" t="str">
            <v>0326467</v>
          </cell>
          <cell r="F448">
            <v>0</v>
          </cell>
        </row>
        <row r="449">
          <cell r="D449" t="str">
            <v>0322899</v>
          </cell>
          <cell r="F449">
            <v>0</v>
          </cell>
        </row>
        <row r="450">
          <cell r="D450" t="str">
            <v>0326457</v>
          </cell>
          <cell r="F450">
            <v>0</v>
          </cell>
        </row>
        <row r="451">
          <cell r="D451" t="str">
            <v>0322054</v>
          </cell>
          <cell r="F451">
            <v>0</v>
          </cell>
        </row>
        <row r="453">
          <cell r="D453" t="str">
            <v>0322050</v>
          </cell>
          <cell r="F453">
            <v>0</v>
          </cell>
        </row>
        <row r="454">
          <cell r="D454" t="str">
            <v>0322051</v>
          </cell>
          <cell r="F454">
            <v>0</v>
          </cell>
        </row>
        <row r="455">
          <cell r="D455" t="str">
            <v>0318106</v>
          </cell>
          <cell r="F455">
            <v>0</v>
          </cell>
        </row>
        <row r="456">
          <cell r="D456" t="str">
            <v>0318108</v>
          </cell>
          <cell r="F456">
            <v>0</v>
          </cell>
        </row>
        <row r="457">
          <cell r="D457" t="str">
            <v>0322899</v>
          </cell>
          <cell r="F457">
            <v>0</v>
          </cell>
        </row>
        <row r="458">
          <cell r="D458" t="str">
            <v>0322927</v>
          </cell>
          <cell r="F458">
            <v>0</v>
          </cell>
        </row>
        <row r="459">
          <cell r="D459" t="str">
            <v>0326468</v>
          </cell>
          <cell r="F459">
            <v>0</v>
          </cell>
        </row>
        <row r="461">
          <cell r="D461" t="str">
            <v>0326457</v>
          </cell>
          <cell r="F461">
            <v>0</v>
          </cell>
        </row>
        <row r="462">
          <cell r="D462" t="str">
            <v>0324996</v>
          </cell>
          <cell r="F462">
            <v>0</v>
          </cell>
        </row>
        <row r="464">
          <cell r="D464" t="str">
            <v>0324936</v>
          </cell>
          <cell r="F464">
            <v>0</v>
          </cell>
        </row>
        <row r="465">
          <cell r="D465" t="str">
            <v>0324934</v>
          </cell>
          <cell r="F465">
            <v>0</v>
          </cell>
        </row>
        <row r="466">
          <cell r="D466" t="str">
            <v>0324935</v>
          </cell>
          <cell r="F466">
            <v>0</v>
          </cell>
        </row>
        <row r="467">
          <cell r="D467" t="str">
            <v>0324937</v>
          </cell>
          <cell r="F467">
            <v>0</v>
          </cell>
        </row>
        <row r="468">
          <cell r="D468" t="str">
            <v>0324938</v>
          </cell>
          <cell r="F468">
            <v>0</v>
          </cell>
        </row>
        <row r="469">
          <cell r="D469" t="str">
            <v>0324933</v>
          </cell>
          <cell r="F469">
            <v>0</v>
          </cell>
        </row>
        <row r="470">
          <cell r="D470" t="str">
            <v>0327015</v>
          </cell>
          <cell r="F470">
            <v>0</v>
          </cell>
        </row>
        <row r="472">
          <cell r="D472" t="str">
            <v>0318106</v>
          </cell>
          <cell r="F472">
            <v>0</v>
          </cell>
        </row>
        <row r="473">
          <cell r="D473" t="str">
            <v>0318108</v>
          </cell>
          <cell r="F473">
            <v>0</v>
          </cell>
        </row>
        <row r="474">
          <cell r="D474" t="str">
            <v>0320158</v>
          </cell>
          <cell r="F474">
            <v>0</v>
          </cell>
        </row>
        <row r="475">
          <cell r="D475" t="str">
            <v>0327486</v>
          </cell>
          <cell r="F475">
            <v>0</v>
          </cell>
        </row>
        <row r="478">
          <cell r="D478" t="str">
            <v>0326468</v>
          </cell>
          <cell r="F478">
            <v>0</v>
          </cell>
        </row>
        <row r="479">
          <cell r="D479" t="str">
            <v>0322919</v>
          </cell>
          <cell r="F479">
            <v>0</v>
          </cell>
        </row>
        <row r="480">
          <cell r="D480" t="str">
            <v>0326457</v>
          </cell>
          <cell r="F480">
            <v>0</v>
          </cell>
        </row>
        <row r="482">
          <cell r="D482" t="str">
            <v>0318106</v>
          </cell>
          <cell r="F482">
            <v>0</v>
          </cell>
        </row>
        <row r="483">
          <cell r="D483" t="str">
            <v>0318108</v>
          </cell>
          <cell r="F483">
            <v>0</v>
          </cell>
        </row>
        <row r="484">
          <cell r="D484" t="str">
            <v>0322050</v>
          </cell>
          <cell r="F484">
            <v>0</v>
          </cell>
        </row>
        <row r="485">
          <cell r="D485" t="str">
            <v>0322051</v>
          </cell>
          <cell r="F485">
            <v>0</v>
          </cell>
        </row>
        <row r="486">
          <cell r="D486" t="str">
            <v>0320158</v>
          </cell>
          <cell r="F486">
            <v>0</v>
          </cell>
        </row>
        <row r="488">
          <cell r="D488" t="str">
            <v>0326467</v>
          </cell>
          <cell r="F488">
            <v>0</v>
          </cell>
        </row>
        <row r="489">
          <cell r="D489" t="str">
            <v>0322921</v>
          </cell>
          <cell r="F489">
            <v>0</v>
          </cell>
        </row>
        <row r="490">
          <cell r="D490" t="str">
            <v>0326457</v>
          </cell>
          <cell r="F490">
            <v>0</v>
          </cell>
        </row>
        <row r="491">
          <cell r="D491" t="str">
            <v>0324996</v>
          </cell>
          <cell r="F491">
            <v>0</v>
          </cell>
        </row>
        <row r="493">
          <cell r="D493" t="str">
            <v>0324936</v>
          </cell>
          <cell r="F493">
            <v>0</v>
          </cell>
        </row>
        <row r="494">
          <cell r="D494" t="str">
            <v>0324934</v>
          </cell>
          <cell r="F494">
            <v>0</v>
          </cell>
        </row>
        <row r="495">
          <cell r="D495" t="str">
            <v>0324935</v>
          </cell>
          <cell r="F495">
            <v>0</v>
          </cell>
        </row>
        <row r="496">
          <cell r="D496" t="str">
            <v>0324937</v>
          </cell>
          <cell r="F496">
            <v>0</v>
          </cell>
        </row>
        <row r="497">
          <cell r="D497" t="str">
            <v>0324938</v>
          </cell>
          <cell r="F497">
            <v>0</v>
          </cell>
        </row>
        <row r="498">
          <cell r="D498" t="str">
            <v>0324933</v>
          </cell>
          <cell r="F498">
            <v>0</v>
          </cell>
        </row>
        <row r="499">
          <cell r="D499" t="str">
            <v>0327015</v>
          </cell>
          <cell r="F499">
            <v>0</v>
          </cell>
        </row>
        <row r="500">
          <cell r="D500" t="str">
            <v>0322928</v>
          </cell>
          <cell r="F500">
            <v>0</v>
          </cell>
        </row>
        <row r="501">
          <cell r="D501" t="str">
            <v>0318106</v>
          </cell>
          <cell r="F501">
            <v>0</v>
          </cell>
        </row>
        <row r="502">
          <cell r="D502" t="str">
            <v>0318108</v>
          </cell>
          <cell r="F502">
            <v>0</v>
          </cell>
        </row>
        <row r="503">
          <cell r="D503" t="str">
            <v>0320158</v>
          </cell>
          <cell r="F503">
            <v>0</v>
          </cell>
        </row>
        <row r="504">
          <cell r="D504" t="str">
            <v>0327486</v>
          </cell>
          <cell r="F504">
            <v>0</v>
          </cell>
        </row>
        <row r="505">
          <cell r="D505" t="str">
            <v>0322920</v>
          </cell>
          <cell r="F505">
            <v>0</v>
          </cell>
        </row>
        <row r="507">
          <cell r="D507" t="str">
            <v>0326467</v>
          </cell>
          <cell r="F507">
            <v>0</v>
          </cell>
        </row>
        <row r="508">
          <cell r="D508" t="str">
            <v>0320158</v>
          </cell>
          <cell r="F508">
            <v>0</v>
          </cell>
        </row>
        <row r="509">
          <cell r="D509" t="str">
            <v>0326457</v>
          </cell>
          <cell r="F509">
            <v>0</v>
          </cell>
        </row>
        <row r="511">
          <cell r="D511" t="str">
            <v>0318106</v>
          </cell>
          <cell r="F511">
            <v>0</v>
          </cell>
        </row>
        <row r="512">
          <cell r="D512" t="str">
            <v>0318108</v>
          </cell>
          <cell r="F512">
            <v>0</v>
          </cell>
        </row>
        <row r="513">
          <cell r="D513" t="str">
            <v>0322050</v>
          </cell>
          <cell r="F513">
            <v>0</v>
          </cell>
        </row>
        <row r="514">
          <cell r="D514" t="str">
            <v>0322051</v>
          </cell>
          <cell r="F514">
            <v>0</v>
          </cell>
        </row>
        <row r="515">
          <cell r="D515" t="str">
            <v>0317638</v>
          </cell>
          <cell r="F515">
            <v>0</v>
          </cell>
        </row>
        <row r="518">
          <cell r="D518" t="str">
            <v>0322899</v>
          </cell>
          <cell r="F518">
            <v>0</v>
          </cell>
        </row>
        <row r="519">
          <cell r="D519" t="str">
            <v>0323926</v>
          </cell>
          <cell r="F519">
            <v>0</v>
          </cell>
        </row>
        <row r="521">
          <cell r="D521" t="str">
            <v>0326457</v>
          </cell>
          <cell r="F521">
            <v>0</v>
          </cell>
        </row>
        <row r="522">
          <cell r="D522" t="str">
            <v>0324996</v>
          </cell>
          <cell r="F522">
            <v>0</v>
          </cell>
        </row>
        <row r="524">
          <cell r="D524" t="str">
            <v>0324936</v>
          </cell>
          <cell r="F524">
            <v>0</v>
          </cell>
        </row>
        <row r="525">
          <cell r="D525" t="str">
            <v>0324934</v>
          </cell>
          <cell r="F525">
            <v>0</v>
          </cell>
        </row>
        <row r="526">
          <cell r="D526" t="str">
            <v>0324935</v>
          </cell>
          <cell r="F526">
            <v>0</v>
          </cell>
        </row>
        <row r="527">
          <cell r="D527" t="str">
            <v>0324937</v>
          </cell>
          <cell r="F527">
            <v>0</v>
          </cell>
        </row>
        <row r="528">
          <cell r="D528" t="str">
            <v>0324938</v>
          </cell>
          <cell r="F528">
            <v>0</v>
          </cell>
        </row>
        <row r="529">
          <cell r="D529" t="str">
            <v>0324933</v>
          </cell>
          <cell r="F529">
            <v>0</v>
          </cell>
        </row>
        <row r="530">
          <cell r="D530" t="str">
            <v>0327015</v>
          </cell>
          <cell r="F530">
            <v>0</v>
          </cell>
        </row>
        <row r="532">
          <cell r="D532" t="str">
            <v>0318106</v>
          </cell>
          <cell r="F532">
            <v>0</v>
          </cell>
        </row>
        <row r="533">
          <cell r="D533" t="str">
            <v>0318108</v>
          </cell>
          <cell r="F533">
            <v>0</v>
          </cell>
        </row>
        <row r="534">
          <cell r="D534" t="str">
            <v>0320158</v>
          </cell>
          <cell r="F534">
            <v>0</v>
          </cell>
        </row>
        <row r="535">
          <cell r="D535" t="str">
            <v>0327487</v>
          </cell>
          <cell r="F535">
            <v>0</v>
          </cell>
        </row>
        <row r="537">
          <cell r="D537" t="str">
            <v>0317638</v>
          </cell>
          <cell r="F537">
            <v>0</v>
          </cell>
        </row>
        <row r="538">
          <cell r="D538" t="str">
            <v>0323926</v>
          </cell>
          <cell r="F538">
            <v>0</v>
          </cell>
        </row>
        <row r="540">
          <cell r="D540" t="str">
            <v>0326457</v>
          </cell>
          <cell r="F540">
            <v>0</v>
          </cell>
        </row>
        <row r="541">
          <cell r="D541" t="str">
            <v>0322899</v>
          </cell>
          <cell r="F541">
            <v>0</v>
          </cell>
        </row>
        <row r="542">
          <cell r="D542" t="str">
            <v>0318106</v>
          </cell>
          <cell r="F542">
            <v>0</v>
          </cell>
        </row>
        <row r="543">
          <cell r="D543" t="str">
            <v>0318108</v>
          </cell>
          <cell r="F543">
            <v>0</v>
          </cell>
        </row>
        <row r="544">
          <cell r="D544" t="str">
            <v>0322050</v>
          </cell>
          <cell r="F544">
            <v>0</v>
          </cell>
        </row>
        <row r="545">
          <cell r="D545" t="str">
            <v>0322051</v>
          </cell>
          <cell r="F545">
            <v>0</v>
          </cell>
        </row>
        <row r="548">
          <cell r="D548" t="str">
            <v>0320733</v>
          </cell>
          <cell r="F548">
            <v>0</v>
          </cell>
        </row>
        <row r="549">
          <cell r="D549" t="str">
            <v>0322899</v>
          </cell>
          <cell r="F549">
            <v>0</v>
          </cell>
        </row>
        <row r="550">
          <cell r="D550" t="str">
            <v>0326457</v>
          </cell>
          <cell r="F550">
            <v>0</v>
          </cell>
        </row>
        <row r="551">
          <cell r="D551" t="str">
            <v>0317638</v>
          </cell>
          <cell r="F551">
            <v>0</v>
          </cell>
        </row>
        <row r="552">
          <cell r="D552" t="str">
            <v>0318106</v>
          </cell>
          <cell r="F552">
            <v>0</v>
          </cell>
        </row>
        <row r="553">
          <cell r="D553" t="str">
            <v>0318108</v>
          </cell>
          <cell r="F553">
            <v>0</v>
          </cell>
        </row>
        <row r="555">
          <cell r="D555" t="str">
            <v>0322907</v>
          </cell>
          <cell r="F555">
            <v>0</v>
          </cell>
        </row>
        <row r="556">
          <cell r="D556" t="str">
            <v>0320733</v>
          </cell>
          <cell r="F556">
            <v>0</v>
          </cell>
        </row>
        <row r="558">
          <cell r="D558" t="str">
            <v>0324996</v>
          </cell>
          <cell r="F558">
            <v>0</v>
          </cell>
        </row>
        <row r="559">
          <cell r="D559" t="str">
            <v>0320158</v>
          </cell>
          <cell r="F559">
            <v>0</v>
          </cell>
        </row>
        <row r="560">
          <cell r="D560" t="str">
            <v>0324936</v>
          </cell>
          <cell r="F560">
            <v>0</v>
          </cell>
        </row>
        <row r="561">
          <cell r="D561" t="str">
            <v>0324934</v>
          </cell>
          <cell r="F561">
            <v>0</v>
          </cell>
        </row>
        <row r="562">
          <cell r="D562" t="str">
            <v>0324935</v>
          </cell>
          <cell r="F562">
            <v>0</v>
          </cell>
        </row>
        <row r="563">
          <cell r="D563" t="str">
            <v>0324937</v>
          </cell>
          <cell r="F563">
            <v>0</v>
          </cell>
        </row>
        <row r="564">
          <cell r="D564" t="str">
            <v>0324938</v>
          </cell>
          <cell r="F564">
            <v>0</v>
          </cell>
        </row>
        <row r="565">
          <cell r="D565" t="str">
            <v>0324933</v>
          </cell>
          <cell r="F565">
            <v>0</v>
          </cell>
        </row>
        <row r="566">
          <cell r="D566" t="str">
            <v>0327015</v>
          </cell>
          <cell r="F566">
            <v>0</v>
          </cell>
        </row>
        <row r="567">
          <cell r="D567" t="str">
            <v>0320158</v>
          </cell>
          <cell r="F567">
            <v>0</v>
          </cell>
        </row>
        <row r="568">
          <cell r="D568" t="str">
            <v>0320158</v>
          </cell>
          <cell r="F568">
            <v>0</v>
          </cell>
        </row>
        <row r="569">
          <cell r="D569" t="str">
            <v>0327487</v>
          </cell>
          <cell r="F569">
            <v>0</v>
          </cell>
        </row>
        <row r="570">
          <cell r="D570" t="str">
            <v>0322907</v>
          </cell>
          <cell r="F570">
            <v>0</v>
          </cell>
        </row>
        <row r="571">
          <cell r="D571" t="str">
            <v>0322899</v>
          </cell>
          <cell r="F571">
            <v>0</v>
          </cell>
        </row>
        <row r="572">
          <cell r="D572" t="str">
            <v>0317557</v>
          </cell>
          <cell r="F572">
            <v>0</v>
          </cell>
        </row>
        <row r="574">
          <cell r="D574" t="str">
            <v>0325680</v>
          </cell>
          <cell r="F574">
            <v>0</v>
          </cell>
        </row>
        <row r="575">
          <cell r="D575" t="str">
            <v>0325684</v>
          </cell>
          <cell r="F575">
            <v>0</v>
          </cell>
        </row>
        <row r="576">
          <cell r="D576" t="str">
            <v>0325685</v>
          </cell>
        </row>
        <row r="577">
          <cell r="D577" t="str">
            <v>0323947</v>
          </cell>
        </row>
        <row r="579">
          <cell r="D579" t="str">
            <v>0327414</v>
          </cell>
        </row>
        <row r="580">
          <cell r="D580" t="str">
            <v>0327415</v>
          </cell>
          <cell r="F580">
            <v>0</v>
          </cell>
        </row>
        <row r="581">
          <cell r="D581" t="str">
            <v>0327417</v>
          </cell>
        </row>
        <row r="582">
          <cell r="D582" t="str">
            <v>0327418</v>
          </cell>
          <cell r="F582">
            <v>0</v>
          </cell>
        </row>
        <row r="583">
          <cell r="D583" t="str">
            <v>0325682</v>
          </cell>
          <cell r="F583">
            <v>0</v>
          </cell>
        </row>
        <row r="584">
          <cell r="D584" t="str">
            <v>0325683</v>
          </cell>
        </row>
        <row r="586">
          <cell r="D586" t="str">
            <v>0322631</v>
          </cell>
          <cell r="F586">
            <v>0</v>
          </cell>
        </row>
        <row r="587">
          <cell r="D587" t="str">
            <v>0322632</v>
          </cell>
        </row>
        <row r="588">
          <cell r="D588" t="str">
            <v>0323747</v>
          </cell>
          <cell r="F588">
            <v>0</v>
          </cell>
        </row>
        <row r="589">
          <cell r="D589" t="str">
            <v>0322633</v>
          </cell>
          <cell r="F589">
            <v>0</v>
          </cell>
        </row>
        <row r="590">
          <cell r="D590" t="str">
            <v>0322640</v>
          </cell>
        </row>
        <row r="591">
          <cell r="D591" t="str">
            <v>0323116</v>
          </cell>
        </row>
        <row r="592">
          <cell r="D592" t="str">
            <v>0322639</v>
          </cell>
          <cell r="F592">
            <v>0</v>
          </cell>
        </row>
        <row r="593">
          <cell r="D593" t="str">
            <v>0322638</v>
          </cell>
        </row>
        <row r="594">
          <cell r="D594" t="str">
            <v>0318271</v>
          </cell>
          <cell r="F594">
            <v>0</v>
          </cell>
        </row>
        <row r="595">
          <cell r="D595" t="str">
            <v>0320158</v>
          </cell>
          <cell r="F595">
            <v>0</v>
          </cell>
        </row>
        <row r="598">
          <cell r="D598" t="str">
            <v>0322899</v>
          </cell>
          <cell r="F598">
            <v>0</v>
          </cell>
        </row>
        <row r="599">
          <cell r="D599" t="str">
            <v>0327414</v>
          </cell>
        </row>
        <row r="600">
          <cell r="D600" t="str">
            <v>0327416</v>
          </cell>
          <cell r="F600">
            <v>0</v>
          </cell>
        </row>
        <row r="601">
          <cell r="D601" t="str">
            <v>0327419</v>
          </cell>
          <cell r="F601">
            <v>0</v>
          </cell>
        </row>
        <row r="602">
          <cell r="D602" t="str">
            <v>0327420</v>
          </cell>
        </row>
        <row r="603">
          <cell r="D603" t="str">
            <v>0325682</v>
          </cell>
        </row>
        <row r="604">
          <cell r="D604" t="str">
            <v>0325683</v>
          </cell>
        </row>
        <row r="606">
          <cell r="D606" t="str">
            <v>0323123</v>
          </cell>
          <cell r="F606">
            <v>0</v>
          </cell>
        </row>
        <row r="607">
          <cell r="D607" t="str">
            <v>0323125</v>
          </cell>
        </row>
        <row r="608">
          <cell r="D608" t="str">
            <v>0326467</v>
          </cell>
          <cell r="F608">
            <v>0</v>
          </cell>
        </row>
        <row r="609">
          <cell r="D609" t="str">
            <v>0326468</v>
          </cell>
          <cell r="F609">
            <v>0</v>
          </cell>
        </row>
        <row r="610">
          <cell r="D610" t="str">
            <v>0323120</v>
          </cell>
          <cell r="F610">
            <v>0</v>
          </cell>
        </row>
        <row r="611">
          <cell r="D611" t="str">
            <v>0325681</v>
          </cell>
          <cell r="F611">
            <v>0</v>
          </cell>
        </row>
        <row r="612">
          <cell r="D612" t="str">
            <v>0326313</v>
          </cell>
          <cell r="F612">
            <v>0</v>
          </cell>
        </row>
        <row r="613">
          <cell r="D613" t="str">
            <v>0322807</v>
          </cell>
          <cell r="F613">
            <v>0</v>
          </cell>
        </row>
        <row r="614">
          <cell r="D614" t="str">
            <v>0322680</v>
          </cell>
          <cell r="F614">
            <v>0</v>
          </cell>
        </row>
        <row r="615">
          <cell r="D615" t="str">
            <v>0327486</v>
          </cell>
        </row>
        <row r="616">
          <cell r="D616" t="str">
            <v>0327487</v>
          </cell>
        </row>
      </sheetData>
      <sheetData sheetId="3">
        <row r="7">
          <cell r="D7" t="str">
            <v>0320754</v>
          </cell>
          <cell r="F7">
            <v>0</v>
          </cell>
        </row>
        <row r="8">
          <cell r="D8" t="str">
            <v>0320774</v>
          </cell>
          <cell r="F8">
            <v>0</v>
          </cell>
        </row>
        <row r="9">
          <cell r="D9" t="str">
            <v>0320724</v>
          </cell>
          <cell r="F9">
            <v>0</v>
          </cell>
        </row>
        <row r="10">
          <cell r="D10" t="str">
            <v>0323183</v>
          </cell>
          <cell r="F10">
            <v>0</v>
          </cell>
        </row>
        <row r="11">
          <cell r="D11" t="str">
            <v>0322652</v>
          </cell>
          <cell r="F11">
            <v>0</v>
          </cell>
        </row>
        <row r="13">
          <cell r="D13" t="str">
            <v>0320728</v>
          </cell>
          <cell r="F13">
            <v>0</v>
          </cell>
        </row>
        <row r="14">
          <cell r="D14" t="str">
            <v>0320754</v>
          </cell>
          <cell r="F14">
            <v>0</v>
          </cell>
        </row>
        <row r="15">
          <cell r="D15" t="str">
            <v>0320774</v>
          </cell>
          <cell r="F15">
            <v>0</v>
          </cell>
        </row>
        <row r="16">
          <cell r="D16" t="str">
            <v>0320723</v>
          </cell>
          <cell r="F16">
            <v>0</v>
          </cell>
        </row>
        <row r="17">
          <cell r="D17" t="str">
            <v>0315456</v>
          </cell>
          <cell r="F17">
            <v>0</v>
          </cell>
        </row>
        <row r="18">
          <cell r="D18" t="str">
            <v>0322652</v>
          </cell>
          <cell r="F18">
            <v>0</v>
          </cell>
        </row>
        <row r="19">
          <cell r="D19" t="str">
            <v>0318108</v>
          </cell>
        </row>
        <row r="20">
          <cell r="D20" t="str">
            <v>0320715</v>
          </cell>
          <cell r="F20">
            <v>0</v>
          </cell>
        </row>
        <row r="21">
          <cell r="D21" t="str">
            <v>0323084</v>
          </cell>
          <cell r="F21">
            <v>0</v>
          </cell>
        </row>
        <row r="22">
          <cell r="D22" t="str">
            <v>0323108</v>
          </cell>
        </row>
        <row r="23">
          <cell r="D23" t="str">
            <v>0320773</v>
          </cell>
          <cell r="F23">
            <v>0</v>
          </cell>
        </row>
        <row r="24">
          <cell r="D24" t="str">
            <v>0320775</v>
          </cell>
          <cell r="F24">
            <v>0</v>
          </cell>
        </row>
        <row r="25">
          <cell r="D25" t="str">
            <v>0320774</v>
          </cell>
          <cell r="F25">
            <v>0</v>
          </cell>
        </row>
        <row r="26">
          <cell r="D26" t="str">
            <v>0318108</v>
          </cell>
        </row>
        <row r="27">
          <cell r="D27" t="str">
            <v>0320301</v>
          </cell>
          <cell r="F27">
            <v>0</v>
          </cell>
        </row>
        <row r="28">
          <cell r="D28" t="str">
            <v>0320302</v>
          </cell>
          <cell r="F28">
            <v>0</v>
          </cell>
        </row>
        <row r="29">
          <cell r="D29" t="str">
            <v>0322807</v>
          </cell>
          <cell r="F29">
            <v>0</v>
          </cell>
        </row>
        <row r="30">
          <cell r="D30" t="str">
            <v>0318106</v>
          </cell>
          <cell r="F30">
            <v>0</v>
          </cell>
        </row>
        <row r="31">
          <cell r="D31" t="str">
            <v>0323112</v>
          </cell>
          <cell r="F31">
            <v>0</v>
          </cell>
        </row>
        <row r="32">
          <cell r="D32" t="str">
            <v>0320773</v>
          </cell>
          <cell r="F32">
            <v>0</v>
          </cell>
        </row>
        <row r="33">
          <cell r="D33" t="str">
            <v>0320775</v>
          </cell>
          <cell r="F33">
            <v>0</v>
          </cell>
        </row>
        <row r="34">
          <cell r="D34" t="str">
            <v>0320774</v>
          </cell>
          <cell r="F34">
            <v>0</v>
          </cell>
        </row>
        <row r="35">
          <cell r="D35" t="str">
            <v>0322813</v>
          </cell>
          <cell r="F35">
            <v>0</v>
          </cell>
        </row>
        <row r="36">
          <cell r="D36" t="str">
            <v>0322814</v>
          </cell>
          <cell r="F36">
            <v>0</v>
          </cell>
        </row>
        <row r="37">
          <cell r="D37" t="str">
            <v>0320720</v>
          </cell>
          <cell r="F37">
            <v>0</v>
          </cell>
        </row>
        <row r="38">
          <cell r="D38" t="str">
            <v>0320301</v>
          </cell>
          <cell r="F38">
            <v>0</v>
          </cell>
        </row>
        <row r="39">
          <cell r="D39" t="str">
            <v>0320302</v>
          </cell>
          <cell r="F39">
            <v>0</v>
          </cell>
        </row>
        <row r="40">
          <cell r="D40" t="str">
            <v>0320777</v>
          </cell>
          <cell r="F40">
            <v>0</v>
          </cell>
        </row>
        <row r="43">
          <cell r="D43" t="str">
            <v>0326136</v>
          </cell>
          <cell r="F43">
            <v>0</v>
          </cell>
        </row>
        <row r="44">
          <cell r="D44" t="str">
            <v>0320773</v>
          </cell>
          <cell r="F44">
            <v>0</v>
          </cell>
        </row>
        <row r="45">
          <cell r="D45" t="str">
            <v>0320775</v>
          </cell>
          <cell r="F45">
            <v>0</v>
          </cell>
        </row>
        <row r="46">
          <cell r="D46" t="str">
            <v>0320774</v>
          </cell>
          <cell r="F46">
            <v>0</v>
          </cell>
        </row>
        <row r="47">
          <cell r="D47" t="str">
            <v>0315456</v>
          </cell>
          <cell r="F47">
            <v>0</v>
          </cell>
        </row>
        <row r="48">
          <cell r="D48" t="str">
            <v>0320301</v>
          </cell>
          <cell r="F48">
            <v>0</v>
          </cell>
        </row>
        <row r="49">
          <cell r="D49" t="str">
            <v>0320302</v>
          </cell>
          <cell r="F49">
            <v>0</v>
          </cell>
        </row>
        <row r="50">
          <cell r="D50" t="str">
            <v>0322807</v>
          </cell>
          <cell r="F50">
            <v>0</v>
          </cell>
        </row>
        <row r="51">
          <cell r="D51" t="str">
            <v>0320713</v>
          </cell>
          <cell r="F51">
            <v>0</v>
          </cell>
        </row>
        <row r="53">
          <cell r="D53" t="str">
            <v>0320773</v>
          </cell>
          <cell r="F53">
            <v>0</v>
          </cell>
        </row>
        <row r="54">
          <cell r="D54" t="str">
            <v>0320775</v>
          </cell>
          <cell r="F54">
            <v>0</v>
          </cell>
        </row>
        <row r="55">
          <cell r="D55" t="str">
            <v>0320774</v>
          </cell>
          <cell r="F55">
            <v>0</v>
          </cell>
        </row>
        <row r="56">
          <cell r="D56" t="str">
            <v>0322813</v>
          </cell>
          <cell r="F56">
            <v>0</v>
          </cell>
        </row>
        <row r="57">
          <cell r="D57" t="str">
            <v>0322814</v>
          </cell>
          <cell r="F57">
            <v>0</v>
          </cell>
        </row>
        <row r="58">
          <cell r="D58" t="str">
            <v>0320720</v>
          </cell>
          <cell r="F58">
            <v>0</v>
          </cell>
        </row>
        <row r="59">
          <cell r="D59" t="str">
            <v>0320301</v>
          </cell>
          <cell r="F59">
            <v>0</v>
          </cell>
        </row>
        <row r="60">
          <cell r="D60" t="str">
            <v>0320302</v>
          </cell>
          <cell r="F60">
            <v>0</v>
          </cell>
        </row>
        <row r="61">
          <cell r="D61" t="str">
            <v>0325106</v>
          </cell>
          <cell r="F61">
            <v>0</v>
          </cell>
        </row>
        <row r="62">
          <cell r="D62" t="str">
            <v>0325108</v>
          </cell>
          <cell r="F62">
            <v>0</v>
          </cell>
        </row>
        <row r="63">
          <cell r="D63" t="str">
            <v>0325109</v>
          </cell>
          <cell r="F63">
            <v>0</v>
          </cell>
        </row>
        <row r="64">
          <cell r="D64" t="str">
            <v>0325110</v>
          </cell>
          <cell r="F64">
            <v>0</v>
          </cell>
        </row>
        <row r="65">
          <cell r="D65" t="str">
            <v>0324178</v>
          </cell>
          <cell r="F65">
            <v>0</v>
          </cell>
        </row>
        <row r="66">
          <cell r="D66" t="str">
            <v>0320773</v>
          </cell>
          <cell r="F66">
            <v>0</v>
          </cell>
        </row>
        <row r="67">
          <cell r="D67" t="str">
            <v>0320775</v>
          </cell>
          <cell r="F67">
            <v>0</v>
          </cell>
        </row>
        <row r="68">
          <cell r="D68" t="str">
            <v>0320728</v>
          </cell>
          <cell r="F68">
            <v>0</v>
          </cell>
        </row>
        <row r="69">
          <cell r="D69" t="str">
            <v>0323560</v>
          </cell>
          <cell r="F69">
            <v>0</v>
          </cell>
        </row>
        <row r="70">
          <cell r="D70" t="str">
            <v>0325107</v>
          </cell>
          <cell r="F70">
            <v>0</v>
          </cell>
        </row>
        <row r="71">
          <cell r="D71" t="str">
            <v>0325106</v>
          </cell>
          <cell r="F71">
            <v>0</v>
          </cell>
        </row>
        <row r="72">
          <cell r="D72" t="str">
            <v>0324178</v>
          </cell>
          <cell r="F72">
            <v>0</v>
          </cell>
        </row>
        <row r="73">
          <cell r="D73" t="str">
            <v>0320773</v>
          </cell>
          <cell r="F73">
            <v>0</v>
          </cell>
        </row>
        <row r="74">
          <cell r="D74" t="str">
            <v>0320775</v>
          </cell>
          <cell r="F74">
            <v>0</v>
          </cell>
        </row>
        <row r="76">
          <cell r="D76" t="str">
            <v>0326462</v>
          </cell>
          <cell r="F76">
            <v>0</v>
          </cell>
        </row>
        <row r="78">
          <cell r="D78" t="str">
            <v>0320728</v>
          </cell>
          <cell r="F78">
            <v>0</v>
          </cell>
        </row>
        <row r="79">
          <cell r="D79" t="str">
            <v>0324178</v>
          </cell>
          <cell r="F79">
            <v>0</v>
          </cell>
        </row>
        <row r="80">
          <cell r="D80" t="str">
            <v>0320773</v>
          </cell>
          <cell r="F80">
            <v>0</v>
          </cell>
        </row>
        <row r="81">
          <cell r="D81" t="str">
            <v>0320775</v>
          </cell>
          <cell r="F81">
            <v>0</v>
          </cell>
        </row>
        <row r="82">
          <cell r="D82" t="str">
            <v>0325108</v>
          </cell>
          <cell r="F82">
            <v>0</v>
          </cell>
        </row>
        <row r="83">
          <cell r="D83" t="str">
            <v>0323561</v>
          </cell>
          <cell r="F83">
            <v>0</v>
          </cell>
        </row>
        <row r="84">
          <cell r="D84" t="str">
            <v>0325109</v>
          </cell>
          <cell r="F84">
            <v>0</v>
          </cell>
        </row>
        <row r="85">
          <cell r="D85" t="str">
            <v>0325106</v>
          </cell>
        </row>
        <row r="86">
          <cell r="D86" t="str">
            <v>0324178</v>
          </cell>
          <cell r="F86">
            <v>0</v>
          </cell>
        </row>
        <row r="87">
          <cell r="D87" t="str">
            <v>0320773</v>
          </cell>
          <cell r="F87">
            <v>0</v>
          </cell>
        </row>
        <row r="88">
          <cell r="D88" t="str">
            <v>0320775</v>
          </cell>
          <cell r="F88">
            <v>0</v>
          </cell>
        </row>
        <row r="89">
          <cell r="D89" t="str">
            <v>0325678</v>
          </cell>
        </row>
        <row r="90">
          <cell r="D90" t="str">
            <v>0323559</v>
          </cell>
          <cell r="F90">
            <v>0</v>
          </cell>
        </row>
        <row r="91">
          <cell r="D91" t="str">
            <v>0324986</v>
          </cell>
          <cell r="F91">
            <v>0</v>
          </cell>
        </row>
        <row r="92">
          <cell r="D92" t="str">
            <v>0324988</v>
          </cell>
          <cell r="F92">
            <v>0</v>
          </cell>
        </row>
        <row r="93">
          <cell r="D93" t="str">
            <v>0325679</v>
          </cell>
        </row>
        <row r="95">
          <cell r="D95" t="str">
            <v>0322183</v>
          </cell>
          <cell r="F95">
            <v>0</v>
          </cell>
        </row>
        <row r="96">
          <cell r="D96" t="str">
            <v>0323764</v>
          </cell>
          <cell r="F96">
            <v>0</v>
          </cell>
        </row>
        <row r="97">
          <cell r="D97" t="str">
            <v>0320736</v>
          </cell>
          <cell r="F97">
            <v>0</v>
          </cell>
        </row>
        <row r="98">
          <cell r="D98" t="str">
            <v>0322817</v>
          </cell>
          <cell r="F98">
            <v>0</v>
          </cell>
        </row>
        <row r="99">
          <cell r="D99" t="str">
            <v>0321941</v>
          </cell>
          <cell r="F99">
            <v>0</v>
          </cell>
        </row>
        <row r="100">
          <cell r="D100" t="str">
            <v>0320737</v>
          </cell>
          <cell r="F100">
            <v>0</v>
          </cell>
        </row>
        <row r="101">
          <cell r="D101" t="str">
            <v>0320738</v>
          </cell>
          <cell r="F101">
            <v>0</v>
          </cell>
        </row>
        <row r="102">
          <cell r="D102" t="str">
            <v>0324178</v>
          </cell>
          <cell r="F102">
            <v>0</v>
          </cell>
        </row>
        <row r="103">
          <cell r="D103" t="str">
            <v>0320773</v>
          </cell>
          <cell r="F103">
            <v>0</v>
          </cell>
        </row>
        <row r="104">
          <cell r="D104" t="str">
            <v>0320775</v>
          </cell>
          <cell r="F104">
            <v>0</v>
          </cell>
        </row>
        <row r="106">
          <cell r="D106" t="str">
            <v>0322817</v>
          </cell>
          <cell r="F106">
            <v>0</v>
          </cell>
        </row>
        <row r="107">
          <cell r="D107" t="str">
            <v>0321941</v>
          </cell>
          <cell r="F107">
            <v>0</v>
          </cell>
        </row>
        <row r="108">
          <cell r="D108" t="str">
            <v>0324177</v>
          </cell>
          <cell r="F108">
            <v>0</v>
          </cell>
        </row>
        <row r="109">
          <cell r="D109" t="str">
            <v>0325675</v>
          </cell>
        </row>
        <row r="110">
          <cell r="D110" t="str">
            <v>0322183</v>
          </cell>
          <cell r="F110">
            <v>0</v>
          </cell>
        </row>
        <row r="111">
          <cell r="D111" t="str">
            <v>0322157</v>
          </cell>
          <cell r="F111">
            <v>0</v>
          </cell>
        </row>
        <row r="112">
          <cell r="D112" t="str">
            <v>0322807</v>
          </cell>
          <cell r="F112">
            <v>0</v>
          </cell>
        </row>
        <row r="113">
          <cell r="D113" t="str">
            <v>0320723</v>
          </cell>
          <cell r="F113">
            <v>0</v>
          </cell>
        </row>
        <row r="114">
          <cell r="D114" t="str">
            <v>0320784</v>
          </cell>
        </row>
        <row r="115">
          <cell r="D115" t="str">
            <v>0321941</v>
          </cell>
          <cell r="F115">
            <v>0</v>
          </cell>
        </row>
        <row r="117">
          <cell r="D117" t="str">
            <v>0320716</v>
          </cell>
          <cell r="F117">
            <v>0</v>
          </cell>
        </row>
        <row r="118">
          <cell r="D118" t="str">
            <v>0322058</v>
          </cell>
          <cell r="F118">
            <v>0</v>
          </cell>
        </row>
        <row r="119">
          <cell r="D119" t="str">
            <v>0320773</v>
          </cell>
        </row>
        <row r="120">
          <cell r="D120" t="str">
            <v>0320775</v>
          </cell>
          <cell r="F120">
            <v>0</v>
          </cell>
        </row>
        <row r="121">
          <cell r="D121" t="str">
            <v>0323764</v>
          </cell>
          <cell r="F121">
            <v>0</v>
          </cell>
        </row>
        <row r="122">
          <cell r="D122" t="str">
            <v>0320774</v>
          </cell>
          <cell r="F122">
            <v>0</v>
          </cell>
        </row>
        <row r="123">
          <cell r="D123" t="str">
            <v>0320754</v>
          </cell>
        </row>
        <row r="124">
          <cell r="D124" t="str">
            <v>0322813</v>
          </cell>
          <cell r="F124">
            <v>0</v>
          </cell>
        </row>
        <row r="125">
          <cell r="D125" t="str">
            <v>0322814</v>
          </cell>
          <cell r="F125">
            <v>0</v>
          </cell>
        </row>
        <row r="127">
          <cell r="D127" t="str">
            <v>0320724</v>
          </cell>
          <cell r="F127">
            <v>0</v>
          </cell>
        </row>
        <row r="129">
          <cell r="D129" t="str">
            <v>0322807</v>
          </cell>
          <cell r="F129">
            <v>0</v>
          </cell>
        </row>
        <row r="130">
          <cell r="D130" t="str">
            <v>0322680</v>
          </cell>
          <cell r="F130">
            <v>0</v>
          </cell>
        </row>
        <row r="131">
          <cell r="D131" t="str">
            <v>0322808</v>
          </cell>
          <cell r="F131">
            <v>0</v>
          </cell>
        </row>
        <row r="132">
          <cell r="D132" t="str">
            <v>0322818</v>
          </cell>
          <cell r="F132">
            <v>0</v>
          </cell>
        </row>
        <row r="133">
          <cell r="D133" t="str">
            <v>0322817</v>
          </cell>
        </row>
        <row r="134">
          <cell r="D134" t="str">
            <v>0322815</v>
          </cell>
          <cell r="F134">
            <v>0</v>
          </cell>
        </row>
      </sheetData>
      <sheetData sheetId="4">
        <row r="7">
          <cell r="D7" t="str">
            <v>0320713</v>
          </cell>
          <cell r="F7">
            <v>0</v>
          </cell>
        </row>
        <row r="8">
          <cell r="D8" t="str">
            <v>0320715</v>
          </cell>
          <cell r="F8">
            <v>0</v>
          </cell>
        </row>
        <row r="9">
          <cell r="D9" t="str">
            <v>0322883</v>
          </cell>
          <cell r="F9">
            <v>0</v>
          </cell>
        </row>
        <row r="10">
          <cell r="D10" t="str">
            <v>0318106</v>
          </cell>
          <cell r="F10">
            <v>0</v>
          </cell>
        </row>
        <row r="11">
          <cell r="D11" t="str">
            <v>0318108</v>
          </cell>
          <cell r="F11">
            <v>0</v>
          </cell>
        </row>
        <row r="13">
          <cell r="D13" t="str">
            <v>0327222</v>
          </cell>
          <cell r="F13">
            <v>0</v>
          </cell>
        </row>
        <row r="14">
          <cell r="D14" t="str">
            <v>0320715</v>
          </cell>
          <cell r="F14">
            <v>0</v>
          </cell>
        </row>
        <row r="15">
          <cell r="D15" t="str">
            <v>0320712</v>
          </cell>
          <cell r="F15">
            <v>0</v>
          </cell>
        </row>
        <row r="16">
          <cell r="D16" t="str">
            <v>0327340</v>
          </cell>
          <cell r="F16">
            <v>0</v>
          </cell>
        </row>
        <row r="17">
          <cell r="D17" t="str">
            <v>0318106</v>
          </cell>
          <cell r="F17">
            <v>0</v>
          </cell>
        </row>
        <row r="18">
          <cell r="D18" t="str">
            <v>0318108</v>
          </cell>
          <cell r="F18">
            <v>0</v>
          </cell>
        </row>
        <row r="20">
          <cell r="D20" t="str">
            <v>0322899</v>
          </cell>
          <cell r="F20">
            <v>0</v>
          </cell>
        </row>
        <row r="21">
          <cell r="D21" t="str">
            <v>0320715</v>
          </cell>
          <cell r="F21">
            <v>0</v>
          </cell>
        </row>
        <row r="22">
          <cell r="D22" t="str">
            <v>0320718</v>
          </cell>
          <cell r="F22">
            <v>0</v>
          </cell>
        </row>
        <row r="23">
          <cell r="D23" t="str">
            <v>0317638</v>
          </cell>
          <cell r="F23">
            <v>0</v>
          </cell>
        </row>
        <row r="24">
          <cell r="D24" t="str">
            <v>0318106</v>
          </cell>
          <cell r="F24">
            <v>0</v>
          </cell>
        </row>
        <row r="25">
          <cell r="D25" t="str">
            <v>0318108</v>
          </cell>
          <cell r="F25">
            <v>0</v>
          </cell>
        </row>
        <row r="27">
          <cell r="D27" t="str">
            <v>0322899</v>
          </cell>
          <cell r="F27">
            <v>0</v>
          </cell>
        </row>
        <row r="28">
          <cell r="D28" t="str">
            <v>0320730</v>
          </cell>
          <cell r="F28">
            <v>0</v>
          </cell>
        </row>
        <row r="29">
          <cell r="D29" t="str">
            <v>0320720</v>
          </cell>
          <cell r="F29">
            <v>0</v>
          </cell>
        </row>
        <row r="30">
          <cell r="D30" t="str">
            <v>0327138</v>
          </cell>
          <cell r="F30">
            <v>0</v>
          </cell>
        </row>
        <row r="31">
          <cell r="D31" t="str">
            <v>0318106</v>
          </cell>
          <cell r="F31">
            <v>0</v>
          </cell>
        </row>
        <row r="32">
          <cell r="D32" t="str">
            <v>0315456</v>
          </cell>
          <cell r="F32">
            <v>0</v>
          </cell>
        </row>
        <row r="33">
          <cell r="D33" t="str">
            <v>0327074</v>
          </cell>
          <cell r="F33">
            <v>0</v>
          </cell>
        </row>
        <row r="35">
          <cell r="D35" t="str">
            <v>0320730</v>
          </cell>
          <cell r="F35">
            <v>0</v>
          </cell>
        </row>
        <row r="36">
          <cell r="D36" t="str">
            <v>0320847</v>
          </cell>
          <cell r="F36">
            <v>0</v>
          </cell>
        </row>
        <row r="37">
          <cell r="D37" t="str">
            <v>0322899</v>
          </cell>
          <cell r="F37">
            <v>0</v>
          </cell>
        </row>
        <row r="38">
          <cell r="D38" t="str">
            <v>0318106</v>
          </cell>
          <cell r="F38">
            <v>0</v>
          </cell>
        </row>
        <row r="39">
          <cell r="D39" t="str">
            <v>0315456</v>
          </cell>
          <cell r="F39">
            <v>0</v>
          </cell>
        </row>
        <row r="41">
          <cell r="D41" t="str">
            <v>0317638</v>
          </cell>
          <cell r="F41">
            <v>0</v>
          </cell>
        </row>
        <row r="42">
          <cell r="D42" t="str">
            <v>0327088</v>
          </cell>
          <cell r="F42">
            <v>0</v>
          </cell>
        </row>
        <row r="43">
          <cell r="D43" t="str">
            <v>0326910</v>
          </cell>
          <cell r="F43">
            <v>0</v>
          </cell>
        </row>
        <row r="44">
          <cell r="D44" t="str">
            <v>0327067</v>
          </cell>
          <cell r="F44">
            <v>0</v>
          </cell>
        </row>
        <row r="45">
          <cell r="D45" t="str">
            <v>0327092</v>
          </cell>
          <cell r="F45">
            <v>0</v>
          </cell>
        </row>
        <row r="46">
          <cell r="D46" t="str">
            <v>0321807</v>
          </cell>
          <cell r="F46">
            <v>0</v>
          </cell>
        </row>
        <row r="47">
          <cell r="D47" t="str">
            <v>0320158</v>
          </cell>
          <cell r="F47">
            <v>0</v>
          </cell>
        </row>
        <row r="49">
          <cell r="D49" t="str">
            <v>0320158</v>
          </cell>
          <cell r="F49">
            <v>0</v>
          </cell>
        </row>
        <row r="50">
          <cell r="D50" t="str">
            <v>0315012</v>
          </cell>
          <cell r="F50">
            <v>0</v>
          </cell>
        </row>
        <row r="51">
          <cell r="D51" t="str">
            <v>0323095</v>
          </cell>
          <cell r="F51">
            <v>0</v>
          </cell>
        </row>
        <row r="52">
          <cell r="D52" t="str">
            <v>0327066</v>
          </cell>
          <cell r="F52">
            <v>0</v>
          </cell>
        </row>
        <row r="53">
          <cell r="D53" t="str">
            <v>0322899</v>
          </cell>
          <cell r="F53">
            <v>0</v>
          </cell>
        </row>
        <row r="54">
          <cell r="D54" t="str">
            <v>0320715</v>
          </cell>
          <cell r="F54">
            <v>0</v>
          </cell>
        </row>
        <row r="55">
          <cell r="D55" t="str">
            <v>0317638</v>
          </cell>
          <cell r="F55">
            <v>0</v>
          </cell>
        </row>
        <row r="56">
          <cell r="D56" t="str">
            <v>0318106</v>
          </cell>
          <cell r="F56">
            <v>0</v>
          </cell>
        </row>
        <row r="57">
          <cell r="D57" t="str">
            <v>0318108</v>
          </cell>
          <cell r="F57">
            <v>0</v>
          </cell>
        </row>
        <row r="58">
          <cell r="D58" t="str">
            <v>0322899</v>
          </cell>
          <cell r="F58">
            <v>0</v>
          </cell>
        </row>
        <row r="59">
          <cell r="D59" t="str">
            <v>0321807</v>
          </cell>
          <cell r="F59">
            <v>0</v>
          </cell>
        </row>
        <row r="60">
          <cell r="D60" t="str">
            <v>0322692</v>
          </cell>
          <cell r="F60">
            <v>0</v>
          </cell>
        </row>
        <row r="61">
          <cell r="D61" t="str">
            <v>0327260</v>
          </cell>
          <cell r="F61">
            <v>0</v>
          </cell>
        </row>
        <row r="62">
          <cell r="D62" t="str">
            <v>0323693</v>
          </cell>
          <cell r="F62">
            <v>0</v>
          </cell>
        </row>
        <row r="63">
          <cell r="D63" t="str">
            <v>0320158</v>
          </cell>
          <cell r="F63">
            <v>0</v>
          </cell>
        </row>
        <row r="64">
          <cell r="D64" t="str">
            <v>0327261</v>
          </cell>
          <cell r="F64">
            <v>0</v>
          </cell>
        </row>
        <row r="66">
          <cell r="D66" t="str">
            <v>0322899</v>
          </cell>
          <cell r="F66">
            <v>0</v>
          </cell>
        </row>
        <row r="67">
          <cell r="D67" t="str">
            <v>0323128</v>
          </cell>
          <cell r="F67">
            <v>0</v>
          </cell>
        </row>
        <row r="68">
          <cell r="D68" t="str">
            <v>0321808</v>
          </cell>
          <cell r="F68">
            <v>0</v>
          </cell>
        </row>
        <row r="69">
          <cell r="D69" t="str">
            <v>0322585</v>
          </cell>
          <cell r="F69">
            <v>0</v>
          </cell>
        </row>
        <row r="70">
          <cell r="D70" t="str">
            <v>0320158</v>
          </cell>
          <cell r="F70">
            <v>0</v>
          </cell>
        </row>
        <row r="71">
          <cell r="D71" t="str">
            <v>0320998</v>
          </cell>
          <cell r="F71">
            <v>0</v>
          </cell>
        </row>
        <row r="72">
          <cell r="D72" t="str">
            <v>0324205</v>
          </cell>
          <cell r="F72">
            <v>0</v>
          </cell>
        </row>
        <row r="74">
          <cell r="D74" t="str">
            <v>0322585</v>
          </cell>
          <cell r="F74">
            <v>0</v>
          </cell>
        </row>
        <row r="76">
          <cell r="D76" t="str">
            <v>0317638</v>
          </cell>
          <cell r="F76">
            <v>0</v>
          </cell>
        </row>
        <row r="77">
          <cell r="D77" t="str">
            <v>0323128</v>
          </cell>
          <cell r="F77">
            <v>0</v>
          </cell>
        </row>
        <row r="79">
          <cell r="D79" t="str">
            <v>0320158</v>
          </cell>
          <cell r="F79">
            <v>0</v>
          </cell>
        </row>
        <row r="81">
          <cell r="D81" t="str">
            <v>0322882</v>
          </cell>
          <cell r="F81">
            <v>0</v>
          </cell>
        </row>
        <row r="82">
          <cell r="D82" t="str">
            <v>0324205</v>
          </cell>
          <cell r="F82">
            <v>0</v>
          </cell>
        </row>
        <row r="84">
          <cell r="D84" t="str">
            <v>0320158</v>
          </cell>
          <cell r="F84">
            <v>0</v>
          </cell>
        </row>
        <row r="87">
          <cell r="D87" t="str">
            <v>0322899</v>
          </cell>
          <cell r="F87">
            <v>0</v>
          </cell>
        </row>
        <row r="88">
          <cell r="D88" t="str">
            <v>0322927</v>
          </cell>
          <cell r="F88">
            <v>0</v>
          </cell>
        </row>
        <row r="89">
          <cell r="D89" t="str">
            <v>0324178</v>
          </cell>
          <cell r="F89">
            <v>0</v>
          </cell>
        </row>
        <row r="91">
          <cell r="D91" t="str">
            <v>0320715</v>
          </cell>
          <cell r="F91">
            <v>0</v>
          </cell>
        </row>
        <row r="92">
          <cell r="D92" t="str">
            <v>0320713</v>
          </cell>
          <cell r="F92">
            <v>0</v>
          </cell>
        </row>
        <row r="93">
          <cell r="D93" t="str">
            <v>0327087</v>
          </cell>
          <cell r="F93">
            <v>0</v>
          </cell>
        </row>
        <row r="94">
          <cell r="D94" t="str">
            <v>0322882</v>
          </cell>
          <cell r="F94">
            <v>0</v>
          </cell>
        </row>
        <row r="95">
          <cell r="D95" t="str">
            <v>0321154</v>
          </cell>
          <cell r="F95">
            <v>0</v>
          </cell>
        </row>
        <row r="96">
          <cell r="D96" t="str">
            <v>0318106</v>
          </cell>
          <cell r="F96">
            <v>0</v>
          </cell>
        </row>
        <row r="97">
          <cell r="D97" t="str">
            <v>0318108</v>
          </cell>
          <cell r="F97">
            <v>0</v>
          </cell>
        </row>
        <row r="98">
          <cell r="D98" t="str">
            <v>0322050</v>
          </cell>
          <cell r="F98">
            <v>0</v>
          </cell>
        </row>
        <row r="99">
          <cell r="D99" t="str">
            <v>0327061</v>
          </cell>
          <cell r="F99">
            <v>0</v>
          </cell>
        </row>
        <row r="101">
          <cell r="D101" t="str">
            <v>0324175</v>
          </cell>
          <cell r="F101">
            <v>0</v>
          </cell>
        </row>
        <row r="102">
          <cell r="D102" t="str">
            <v>0327131</v>
          </cell>
          <cell r="F102">
            <v>0</v>
          </cell>
        </row>
        <row r="103">
          <cell r="D103" t="str">
            <v>0320715</v>
          </cell>
          <cell r="F103">
            <v>0</v>
          </cell>
        </row>
        <row r="104">
          <cell r="D104" t="str">
            <v>0327088</v>
          </cell>
          <cell r="F104">
            <v>0</v>
          </cell>
        </row>
        <row r="105">
          <cell r="D105" t="str">
            <v>0326910</v>
          </cell>
          <cell r="F105">
            <v>0</v>
          </cell>
        </row>
        <row r="106">
          <cell r="D106" t="str">
            <v>0320712</v>
          </cell>
          <cell r="F106">
            <v>0</v>
          </cell>
        </row>
        <row r="107">
          <cell r="D107" t="str">
            <v>0317638</v>
          </cell>
          <cell r="F107">
            <v>0</v>
          </cell>
        </row>
        <row r="108">
          <cell r="D108" t="str">
            <v>0321154</v>
          </cell>
          <cell r="F108">
            <v>0</v>
          </cell>
        </row>
        <row r="109">
          <cell r="D109" t="str">
            <v>0318106</v>
          </cell>
          <cell r="F109">
            <v>0</v>
          </cell>
        </row>
        <row r="110">
          <cell r="D110" t="str">
            <v>0318108</v>
          </cell>
          <cell r="F110">
            <v>0</v>
          </cell>
        </row>
        <row r="111">
          <cell r="D111" t="str">
            <v>0322050</v>
          </cell>
          <cell r="F111">
            <v>0</v>
          </cell>
        </row>
        <row r="112">
          <cell r="D112" t="str">
            <v>0322919</v>
          </cell>
          <cell r="F112">
            <v>0</v>
          </cell>
        </row>
        <row r="113">
          <cell r="D113" t="str">
            <v>0327288</v>
          </cell>
          <cell r="F113">
            <v>0</v>
          </cell>
        </row>
        <row r="114">
          <cell r="D114" t="str">
            <v>0324175</v>
          </cell>
          <cell r="F114">
            <v>0</v>
          </cell>
        </row>
        <row r="116">
          <cell r="D116" t="str">
            <v>0320727</v>
          </cell>
          <cell r="F116">
            <v>0</v>
          </cell>
        </row>
        <row r="117">
          <cell r="D117" t="str">
            <v>0320730</v>
          </cell>
          <cell r="F117">
            <v>0</v>
          </cell>
        </row>
        <row r="118">
          <cell r="D118" t="str">
            <v>0320720</v>
          </cell>
          <cell r="F118">
            <v>0</v>
          </cell>
        </row>
        <row r="119">
          <cell r="D119" t="str">
            <v>0322899</v>
          </cell>
          <cell r="F119">
            <v>0</v>
          </cell>
        </row>
        <row r="120">
          <cell r="D120" t="str">
            <v>0318106</v>
          </cell>
          <cell r="F120">
            <v>0</v>
          </cell>
        </row>
        <row r="121">
          <cell r="D121" t="str">
            <v>0315456</v>
          </cell>
          <cell r="F121">
            <v>0</v>
          </cell>
        </row>
        <row r="122">
          <cell r="D122" t="str">
            <v>0322050</v>
          </cell>
          <cell r="F122">
            <v>0</v>
          </cell>
        </row>
        <row r="124">
          <cell r="D124" t="str">
            <v>0327241</v>
          </cell>
          <cell r="F124">
            <v>0</v>
          </cell>
        </row>
        <row r="125">
          <cell r="D125" t="str">
            <v>0324178</v>
          </cell>
          <cell r="F125">
            <v>0</v>
          </cell>
        </row>
        <row r="127">
          <cell r="D127" t="str">
            <v>0320730</v>
          </cell>
          <cell r="F127">
            <v>0</v>
          </cell>
        </row>
        <row r="128">
          <cell r="D128" t="str">
            <v>0320720</v>
          </cell>
          <cell r="F128">
            <v>0</v>
          </cell>
        </row>
        <row r="129">
          <cell r="D129" t="str">
            <v>0327132</v>
          </cell>
          <cell r="F129">
            <v>0</v>
          </cell>
        </row>
        <row r="130">
          <cell r="D130" t="str">
            <v>0318106</v>
          </cell>
          <cell r="F130">
            <v>0</v>
          </cell>
        </row>
        <row r="131">
          <cell r="D131" t="str">
            <v>0315456</v>
          </cell>
          <cell r="F131">
            <v>0</v>
          </cell>
        </row>
        <row r="132">
          <cell r="D132" t="str">
            <v>0322050</v>
          </cell>
          <cell r="F132">
            <v>0</v>
          </cell>
        </row>
        <row r="133">
          <cell r="D133" t="str">
            <v>0327060</v>
          </cell>
          <cell r="F133">
            <v>0</v>
          </cell>
        </row>
        <row r="134">
          <cell r="D134" t="str">
            <v>0327062</v>
          </cell>
          <cell r="F134">
            <v>0</v>
          </cell>
        </row>
        <row r="135">
          <cell r="D135" t="str">
            <v>0324178</v>
          </cell>
          <cell r="F135">
            <v>0</v>
          </cell>
        </row>
        <row r="136">
          <cell r="D136" t="str">
            <v>0322917</v>
          </cell>
          <cell r="F136">
            <v>0</v>
          </cell>
        </row>
        <row r="137">
          <cell r="D137" t="str">
            <v>0315012</v>
          </cell>
          <cell r="F137">
            <v>0</v>
          </cell>
        </row>
        <row r="138">
          <cell r="D138" t="str">
            <v>0323095</v>
          </cell>
          <cell r="F138">
            <v>0</v>
          </cell>
        </row>
        <row r="139">
          <cell r="D139" t="str">
            <v>0317638</v>
          </cell>
          <cell r="F139">
            <v>0</v>
          </cell>
        </row>
        <row r="140">
          <cell r="D140" t="str">
            <v>0322050</v>
          </cell>
          <cell r="F140">
            <v>0</v>
          </cell>
        </row>
        <row r="142">
          <cell r="D142" t="str">
            <v>0322927</v>
          </cell>
          <cell r="F142">
            <v>0</v>
          </cell>
        </row>
        <row r="143">
          <cell r="D143" t="str">
            <v>0324175</v>
          </cell>
          <cell r="F143">
            <v>0</v>
          </cell>
        </row>
        <row r="144">
          <cell r="D144" t="str">
            <v>0322906</v>
          </cell>
          <cell r="F144">
            <v>0</v>
          </cell>
        </row>
        <row r="145">
          <cell r="D145" t="str">
            <v>0327088</v>
          </cell>
          <cell r="F145">
            <v>0</v>
          </cell>
        </row>
        <row r="146">
          <cell r="D146" t="str">
            <v>0326910</v>
          </cell>
          <cell r="F146">
            <v>0</v>
          </cell>
        </row>
        <row r="147">
          <cell r="D147" t="str">
            <v>0327087</v>
          </cell>
          <cell r="F147">
            <v>0</v>
          </cell>
        </row>
        <row r="148">
          <cell r="D148" t="str">
            <v>0327337</v>
          </cell>
          <cell r="F148">
            <v>0</v>
          </cell>
        </row>
        <row r="149">
          <cell r="D149" t="str">
            <v>0327092</v>
          </cell>
          <cell r="F149">
            <v>0</v>
          </cell>
        </row>
        <row r="150">
          <cell r="D150" t="str">
            <v>0322050</v>
          </cell>
          <cell r="F150">
            <v>0</v>
          </cell>
        </row>
        <row r="151">
          <cell r="D151" t="str">
            <v>0322917</v>
          </cell>
          <cell r="F151">
            <v>0</v>
          </cell>
        </row>
        <row r="152">
          <cell r="D152" t="str">
            <v>0322905</v>
          </cell>
          <cell r="F152">
            <v>0</v>
          </cell>
        </row>
        <row r="153">
          <cell r="D153" t="str">
            <v>0324178</v>
          </cell>
          <cell r="F153">
            <v>0</v>
          </cell>
        </row>
        <row r="154">
          <cell r="D154" t="str">
            <v>0320933</v>
          </cell>
          <cell r="F154">
            <v>0</v>
          </cell>
        </row>
        <row r="155">
          <cell r="D155" t="str">
            <v>0327088</v>
          </cell>
          <cell r="F155">
            <v>0</v>
          </cell>
        </row>
        <row r="156">
          <cell r="D156" t="str">
            <v>0326910</v>
          </cell>
          <cell r="F156">
            <v>0</v>
          </cell>
        </row>
        <row r="157">
          <cell r="D157" t="str">
            <v>0327338</v>
          </cell>
          <cell r="F157">
            <v>0</v>
          </cell>
        </row>
        <row r="158">
          <cell r="D158" t="str">
            <v>0327092</v>
          </cell>
          <cell r="F158">
            <v>0</v>
          </cell>
        </row>
        <row r="159">
          <cell r="D159" t="str">
            <v>0322050</v>
          </cell>
          <cell r="F159">
            <v>0</v>
          </cell>
        </row>
        <row r="160">
          <cell r="D160" t="str">
            <v>0322899</v>
          </cell>
          <cell r="F160">
            <v>0</v>
          </cell>
        </row>
        <row r="161">
          <cell r="D161" t="str">
            <v>0327145</v>
          </cell>
          <cell r="F161">
            <v>0</v>
          </cell>
        </row>
        <row r="162">
          <cell r="D162" t="str">
            <v>0322183</v>
          </cell>
          <cell r="F162">
            <v>0</v>
          </cell>
        </row>
        <row r="163">
          <cell r="D163" t="str">
            <v>0320158</v>
          </cell>
          <cell r="F163">
            <v>0</v>
          </cell>
        </row>
        <row r="164">
          <cell r="D164" t="str">
            <v>0320727</v>
          </cell>
          <cell r="F164">
            <v>0</v>
          </cell>
        </row>
        <row r="165">
          <cell r="D165" t="str">
            <v>0323098</v>
          </cell>
          <cell r="F165">
            <v>0</v>
          </cell>
        </row>
        <row r="166">
          <cell r="D166" t="str">
            <v>0322907</v>
          </cell>
          <cell r="F166">
            <v>0</v>
          </cell>
        </row>
        <row r="167">
          <cell r="D167" t="str">
            <v>0322050</v>
          </cell>
          <cell r="F167">
            <v>0</v>
          </cell>
        </row>
        <row r="169">
          <cell r="D169" t="str">
            <v>0317638</v>
          </cell>
          <cell r="F169">
            <v>0</v>
          </cell>
        </row>
        <row r="170">
          <cell r="D170" t="str">
            <v>0320158</v>
          </cell>
          <cell r="F170">
            <v>0</v>
          </cell>
        </row>
        <row r="171">
          <cell r="D171" t="str">
            <v>0324178</v>
          </cell>
          <cell r="F171">
            <v>0</v>
          </cell>
        </row>
        <row r="172">
          <cell r="D172" t="str">
            <v>0322690</v>
          </cell>
          <cell r="F172">
            <v>0</v>
          </cell>
        </row>
        <row r="173">
          <cell r="D173" t="str">
            <v>0327123</v>
          </cell>
          <cell r="F173">
            <v>0</v>
          </cell>
        </row>
        <row r="174">
          <cell r="D174" t="str">
            <v>0327131</v>
          </cell>
          <cell r="F174">
            <v>0</v>
          </cell>
        </row>
        <row r="175">
          <cell r="D175" t="str">
            <v>0324178</v>
          </cell>
          <cell r="F175">
            <v>0</v>
          </cell>
        </row>
        <row r="176">
          <cell r="D176" t="str">
            <v>0322691</v>
          </cell>
          <cell r="F176">
            <v>0</v>
          </cell>
        </row>
        <row r="177">
          <cell r="D177" t="str">
            <v>0317638</v>
          </cell>
          <cell r="F177">
            <v>0</v>
          </cell>
        </row>
        <row r="178">
          <cell r="D178" t="str">
            <v>0320158</v>
          </cell>
          <cell r="F178">
            <v>0</v>
          </cell>
        </row>
        <row r="179">
          <cell r="D179" t="str">
            <v>0324178</v>
          </cell>
          <cell r="F179">
            <v>0</v>
          </cell>
        </row>
        <row r="180">
          <cell r="D180" t="str">
            <v>0327061</v>
          </cell>
          <cell r="F180">
            <v>0</v>
          </cell>
        </row>
        <row r="181">
          <cell r="D181" t="str">
            <v>0320718</v>
          </cell>
          <cell r="F181">
            <v>0</v>
          </cell>
        </row>
        <row r="182">
          <cell r="D182" t="str">
            <v>0322927</v>
          </cell>
          <cell r="F182">
            <v>0</v>
          </cell>
        </row>
        <row r="183">
          <cell r="D183" t="str">
            <v>0318106</v>
          </cell>
          <cell r="F183">
            <v>0</v>
          </cell>
        </row>
        <row r="184">
          <cell r="D184" t="str">
            <v>0318108</v>
          </cell>
          <cell r="F184">
            <v>0</v>
          </cell>
        </row>
        <row r="185">
          <cell r="D185" t="str">
            <v>0322050</v>
          </cell>
          <cell r="F185">
            <v>0</v>
          </cell>
        </row>
        <row r="186">
          <cell r="D186" t="str">
            <v>0320158</v>
          </cell>
          <cell r="F186">
            <v>0</v>
          </cell>
        </row>
        <row r="187">
          <cell r="D187" t="str">
            <v>0327072</v>
          </cell>
          <cell r="F187">
            <v>0</v>
          </cell>
        </row>
        <row r="188">
          <cell r="D188" t="str">
            <v>0324175</v>
          </cell>
          <cell r="F188">
            <v>0</v>
          </cell>
        </row>
        <row r="189">
          <cell r="D189" t="str">
            <v>0317556</v>
          </cell>
          <cell r="F189">
            <v>0</v>
          </cell>
        </row>
        <row r="190">
          <cell r="D190" t="str">
            <v>0320718</v>
          </cell>
          <cell r="F190">
            <v>0</v>
          </cell>
        </row>
        <row r="191">
          <cell r="D191" t="str">
            <v>0317557</v>
          </cell>
          <cell r="F191">
            <v>0</v>
          </cell>
        </row>
        <row r="192">
          <cell r="D192" t="str">
            <v>0318106</v>
          </cell>
          <cell r="F192">
            <v>0</v>
          </cell>
        </row>
        <row r="193">
          <cell r="D193" t="str">
            <v>0318108</v>
          </cell>
          <cell r="F193">
            <v>0</v>
          </cell>
        </row>
        <row r="194">
          <cell r="D194" t="str">
            <v>0322050</v>
          </cell>
          <cell r="F194">
            <v>0</v>
          </cell>
        </row>
        <row r="195">
          <cell r="D195" t="str">
            <v>0327053</v>
          </cell>
          <cell r="F195">
            <v>0</v>
          </cell>
        </row>
        <row r="196">
          <cell r="D196" t="str">
            <v>0327058</v>
          </cell>
          <cell r="F196">
            <v>0</v>
          </cell>
        </row>
        <row r="197">
          <cell r="D197" t="str">
            <v>0324178</v>
          </cell>
          <cell r="F197">
            <v>0</v>
          </cell>
        </row>
        <row r="199">
          <cell r="D199" t="str">
            <v>0320713</v>
          </cell>
          <cell r="F199">
            <v>0</v>
          </cell>
        </row>
        <row r="200">
          <cell r="D200" t="str">
            <v>0320715</v>
          </cell>
          <cell r="F200">
            <v>0</v>
          </cell>
        </row>
        <row r="202">
          <cell r="D202" t="str">
            <v>0318106</v>
          </cell>
          <cell r="F202">
            <v>0</v>
          </cell>
        </row>
        <row r="203">
          <cell r="D203" t="str">
            <v>0318108</v>
          </cell>
          <cell r="F203">
            <v>0</v>
          </cell>
        </row>
        <row r="204">
          <cell r="D204" t="str">
            <v>0322050</v>
          </cell>
          <cell r="F204">
            <v>0</v>
          </cell>
        </row>
        <row r="205">
          <cell r="D205" t="str">
            <v>0322877</v>
          </cell>
          <cell r="F205">
            <v>0</v>
          </cell>
        </row>
        <row r="206">
          <cell r="D206" t="str">
            <v>0327124</v>
          </cell>
          <cell r="F206">
            <v>0</v>
          </cell>
        </row>
        <row r="207">
          <cell r="D207" t="str">
            <v>0324175</v>
          </cell>
          <cell r="F207">
            <v>0</v>
          </cell>
        </row>
        <row r="208">
          <cell r="D208" t="str">
            <v>0320158</v>
          </cell>
          <cell r="F208">
            <v>0</v>
          </cell>
        </row>
        <row r="209">
          <cell r="D209" t="str">
            <v>0320713</v>
          </cell>
          <cell r="F209">
            <v>0</v>
          </cell>
        </row>
        <row r="210">
          <cell r="D210" t="str">
            <v>0320715</v>
          </cell>
          <cell r="F210">
            <v>0</v>
          </cell>
        </row>
        <row r="211">
          <cell r="D211" t="str">
            <v>0322899</v>
          </cell>
          <cell r="F211">
            <v>0</v>
          </cell>
        </row>
        <row r="212">
          <cell r="D212" t="str">
            <v>0318106</v>
          </cell>
          <cell r="F212">
            <v>0</v>
          </cell>
        </row>
        <row r="213">
          <cell r="D213" t="str">
            <v>0318108</v>
          </cell>
          <cell r="F213">
            <v>0</v>
          </cell>
        </row>
        <row r="214">
          <cell r="D214" t="str">
            <v>0322050</v>
          </cell>
          <cell r="F214">
            <v>0</v>
          </cell>
        </row>
        <row r="215">
          <cell r="D215" t="str">
            <v>0327124</v>
          </cell>
          <cell r="F215">
            <v>0</v>
          </cell>
        </row>
        <row r="216">
          <cell r="D216" t="str">
            <v>0327132</v>
          </cell>
          <cell r="F216">
            <v>0</v>
          </cell>
        </row>
        <row r="217">
          <cell r="D217" t="str">
            <v>0322899</v>
          </cell>
          <cell r="F217">
            <v>0</v>
          </cell>
        </row>
        <row r="218">
          <cell r="D218" t="str">
            <v>0322927</v>
          </cell>
          <cell r="F218">
            <v>0</v>
          </cell>
        </row>
        <row r="219">
          <cell r="D219" t="str">
            <v>0326661</v>
          </cell>
          <cell r="F219">
            <v>0</v>
          </cell>
        </row>
        <row r="220">
          <cell r="D220" t="str">
            <v>0320713</v>
          </cell>
          <cell r="F220">
            <v>0</v>
          </cell>
        </row>
        <row r="221">
          <cell r="D221" t="str">
            <v>0320715</v>
          </cell>
          <cell r="F221">
            <v>0</v>
          </cell>
        </row>
        <row r="222">
          <cell r="D222" t="str">
            <v>0320158</v>
          </cell>
          <cell r="F222">
            <v>0</v>
          </cell>
        </row>
        <row r="223">
          <cell r="D223" t="str">
            <v>0321911</v>
          </cell>
          <cell r="F223">
            <v>0</v>
          </cell>
        </row>
        <row r="224">
          <cell r="D224" t="str">
            <v>0318106</v>
          </cell>
          <cell r="F224">
            <v>0</v>
          </cell>
        </row>
        <row r="225">
          <cell r="D225" t="str">
            <v>0318108</v>
          </cell>
          <cell r="F225">
            <v>0</v>
          </cell>
        </row>
        <row r="226">
          <cell r="D226" t="str">
            <v>0322899</v>
          </cell>
          <cell r="F226">
            <v>0</v>
          </cell>
        </row>
        <row r="227">
          <cell r="D227" t="str">
            <v>0317557</v>
          </cell>
          <cell r="F227">
            <v>0</v>
          </cell>
        </row>
        <row r="228">
          <cell r="D228" t="str">
            <v>0326661</v>
          </cell>
          <cell r="F228">
            <v>0</v>
          </cell>
        </row>
        <row r="229">
          <cell r="D229" t="str">
            <v>0320713</v>
          </cell>
          <cell r="F229">
            <v>0</v>
          </cell>
        </row>
        <row r="230">
          <cell r="D230" t="str">
            <v>0320715</v>
          </cell>
          <cell r="F230">
            <v>0</v>
          </cell>
        </row>
        <row r="231">
          <cell r="D231" t="str">
            <v>0327145</v>
          </cell>
          <cell r="F231">
            <v>0</v>
          </cell>
        </row>
        <row r="232">
          <cell r="D232" t="str">
            <v>0318106</v>
          </cell>
          <cell r="F232">
            <v>0</v>
          </cell>
        </row>
        <row r="233">
          <cell r="D233" t="str">
            <v>0318108</v>
          </cell>
          <cell r="F233">
            <v>0</v>
          </cell>
        </row>
        <row r="234">
          <cell r="D234" t="str">
            <v>0327132</v>
          </cell>
          <cell r="F234">
            <v>0</v>
          </cell>
        </row>
        <row r="235">
          <cell r="D235" t="str">
            <v>0317638</v>
          </cell>
          <cell r="F235">
            <v>0</v>
          </cell>
        </row>
        <row r="236">
          <cell r="D236" t="str">
            <v>0322409</v>
          </cell>
          <cell r="F236">
            <v>0</v>
          </cell>
        </row>
        <row r="237">
          <cell r="D237" t="str">
            <v>0320713</v>
          </cell>
          <cell r="F237">
            <v>0</v>
          </cell>
        </row>
        <row r="238">
          <cell r="D238" t="str">
            <v>0320715</v>
          </cell>
          <cell r="F238">
            <v>0</v>
          </cell>
        </row>
        <row r="239">
          <cell r="D239" t="str">
            <v>0320718</v>
          </cell>
          <cell r="F239">
            <v>0</v>
          </cell>
        </row>
        <row r="240">
          <cell r="D240" t="str">
            <v>0320933</v>
          </cell>
          <cell r="F240">
            <v>0</v>
          </cell>
        </row>
        <row r="241">
          <cell r="D241" t="str">
            <v>0318106</v>
          </cell>
          <cell r="F241">
            <v>0</v>
          </cell>
        </row>
        <row r="242">
          <cell r="D242" t="str">
            <v>0318108</v>
          </cell>
          <cell r="F242">
            <v>0</v>
          </cell>
        </row>
        <row r="243">
          <cell r="D243" t="str">
            <v>0317638</v>
          </cell>
          <cell r="F243">
            <v>0</v>
          </cell>
        </row>
        <row r="244">
          <cell r="D244" t="str">
            <v>0320158</v>
          </cell>
          <cell r="F244">
            <v>0</v>
          </cell>
        </row>
        <row r="245">
          <cell r="D245" t="str">
            <v>0322391</v>
          </cell>
          <cell r="F245">
            <v>0</v>
          </cell>
        </row>
        <row r="246">
          <cell r="D246" t="str">
            <v>0327131</v>
          </cell>
          <cell r="F246">
            <v>0</v>
          </cell>
        </row>
        <row r="247">
          <cell r="D247" t="str">
            <v>0322395</v>
          </cell>
          <cell r="F247">
            <v>0</v>
          </cell>
        </row>
        <row r="248">
          <cell r="D248" t="str">
            <v>0322899</v>
          </cell>
          <cell r="F248">
            <v>0</v>
          </cell>
        </row>
        <row r="249">
          <cell r="D249" t="str">
            <v>0320158</v>
          </cell>
          <cell r="F249">
            <v>0</v>
          </cell>
        </row>
        <row r="250">
          <cell r="D250" t="str">
            <v>0321918</v>
          </cell>
          <cell r="F250">
            <v>0</v>
          </cell>
        </row>
        <row r="251">
          <cell r="D251" t="str">
            <v>0320158</v>
          </cell>
          <cell r="F251">
            <v>0</v>
          </cell>
        </row>
        <row r="252">
          <cell r="D252" t="str">
            <v>0327055</v>
          </cell>
          <cell r="F252">
            <v>0</v>
          </cell>
        </row>
        <row r="253">
          <cell r="D253" t="str">
            <v>0322390</v>
          </cell>
          <cell r="F253">
            <v>0</v>
          </cell>
        </row>
        <row r="254">
          <cell r="D254" t="str">
            <v>0322907</v>
          </cell>
          <cell r="F254">
            <v>0</v>
          </cell>
        </row>
        <row r="255">
          <cell r="D255" t="str">
            <v>0322395</v>
          </cell>
          <cell r="F255">
            <v>0</v>
          </cell>
        </row>
        <row r="256">
          <cell r="D256" t="str">
            <v>0327132</v>
          </cell>
          <cell r="F256">
            <v>0</v>
          </cell>
        </row>
        <row r="257">
          <cell r="D257" t="str">
            <v>0320158</v>
          </cell>
          <cell r="F257">
            <v>0</v>
          </cell>
        </row>
        <row r="258">
          <cell r="D258" t="str">
            <v>0321918</v>
          </cell>
          <cell r="F258">
            <v>0</v>
          </cell>
        </row>
        <row r="259">
          <cell r="D259" t="str">
            <v>0327055</v>
          </cell>
          <cell r="F259">
            <v>0</v>
          </cell>
        </row>
        <row r="260">
          <cell r="D260" t="str">
            <v>0327058</v>
          </cell>
          <cell r="F260">
            <v>0</v>
          </cell>
        </row>
        <row r="261">
          <cell r="D261" t="str">
            <v>0322392</v>
          </cell>
          <cell r="F261">
            <v>0</v>
          </cell>
        </row>
        <row r="262">
          <cell r="D262" t="str">
            <v>0317556</v>
          </cell>
          <cell r="F262">
            <v>0</v>
          </cell>
        </row>
        <row r="263">
          <cell r="D263" t="str">
            <v>0322395</v>
          </cell>
          <cell r="F263">
            <v>0</v>
          </cell>
        </row>
        <row r="264">
          <cell r="D264" t="str">
            <v>0317557</v>
          </cell>
          <cell r="F264">
            <v>0</v>
          </cell>
        </row>
        <row r="265">
          <cell r="D265" t="str">
            <v>0321919</v>
          </cell>
          <cell r="F265">
            <v>0</v>
          </cell>
        </row>
        <row r="266">
          <cell r="D266" t="str">
            <v>0321918</v>
          </cell>
          <cell r="F266">
            <v>0</v>
          </cell>
        </row>
        <row r="267">
          <cell r="D267" t="str">
            <v>0321917</v>
          </cell>
          <cell r="F267">
            <v>0</v>
          </cell>
        </row>
        <row r="268">
          <cell r="D268" t="str">
            <v>0327058</v>
          </cell>
          <cell r="F268">
            <v>0</v>
          </cell>
        </row>
        <row r="269">
          <cell r="D269" t="str">
            <v>0327061</v>
          </cell>
          <cell r="F269">
            <v>0</v>
          </cell>
        </row>
        <row r="270">
          <cell r="D270" t="str">
            <v>0322393</v>
          </cell>
          <cell r="F270">
            <v>0</v>
          </cell>
        </row>
        <row r="271">
          <cell r="D271" t="str">
            <v>0317556</v>
          </cell>
          <cell r="F271">
            <v>0</v>
          </cell>
        </row>
        <row r="272">
          <cell r="D272" t="str">
            <v>0322395</v>
          </cell>
          <cell r="F272">
            <v>0</v>
          </cell>
        </row>
        <row r="273">
          <cell r="D273" t="str">
            <v>0317557</v>
          </cell>
          <cell r="F273">
            <v>0</v>
          </cell>
        </row>
        <row r="274">
          <cell r="D274" t="str">
            <v>0321919</v>
          </cell>
          <cell r="F274">
            <v>0</v>
          </cell>
        </row>
        <row r="275">
          <cell r="D275" t="str">
            <v>0321918</v>
          </cell>
          <cell r="F275">
            <v>0</v>
          </cell>
        </row>
        <row r="276">
          <cell r="D276" t="str">
            <v>0321917</v>
          </cell>
          <cell r="F276">
            <v>0</v>
          </cell>
        </row>
        <row r="279">
          <cell r="D279" t="str">
            <v>0322394</v>
          </cell>
          <cell r="F279">
            <v>0</v>
          </cell>
        </row>
        <row r="280">
          <cell r="D280" t="str">
            <v>0322902</v>
          </cell>
          <cell r="F280">
            <v>0</v>
          </cell>
        </row>
        <row r="281">
          <cell r="D281" t="str">
            <v>0322395</v>
          </cell>
          <cell r="F281">
            <v>0</v>
          </cell>
        </row>
        <row r="282">
          <cell r="D282" t="str">
            <v>0317638</v>
          </cell>
          <cell r="F282">
            <v>0</v>
          </cell>
        </row>
        <row r="283">
          <cell r="D283" t="str">
            <v>0321919</v>
          </cell>
          <cell r="F283">
            <v>0</v>
          </cell>
        </row>
        <row r="284">
          <cell r="D284" t="str">
            <v>0321918</v>
          </cell>
          <cell r="F284">
            <v>0</v>
          </cell>
        </row>
        <row r="285">
          <cell r="D285" t="str">
            <v>0321917</v>
          </cell>
          <cell r="F285">
            <v>0</v>
          </cell>
        </row>
        <row r="286">
          <cell r="D286" t="str">
            <v>0322907</v>
          </cell>
          <cell r="F286">
            <v>0</v>
          </cell>
        </row>
        <row r="287">
          <cell r="D287" t="str">
            <v>0322902</v>
          </cell>
          <cell r="F287">
            <v>0</v>
          </cell>
        </row>
        <row r="288">
          <cell r="D288" t="str">
            <v>0322389</v>
          </cell>
          <cell r="F288">
            <v>0</v>
          </cell>
        </row>
        <row r="289">
          <cell r="D289" t="str">
            <v>0317638</v>
          </cell>
          <cell r="F289">
            <v>0</v>
          </cell>
        </row>
        <row r="290">
          <cell r="D290" t="str">
            <v>0321916</v>
          </cell>
          <cell r="F290">
            <v>0</v>
          </cell>
        </row>
        <row r="291">
          <cell r="D291" t="str">
            <v>0327124</v>
          </cell>
          <cell r="F291">
            <v>0</v>
          </cell>
        </row>
        <row r="292">
          <cell r="D292" t="str">
            <v>0327131</v>
          </cell>
          <cell r="F292">
            <v>0</v>
          </cell>
        </row>
        <row r="293">
          <cell r="D293" t="str">
            <v>0322386</v>
          </cell>
          <cell r="F293">
            <v>0</v>
          </cell>
        </row>
        <row r="294">
          <cell r="D294" t="str">
            <v>0322899</v>
          </cell>
          <cell r="F294">
            <v>0</v>
          </cell>
        </row>
        <row r="295">
          <cell r="D295" t="str">
            <v>0321916</v>
          </cell>
          <cell r="F295">
            <v>0</v>
          </cell>
        </row>
        <row r="296">
          <cell r="D296" t="str">
            <v>0322877</v>
          </cell>
          <cell r="F296">
            <v>0</v>
          </cell>
        </row>
        <row r="297">
          <cell r="D297" t="str">
            <v>0327057</v>
          </cell>
          <cell r="F297">
            <v>0</v>
          </cell>
        </row>
        <row r="298">
          <cell r="D298" t="str">
            <v>0322387</v>
          </cell>
          <cell r="F298">
            <v>0</v>
          </cell>
        </row>
        <row r="299">
          <cell r="D299" t="str">
            <v>0320158</v>
          </cell>
          <cell r="F299">
            <v>0</v>
          </cell>
        </row>
        <row r="300">
          <cell r="D300" t="str">
            <v>0321916</v>
          </cell>
          <cell r="F300">
            <v>0</v>
          </cell>
        </row>
        <row r="301">
          <cell r="D301" t="str">
            <v>0327132</v>
          </cell>
          <cell r="F301">
            <v>0</v>
          </cell>
        </row>
        <row r="302">
          <cell r="D302" t="str">
            <v>0322907</v>
          </cell>
          <cell r="F302">
            <v>0</v>
          </cell>
        </row>
        <row r="303">
          <cell r="D303" t="str">
            <v>0322388</v>
          </cell>
          <cell r="F303">
            <v>0</v>
          </cell>
        </row>
        <row r="304">
          <cell r="D304" t="str">
            <v>0320933</v>
          </cell>
          <cell r="F304">
            <v>0</v>
          </cell>
        </row>
        <row r="305">
          <cell r="D305" t="str">
            <v>0321916</v>
          </cell>
          <cell r="F305">
            <v>0</v>
          </cell>
        </row>
        <row r="306">
          <cell r="D306" t="str">
            <v>0327061</v>
          </cell>
          <cell r="F306">
            <v>0</v>
          </cell>
        </row>
        <row r="307">
          <cell r="D307" t="str">
            <v>0317638</v>
          </cell>
          <cell r="F307">
            <v>0</v>
          </cell>
        </row>
        <row r="308">
          <cell r="D308" t="str">
            <v>0322183</v>
          </cell>
          <cell r="F308">
            <v>0</v>
          </cell>
        </row>
        <row r="309">
          <cell r="D309" t="str">
            <v>0327131</v>
          </cell>
          <cell r="F309">
            <v>0</v>
          </cell>
        </row>
        <row r="310">
          <cell r="D310" t="str">
            <v>0321915</v>
          </cell>
          <cell r="F310">
            <v>0</v>
          </cell>
        </row>
        <row r="312">
          <cell r="D312" t="str">
            <v>0327057</v>
          </cell>
          <cell r="F312">
            <v>0</v>
          </cell>
        </row>
        <row r="313">
          <cell r="D313" t="str">
            <v>0323128</v>
          </cell>
          <cell r="F313">
            <v>0</v>
          </cell>
        </row>
        <row r="314">
          <cell r="D314" t="str">
            <v>0322900</v>
          </cell>
          <cell r="F314">
            <v>0</v>
          </cell>
        </row>
        <row r="315">
          <cell r="D315" t="str">
            <v>0327426</v>
          </cell>
          <cell r="F315">
            <v>0</v>
          </cell>
        </row>
        <row r="316">
          <cell r="D316" t="str">
            <v>0317638</v>
          </cell>
          <cell r="F316">
            <v>0</v>
          </cell>
        </row>
        <row r="317">
          <cell r="D317" t="str">
            <v>0320158</v>
          </cell>
          <cell r="F317">
            <v>0</v>
          </cell>
        </row>
        <row r="318">
          <cell r="D318" t="str">
            <v>0327061</v>
          </cell>
          <cell r="F318">
            <v>0</v>
          </cell>
        </row>
        <row r="319">
          <cell r="D319" t="str">
            <v>0327145</v>
          </cell>
          <cell r="F319">
            <v>0</v>
          </cell>
        </row>
        <row r="320">
          <cell r="D320" t="str">
            <v>0322766</v>
          </cell>
          <cell r="F320">
            <v>0</v>
          </cell>
        </row>
        <row r="321">
          <cell r="D321" t="str">
            <v>0327124</v>
          </cell>
          <cell r="F321">
            <v>0</v>
          </cell>
        </row>
        <row r="322">
          <cell r="D322" t="str">
            <v>0320715</v>
          </cell>
          <cell r="F322">
            <v>0</v>
          </cell>
        </row>
        <row r="323">
          <cell r="D323" t="str">
            <v>0320713</v>
          </cell>
          <cell r="F323">
            <v>0</v>
          </cell>
        </row>
        <row r="324">
          <cell r="D324" t="str">
            <v>0323727</v>
          </cell>
          <cell r="F324">
            <v>0</v>
          </cell>
        </row>
        <row r="326">
          <cell r="D326" t="str">
            <v>0318106</v>
          </cell>
          <cell r="F326">
            <v>0</v>
          </cell>
        </row>
        <row r="327">
          <cell r="D327" t="str">
            <v>0318108</v>
          </cell>
          <cell r="F327">
            <v>0</v>
          </cell>
        </row>
        <row r="328">
          <cell r="D328" t="str">
            <v>0323779</v>
          </cell>
          <cell r="F328">
            <v>0</v>
          </cell>
        </row>
        <row r="329">
          <cell r="D329" t="str">
            <v>0327422</v>
          </cell>
          <cell r="F329">
            <v>0</v>
          </cell>
        </row>
        <row r="330">
          <cell r="D330" t="str">
            <v>0322899</v>
          </cell>
          <cell r="F330">
            <v>0</v>
          </cell>
        </row>
        <row r="331">
          <cell r="D331" t="str">
            <v>0322922</v>
          </cell>
          <cell r="F331">
            <v>0</v>
          </cell>
        </row>
        <row r="332">
          <cell r="D332" t="str">
            <v>0322600</v>
          </cell>
          <cell r="F332">
            <v>0</v>
          </cell>
        </row>
        <row r="333">
          <cell r="D333" t="str">
            <v>0317638</v>
          </cell>
          <cell r="F333">
            <v>0</v>
          </cell>
        </row>
        <row r="334">
          <cell r="D334" t="str">
            <v>0323779</v>
          </cell>
          <cell r="F334">
            <v>0</v>
          </cell>
        </row>
        <row r="335">
          <cell r="D335" t="str">
            <v>0321918</v>
          </cell>
          <cell r="F335">
            <v>0</v>
          </cell>
        </row>
        <row r="336">
          <cell r="D336" t="str">
            <v>0327130</v>
          </cell>
          <cell r="F336">
            <v>0</v>
          </cell>
        </row>
        <row r="337">
          <cell r="D337" t="str">
            <v>0322900</v>
          </cell>
          <cell r="F337">
            <v>0</v>
          </cell>
        </row>
        <row r="338">
          <cell r="D338" t="str">
            <v>0322765</v>
          </cell>
          <cell r="F338">
            <v>0</v>
          </cell>
        </row>
        <row r="339">
          <cell r="D339" t="str">
            <v>0317638</v>
          </cell>
          <cell r="F339">
            <v>0</v>
          </cell>
        </row>
        <row r="340">
          <cell r="D340" t="str">
            <v>0318106</v>
          </cell>
          <cell r="F340">
            <v>0</v>
          </cell>
        </row>
        <row r="341">
          <cell r="D341" t="str">
            <v>0318108</v>
          </cell>
          <cell r="F341">
            <v>0</v>
          </cell>
        </row>
        <row r="342">
          <cell r="D342" t="str">
            <v>0323779</v>
          </cell>
          <cell r="F342">
            <v>0</v>
          </cell>
        </row>
        <row r="343">
          <cell r="D343" t="str">
            <v>0322921</v>
          </cell>
          <cell r="F343">
            <v>0</v>
          </cell>
        </row>
        <row r="344">
          <cell r="D344" t="str">
            <v>0322928</v>
          </cell>
          <cell r="F344">
            <v>0</v>
          </cell>
        </row>
        <row r="345">
          <cell r="D345" t="str">
            <v>0322393</v>
          </cell>
          <cell r="F345">
            <v>0</v>
          </cell>
        </row>
        <row r="346">
          <cell r="D346" t="str">
            <v>0322395</v>
          </cell>
          <cell r="F346">
            <v>0</v>
          </cell>
        </row>
        <row r="348">
          <cell r="D348" t="str">
            <v>0321918</v>
          </cell>
          <cell r="F348">
            <v>0</v>
          </cell>
        </row>
        <row r="349">
          <cell r="D349" t="str">
            <v>0321917</v>
          </cell>
          <cell r="F349">
            <v>0</v>
          </cell>
        </row>
        <row r="350">
          <cell r="D350" t="str">
            <v>0326018</v>
          </cell>
          <cell r="F350">
            <v>0</v>
          </cell>
        </row>
        <row r="351">
          <cell r="D351" t="str">
            <v>0327061</v>
          </cell>
          <cell r="F351">
            <v>0</v>
          </cell>
        </row>
        <row r="352">
          <cell r="D352" t="str">
            <v>0327216</v>
          </cell>
          <cell r="F352">
            <v>0</v>
          </cell>
        </row>
        <row r="353">
          <cell r="D353" t="str">
            <v>0322394</v>
          </cell>
          <cell r="F353">
            <v>0</v>
          </cell>
        </row>
        <row r="354">
          <cell r="D354" t="str">
            <v>0322395</v>
          </cell>
          <cell r="F354">
            <v>0</v>
          </cell>
        </row>
        <row r="355">
          <cell r="D355" t="str">
            <v>0320722</v>
          </cell>
          <cell r="F355">
            <v>0</v>
          </cell>
        </row>
        <row r="356">
          <cell r="D356" t="str">
            <v>0321918</v>
          </cell>
          <cell r="F356">
            <v>0</v>
          </cell>
        </row>
        <row r="357">
          <cell r="D357" t="str">
            <v>0321917</v>
          </cell>
          <cell r="F357">
            <v>0</v>
          </cell>
        </row>
        <row r="358">
          <cell r="D358" t="str">
            <v>0326018</v>
          </cell>
          <cell r="F358">
            <v>0</v>
          </cell>
        </row>
        <row r="359">
          <cell r="D359" t="str">
            <v>0322920</v>
          </cell>
          <cell r="F359">
            <v>0</v>
          </cell>
        </row>
        <row r="360">
          <cell r="D360" t="str">
            <v>0327057</v>
          </cell>
          <cell r="F360">
            <v>0</v>
          </cell>
        </row>
        <row r="361">
          <cell r="D361" t="str">
            <v>0326463</v>
          </cell>
          <cell r="F361">
            <v>0</v>
          </cell>
        </row>
        <row r="362">
          <cell r="D362" t="str">
            <v>0320158</v>
          </cell>
          <cell r="F362">
            <v>0</v>
          </cell>
        </row>
        <row r="363">
          <cell r="D363" t="str">
            <v>0320715</v>
          </cell>
          <cell r="F363">
            <v>0</v>
          </cell>
        </row>
        <row r="364">
          <cell r="D364" t="str">
            <v>0320713</v>
          </cell>
          <cell r="F364">
            <v>0</v>
          </cell>
        </row>
        <row r="365">
          <cell r="D365" t="str">
            <v>0323727</v>
          </cell>
          <cell r="F365">
            <v>0</v>
          </cell>
        </row>
        <row r="366">
          <cell r="D366" t="str">
            <v>0322887</v>
          </cell>
          <cell r="F366">
            <v>0</v>
          </cell>
        </row>
        <row r="367">
          <cell r="D367" t="str">
            <v>0318106</v>
          </cell>
          <cell r="F367">
            <v>0</v>
          </cell>
        </row>
        <row r="368">
          <cell r="D368" t="str">
            <v>0318108</v>
          </cell>
          <cell r="F368">
            <v>0</v>
          </cell>
        </row>
        <row r="369">
          <cell r="D369" t="str">
            <v>0323779</v>
          </cell>
          <cell r="F369">
            <v>0</v>
          </cell>
        </row>
        <row r="370">
          <cell r="D370" t="str">
            <v>0327422</v>
          </cell>
          <cell r="F370">
            <v>0</v>
          </cell>
        </row>
        <row r="372">
          <cell r="D372" t="str">
            <v>0317638</v>
          </cell>
          <cell r="F372">
            <v>0</v>
          </cell>
        </row>
        <row r="373">
          <cell r="D373" t="str">
            <v>0327077</v>
          </cell>
          <cell r="F373">
            <v>0</v>
          </cell>
        </row>
        <row r="374">
          <cell r="D374" t="str">
            <v>0327080</v>
          </cell>
          <cell r="F374">
            <v>0</v>
          </cell>
        </row>
        <row r="375">
          <cell r="D375" t="str">
            <v>0322643</v>
          </cell>
          <cell r="F375">
            <v>0</v>
          </cell>
        </row>
        <row r="376">
          <cell r="D376" t="str">
            <v>0322920</v>
          </cell>
          <cell r="F376">
            <v>0</v>
          </cell>
        </row>
        <row r="377">
          <cell r="D377" t="str">
            <v>0320715</v>
          </cell>
          <cell r="F377">
            <v>0</v>
          </cell>
        </row>
        <row r="378">
          <cell r="D378" t="str">
            <v>0320713</v>
          </cell>
          <cell r="F378">
            <v>0</v>
          </cell>
        </row>
        <row r="379">
          <cell r="D379" t="str">
            <v>0327087</v>
          </cell>
          <cell r="F379">
            <v>0</v>
          </cell>
        </row>
        <row r="380">
          <cell r="D380" t="str">
            <v>0322924</v>
          </cell>
          <cell r="F380">
            <v>0</v>
          </cell>
        </row>
        <row r="381">
          <cell r="D381" t="str">
            <v>0323780</v>
          </cell>
          <cell r="F381">
            <v>0</v>
          </cell>
        </row>
        <row r="382">
          <cell r="D382" t="str">
            <v>0318106</v>
          </cell>
          <cell r="F382">
            <v>0</v>
          </cell>
        </row>
        <row r="383">
          <cell r="D383" t="str">
            <v>0318108</v>
          </cell>
          <cell r="F383">
            <v>0</v>
          </cell>
        </row>
        <row r="384">
          <cell r="D384" t="str">
            <v>0327423</v>
          </cell>
          <cell r="F384">
            <v>0</v>
          </cell>
        </row>
        <row r="385">
          <cell r="D385" t="str">
            <v>0327080</v>
          </cell>
          <cell r="F385">
            <v>0</v>
          </cell>
        </row>
        <row r="386">
          <cell r="D386" t="str">
            <v>0327336</v>
          </cell>
          <cell r="F386">
            <v>0</v>
          </cell>
        </row>
        <row r="387">
          <cell r="D387" t="str">
            <v>0327488</v>
          </cell>
          <cell r="F387">
            <v>0</v>
          </cell>
        </row>
        <row r="388">
          <cell r="D388" t="str">
            <v>0322899</v>
          </cell>
          <cell r="F388">
            <v>0</v>
          </cell>
        </row>
        <row r="389">
          <cell r="D389" t="str">
            <v>0320715</v>
          </cell>
          <cell r="F389">
            <v>0</v>
          </cell>
        </row>
        <row r="390">
          <cell r="D390" t="str">
            <v>0320713</v>
          </cell>
          <cell r="F390">
            <v>0</v>
          </cell>
        </row>
        <row r="391">
          <cell r="D391" t="str">
            <v>0327087</v>
          </cell>
          <cell r="F391">
            <v>0</v>
          </cell>
        </row>
        <row r="393">
          <cell r="D393" t="str">
            <v>0323780</v>
          </cell>
          <cell r="F393">
            <v>0</v>
          </cell>
        </row>
        <row r="394">
          <cell r="D394" t="str">
            <v>0318106</v>
          </cell>
          <cell r="F394">
            <v>0</v>
          </cell>
        </row>
        <row r="395">
          <cell r="D395" t="str">
            <v>0318108</v>
          </cell>
          <cell r="F395">
            <v>0</v>
          </cell>
        </row>
        <row r="396">
          <cell r="D396" t="str">
            <v>0327423</v>
          </cell>
          <cell r="F396">
            <v>0</v>
          </cell>
        </row>
        <row r="397">
          <cell r="D397" t="str">
            <v>0327063</v>
          </cell>
          <cell r="F397">
            <v>0</v>
          </cell>
        </row>
        <row r="398">
          <cell r="D398" t="str">
            <v>0317638</v>
          </cell>
          <cell r="F398">
            <v>0</v>
          </cell>
        </row>
        <row r="399">
          <cell r="D399" t="str">
            <v>0322643</v>
          </cell>
          <cell r="F399">
            <v>0</v>
          </cell>
        </row>
        <row r="400">
          <cell r="D400" t="str">
            <v>0327124</v>
          </cell>
          <cell r="F400">
            <v>0</v>
          </cell>
        </row>
        <row r="401">
          <cell r="D401" t="str">
            <v>0320715</v>
          </cell>
          <cell r="F401">
            <v>0</v>
          </cell>
        </row>
        <row r="402">
          <cell r="D402" t="str">
            <v>0320713</v>
          </cell>
          <cell r="F402">
            <v>0</v>
          </cell>
        </row>
        <row r="403">
          <cell r="D403" t="str">
            <v>0327087</v>
          </cell>
          <cell r="F403">
            <v>0</v>
          </cell>
        </row>
        <row r="404">
          <cell r="D404" t="str">
            <v>0327054</v>
          </cell>
          <cell r="F404">
            <v>0</v>
          </cell>
        </row>
        <row r="405">
          <cell r="D405" t="str">
            <v>0323780</v>
          </cell>
          <cell r="F405">
            <v>0</v>
          </cell>
        </row>
        <row r="406">
          <cell r="D406" t="str">
            <v>0318106</v>
          </cell>
          <cell r="F406">
            <v>0</v>
          </cell>
        </row>
        <row r="407">
          <cell r="D407" t="str">
            <v>0318108</v>
          </cell>
          <cell r="F407">
            <v>0</v>
          </cell>
        </row>
        <row r="408">
          <cell r="D408" t="str">
            <v>0327425</v>
          </cell>
          <cell r="F408">
            <v>0</v>
          </cell>
        </row>
        <row r="409">
          <cell r="D409" t="str">
            <v>0317638</v>
          </cell>
          <cell r="F409">
            <v>0</v>
          </cell>
        </row>
        <row r="410">
          <cell r="D410" t="str">
            <v>0320158</v>
          </cell>
          <cell r="F410">
            <v>0</v>
          </cell>
        </row>
        <row r="411">
          <cell r="D411" t="str">
            <v>0322592</v>
          </cell>
          <cell r="F411">
            <v>0</v>
          </cell>
        </row>
        <row r="413">
          <cell r="D413" t="str">
            <v>0320715</v>
          </cell>
          <cell r="F413">
            <v>0</v>
          </cell>
        </row>
        <row r="414">
          <cell r="D414" t="str">
            <v>0320713</v>
          </cell>
          <cell r="F414">
            <v>0</v>
          </cell>
        </row>
        <row r="415">
          <cell r="D415" t="str">
            <v>0327087</v>
          </cell>
          <cell r="F415">
            <v>0</v>
          </cell>
        </row>
        <row r="416">
          <cell r="D416" t="str">
            <v>0327272</v>
          </cell>
          <cell r="F416">
            <v>0</v>
          </cell>
        </row>
        <row r="417">
          <cell r="D417" t="str">
            <v>0323780</v>
          </cell>
          <cell r="F417">
            <v>0</v>
          </cell>
        </row>
        <row r="418">
          <cell r="D418" t="str">
            <v>0318106</v>
          </cell>
          <cell r="F418">
            <v>0</v>
          </cell>
        </row>
        <row r="419">
          <cell r="D419" t="str">
            <v>0318108</v>
          </cell>
          <cell r="F419">
            <v>0</v>
          </cell>
        </row>
        <row r="420">
          <cell r="D420" t="str">
            <v>0327424</v>
          </cell>
          <cell r="F420">
            <v>0</v>
          </cell>
        </row>
        <row r="422">
          <cell r="D422" t="str">
            <v>0327056</v>
          </cell>
          <cell r="F422">
            <v>0</v>
          </cell>
        </row>
        <row r="423">
          <cell r="D423" t="str">
            <v>0322592</v>
          </cell>
          <cell r="F423">
            <v>0</v>
          </cell>
        </row>
        <row r="424">
          <cell r="D424" t="str">
            <v>0322928</v>
          </cell>
          <cell r="F424">
            <v>0</v>
          </cell>
        </row>
        <row r="425">
          <cell r="D425" t="str">
            <v>0320715</v>
          </cell>
          <cell r="F425">
            <v>0</v>
          </cell>
        </row>
        <row r="426">
          <cell r="D426" t="str">
            <v>0320713</v>
          </cell>
          <cell r="F426">
            <v>0</v>
          </cell>
        </row>
        <row r="427">
          <cell r="D427" t="str">
            <v>0327132</v>
          </cell>
          <cell r="F427">
            <v>0</v>
          </cell>
        </row>
        <row r="428">
          <cell r="D428" t="str">
            <v>0318106</v>
          </cell>
          <cell r="F428">
            <v>0</v>
          </cell>
        </row>
        <row r="429">
          <cell r="D429" t="str">
            <v>0318108</v>
          </cell>
          <cell r="F429">
            <v>0</v>
          </cell>
        </row>
        <row r="430">
          <cell r="D430" t="str">
            <v>0327424</v>
          </cell>
          <cell r="F430">
            <v>0</v>
          </cell>
        </row>
        <row r="431">
          <cell r="D431" t="str">
            <v>0317638</v>
          </cell>
          <cell r="F431">
            <v>0</v>
          </cell>
        </row>
        <row r="432">
          <cell r="D432" t="str">
            <v>0320158</v>
          </cell>
          <cell r="F432">
            <v>0</v>
          </cell>
        </row>
        <row r="433">
          <cell r="D433" t="str">
            <v>0327063</v>
          </cell>
          <cell r="F433">
            <v>0</v>
          </cell>
        </row>
        <row r="434">
          <cell r="D434" t="str">
            <v>0327272</v>
          </cell>
          <cell r="F434">
            <v>0</v>
          </cell>
        </row>
        <row r="435">
          <cell r="D435" t="str">
            <v>0322606</v>
          </cell>
          <cell r="F435">
            <v>0</v>
          </cell>
        </row>
        <row r="436">
          <cell r="D436" t="str">
            <v>0322929</v>
          </cell>
          <cell r="F436">
            <v>0</v>
          </cell>
        </row>
        <row r="437">
          <cell r="D437" t="str">
            <v>0320715</v>
          </cell>
          <cell r="F437">
            <v>0</v>
          </cell>
        </row>
        <row r="438">
          <cell r="D438" t="str">
            <v>0320713</v>
          </cell>
          <cell r="F438">
            <v>0</v>
          </cell>
        </row>
        <row r="439">
          <cell r="D439" t="str">
            <v>0327087</v>
          </cell>
          <cell r="F439">
            <v>0</v>
          </cell>
        </row>
        <row r="440">
          <cell r="D440" t="str">
            <v>0320720</v>
          </cell>
          <cell r="F440">
            <v>0</v>
          </cell>
        </row>
        <row r="441">
          <cell r="D441" t="str">
            <v>0320727</v>
          </cell>
          <cell r="F441">
            <v>0</v>
          </cell>
        </row>
        <row r="442">
          <cell r="D442" t="str">
            <v>0322899</v>
          </cell>
          <cell r="F442">
            <v>0</v>
          </cell>
        </row>
        <row r="443">
          <cell r="D443" t="str">
            <v>0323780</v>
          </cell>
          <cell r="F443">
            <v>0</v>
          </cell>
        </row>
        <row r="444">
          <cell r="D444" t="str">
            <v>0318106</v>
          </cell>
          <cell r="F444">
            <v>0</v>
          </cell>
        </row>
        <row r="445">
          <cell r="D445" t="str">
            <v>0318108</v>
          </cell>
          <cell r="F445">
            <v>0</v>
          </cell>
        </row>
        <row r="446">
          <cell r="D446" t="str">
            <v>0317638</v>
          </cell>
          <cell r="F446">
            <v>0</v>
          </cell>
        </row>
        <row r="447">
          <cell r="D447" t="str">
            <v>0327271</v>
          </cell>
          <cell r="F447">
            <v>0</v>
          </cell>
        </row>
        <row r="448">
          <cell r="D448" t="str">
            <v>0322601</v>
          </cell>
          <cell r="F448">
            <v>0</v>
          </cell>
        </row>
        <row r="449">
          <cell r="D449" t="str">
            <v>0322899</v>
          </cell>
          <cell r="F449">
            <v>0</v>
          </cell>
        </row>
        <row r="450">
          <cell r="D450" t="str">
            <v>0323780</v>
          </cell>
          <cell r="F450">
            <v>0</v>
          </cell>
        </row>
        <row r="451">
          <cell r="D451" t="str">
            <v>0318106</v>
          </cell>
          <cell r="F451">
            <v>0</v>
          </cell>
        </row>
        <row r="452">
          <cell r="D452" t="str">
            <v>0318108</v>
          </cell>
          <cell r="F452">
            <v>0</v>
          </cell>
        </row>
        <row r="453">
          <cell r="D453" t="str">
            <v>0317638</v>
          </cell>
          <cell r="F453">
            <v>0</v>
          </cell>
        </row>
        <row r="454">
          <cell r="D454" t="str">
            <v>0323128</v>
          </cell>
          <cell r="F454">
            <v>0</v>
          </cell>
        </row>
        <row r="456">
          <cell r="D456" t="str">
            <v>0323780</v>
          </cell>
          <cell r="F456">
            <v>0</v>
          </cell>
        </row>
        <row r="457">
          <cell r="D457" t="str">
            <v>0322899</v>
          </cell>
          <cell r="F457">
            <v>0</v>
          </cell>
        </row>
        <row r="458">
          <cell r="D458" t="str">
            <v>0322927</v>
          </cell>
          <cell r="F458">
            <v>0</v>
          </cell>
        </row>
        <row r="459">
          <cell r="D459" t="str">
            <v>0323128</v>
          </cell>
          <cell r="F459">
            <v>0</v>
          </cell>
        </row>
        <row r="460">
          <cell r="D460" t="str">
            <v>0327128</v>
          </cell>
          <cell r="F460">
            <v>0</v>
          </cell>
        </row>
        <row r="461">
          <cell r="D461" t="str">
            <v>0324282</v>
          </cell>
          <cell r="F461">
            <v>0</v>
          </cell>
        </row>
        <row r="462">
          <cell r="D462" t="str">
            <v>0320158</v>
          </cell>
          <cell r="F462">
            <v>0</v>
          </cell>
        </row>
        <row r="463">
          <cell r="D463" t="str">
            <v>0327286</v>
          </cell>
          <cell r="F463">
            <v>0</v>
          </cell>
        </row>
        <row r="464">
          <cell r="D464" t="str">
            <v>0327088</v>
          </cell>
          <cell r="F464">
            <v>0</v>
          </cell>
        </row>
        <row r="465">
          <cell r="D465" t="str">
            <v>0326910</v>
          </cell>
          <cell r="F465">
            <v>0</v>
          </cell>
        </row>
        <row r="466">
          <cell r="D466" t="str">
            <v>0317557</v>
          </cell>
          <cell r="F466">
            <v>0</v>
          </cell>
        </row>
        <row r="467">
          <cell r="D467" t="str">
            <v>0326459</v>
          </cell>
          <cell r="F467">
            <v>0</v>
          </cell>
        </row>
        <row r="468">
          <cell r="D468" t="str">
            <v>0321942</v>
          </cell>
          <cell r="F468">
            <v>0</v>
          </cell>
        </row>
        <row r="469">
          <cell r="D469" t="str">
            <v>0327092</v>
          </cell>
          <cell r="F469">
            <v>0</v>
          </cell>
        </row>
        <row r="472">
          <cell r="D472" t="str">
            <v>0324205</v>
          </cell>
          <cell r="F472">
            <v>0</v>
          </cell>
        </row>
        <row r="474">
          <cell r="D474" t="str">
            <v>0323780</v>
          </cell>
          <cell r="F474">
            <v>0</v>
          </cell>
        </row>
        <row r="475">
          <cell r="D475" t="str">
            <v>0320158</v>
          </cell>
          <cell r="F475">
            <v>0</v>
          </cell>
        </row>
        <row r="477">
          <cell r="D477" t="str">
            <v>0324205</v>
          </cell>
          <cell r="F477">
            <v>0</v>
          </cell>
        </row>
        <row r="478">
          <cell r="D478" t="str">
            <v>0322927</v>
          </cell>
          <cell r="F478">
            <v>0</v>
          </cell>
        </row>
        <row r="479">
          <cell r="D479" t="str">
            <v>0324282</v>
          </cell>
          <cell r="F479">
            <v>0</v>
          </cell>
        </row>
        <row r="480">
          <cell r="D480" t="str">
            <v>0327285</v>
          </cell>
          <cell r="F480">
            <v>0</v>
          </cell>
        </row>
        <row r="481">
          <cell r="D481" t="str">
            <v>0327059</v>
          </cell>
          <cell r="F481">
            <v>0</v>
          </cell>
        </row>
        <row r="482">
          <cell r="D482" t="str">
            <v>0322899</v>
          </cell>
          <cell r="F482">
            <v>0</v>
          </cell>
        </row>
        <row r="483">
          <cell r="D483" t="str">
            <v>0322922</v>
          </cell>
          <cell r="F483">
            <v>0</v>
          </cell>
        </row>
        <row r="484">
          <cell r="D484" t="str">
            <v>0323665</v>
          </cell>
          <cell r="F484">
            <v>0</v>
          </cell>
        </row>
        <row r="485">
          <cell r="D485" t="str">
            <v>0317638</v>
          </cell>
          <cell r="F485">
            <v>0</v>
          </cell>
        </row>
        <row r="486">
          <cell r="D486" t="str">
            <v>0324178</v>
          </cell>
          <cell r="F486">
            <v>0</v>
          </cell>
        </row>
        <row r="488">
          <cell r="D488" t="str">
            <v>0323670</v>
          </cell>
          <cell r="F488">
            <v>0</v>
          </cell>
        </row>
        <row r="489">
          <cell r="D489" t="str">
            <v>0326461</v>
          </cell>
          <cell r="F489">
            <v>0</v>
          </cell>
        </row>
        <row r="490">
          <cell r="D490" t="str">
            <v>0320713</v>
          </cell>
          <cell r="F490">
            <v>0</v>
          </cell>
        </row>
        <row r="491">
          <cell r="D491" t="str">
            <v>0320715</v>
          </cell>
          <cell r="F491">
            <v>0</v>
          </cell>
        </row>
        <row r="492">
          <cell r="D492" t="str">
            <v>0327124</v>
          </cell>
          <cell r="F492">
            <v>0</v>
          </cell>
        </row>
        <row r="493">
          <cell r="D493" t="str">
            <v>0321154</v>
          </cell>
          <cell r="F493">
            <v>0</v>
          </cell>
        </row>
        <row r="494">
          <cell r="D494" t="str">
            <v>0318106</v>
          </cell>
          <cell r="F494">
            <v>0</v>
          </cell>
        </row>
        <row r="495">
          <cell r="D495" t="str">
            <v>0318108</v>
          </cell>
          <cell r="F495">
            <v>0</v>
          </cell>
        </row>
        <row r="496">
          <cell r="D496" t="str">
            <v>0320722</v>
          </cell>
          <cell r="F496">
            <v>0</v>
          </cell>
        </row>
        <row r="498">
          <cell r="D498" t="str">
            <v>0324175</v>
          </cell>
          <cell r="F498">
            <v>0</v>
          </cell>
        </row>
        <row r="499">
          <cell r="D499" t="str">
            <v>0322929</v>
          </cell>
          <cell r="F499">
            <v>0</v>
          </cell>
        </row>
        <row r="500">
          <cell r="D500" t="str">
            <v>0323670</v>
          </cell>
          <cell r="F500">
            <v>0</v>
          </cell>
        </row>
        <row r="501">
          <cell r="D501" t="str">
            <v>0323674</v>
          </cell>
          <cell r="F501">
            <v>0</v>
          </cell>
        </row>
        <row r="502">
          <cell r="D502" t="str">
            <v>0320713</v>
          </cell>
          <cell r="F502">
            <v>0</v>
          </cell>
        </row>
        <row r="503">
          <cell r="D503" t="str">
            <v>0320715</v>
          </cell>
          <cell r="F503">
            <v>0</v>
          </cell>
        </row>
        <row r="504">
          <cell r="D504" t="str">
            <v>0322899</v>
          </cell>
          <cell r="F504">
            <v>0</v>
          </cell>
        </row>
        <row r="505">
          <cell r="D505" t="str">
            <v>0321154</v>
          </cell>
          <cell r="F505">
            <v>0</v>
          </cell>
        </row>
        <row r="506">
          <cell r="D506" t="str">
            <v>0318106</v>
          </cell>
          <cell r="F506">
            <v>0</v>
          </cell>
        </row>
        <row r="507">
          <cell r="D507" t="str">
            <v>0318108</v>
          </cell>
          <cell r="F507">
            <v>0</v>
          </cell>
        </row>
        <row r="508">
          <cell r="D508" t="str">
            <v>0320158</v>
          </cell>
          <cell r="F508">
            <v>0</v>
          </cell>
        </row>
        <row r="509">
          <cell r="D509" t="str">
            <v>0327061</v>
          </cell>
          <cell r="F509">
            <v>0</v>
          </cell>
        </row>
        <row r="510">
          <cell r="D510" t="str">
            <v>0323824</v>
          </cell>
          <cell r="F510">
            <v>0</v>
          </cell>
        </row>
        <row r="511">
          <cell r="D511" t="str">
            <v>0322899</v>
          </cell>
          <cell r="F511">
            <v>0</v>
          </cell>
        </row>
        <row r="512">
          <cell r="D512" t="str">
            <v>0323673</v>
          </cell>
          <cell r="F512">
            <v>0</v>
          </cell>
        </row>
        <row r="514">
          <cell r="D514" t="str">
            <v>0321941</v>
          </cell>
          <cell r="F514">
            <v>0</v>
          </cell>
        </row>
        <row r="515">
          <cell r="D515" t="str">
            <v>0317638</v>
          </cell>
          <cell r="F515">
            <v>0</v>
          </cell>
        </row>
        <row r="516">
          <cell r="D516" t="str">
            <v>0327058</v>
          </cell>
          <cell r="F516">
            <v>0</v>
          </cell>
        </row>
        <row r="517">
          <cell r="D517" t="str">
            <v>0323909</v>
          </cell>
          <cell r="F517">
            <v>0</v>
          </cell>
        </row>
        <row r="518">
          <cell r="D518" t="str">
            <v>0322899</v>
          </cell>
          <cell r="F518">
            <v>0</v>
          </cell>
        </row>
        <row r="519">
          <cell r="D519" t="str">
            <v>0322395</v>
          </cell>
          <cell r="F519">
            <v>0</v>
          </cell>
        </row>
        <row r="520">
          <cell r="D520" t="str">
            <v>0323807</v>
          </cell>
          <cell r="F520">
            <v>0</v>
          </cell>
        </row>
        <row r="521">
          <cell r="D521" t="str">
            <v>0323706</v>
          </cell>
          <cell r="F521">
            <v>0</v>
          </cell>
        </row>
        <row r="522">
          <cell r="D522" t="str">
            <v>0317638</v>
          </cell>
          <cell r="F522">
            <v>0</v>
          </cell>
        </row>
        <row r="523">
          <cell r="D523" t="str">
            <v>0326018</v>
          </cell>
          <cell r="F523">
            <v>0</v>
          </cell>
        </row>
        <row r="524">
          <cell r="D524" t="str">
            <v>0323708</v>
          </cell>
          <cell r="F524">
            <v>0</v>
          </cell>
        </row>
        <row r="525">
          <cell r="D525" t="str">
            <v>0321918</v>
          </cell>
          <cell r="F525">
            <v>0</v>
          </cell>
        </row>
        <row r="526">
          <cell r="D526" t="str">
            <v>0322924</v>
          </cell>
          <cell r="F526">
            <v>0</v>
          </cell>
        </row>
        <row r="527">
          <cell r="D527" t="str">
            <v>0322920</v>
          </cell>
          <cell r="F527">
            <v>0</v>
          </cell>
        </row>
        <row r="528">
          <cell r="D528" t="str">
            <v>0327128</v>
          </cell>
          <cell r="F528">
            <v>0</v>
          </cell>
        </row>
        <row r="529">
          <cell r="D529" t="str">
            <v>0323679</v>
          </cell>
          <cell r="F529">
            <v>0</v>
          </cell>
        </row>
        <row r="530">
          <cell r="D530" t="str">
            <v>0320158</v>
          </cell>
          <cell r="F530">
            <v>0</v>
          </cell>
        </row>
        <row r="531">
          <cell r="D531" t="str">
            <v>0327078</v>
          </cell>
          <cell r="F531">
            <v>0</v>
          </cell>
        </row>
        <row r="532">
          <cell r="D532" t="str">
            <v>0323681</v>
          </cell>
          <cell r="F532">
            <v>0</v>
          </cell>
        </row>
        <row r="533">
          <cell r="D533" t="str">
            <v>0322899</v>
          </cell>
          <cell r="F533">
            <v>0</v>
          </cell>
        </row>
        <row r="534">
          <cell r="D534" t="str">
            <v>0322927</v>
          </cell>
          <cell r="F534">
            <v>0</v>
          </cell>
        </row>
        <row r="535">
          <cell r="D535" t="str">
            <v>0323678</v>
          </cell>
          <cell r="F535">
            <v>0</v>
          </cell>
        </row>
        <row r="536">
          <cell r="D536" t="str">
            <v>0327074</v>
          </cell>
          <cell r="F536">
            <v>0</v>
          </cell>
        </row>
        <row r="537">
          <cell r="D537" t="str">
            <v>0317638</v>
          </cell>
          <cell r="F537">
            <v>0</v>
          </cell>
        </row>
        <row r="538">
          <cell r="D538" t="str">
            <v>0323680</v>
          </cell>
          <cell r="F538">
            <v>0</v>
          </cell>
        </row>
        <row r="539">
          <cell r="D539" t="str">
            <v>0327124</v>
          </cell>
          <cell r="F539">
            <v>0</v>
          </cell>
        </row>
        <row r="540">
          <cell r="D540" t="str">
            <v>0327131</v>
          </cell>
          <cell r="F540">
            <v>0</v>
          </cell>
        </row>
        <row r="541">
          <cell r="D541" t="str">
            <v>0323816</v>
          </cell>
          <cell r="F541">
            <v>0</v>
          </cell>
        </row>
        <row r="542">
          <cell r="D542" t="str">
            <v>0317557</v>
          </cell>
          <cell r="F542">
            <v>0</v>
          </cell>
        </row>
        <row r="544">
          <cell r="D544" t="str">
            <v>0323818</v>
          </cell>
          <cell r="F544">
            <v>0</v>
          </cell>
        </row>
        <row r="545">
          <cell r="D545" t="str">
            <v>0320158</v>
          </cell>
          <cell r="F545">
            <v>0</v>
          </cell>
        </row>
        <row r="546">
          <cell r="D546" t="str">
            <v>0327058</v>
          </cell>
          <cell r="F546">
            <v>0</v>
          </cell>
        </row>
        <row r="547">
          <cell r="D547" t="str">
            <v>0323815</v>
          </cell>
          <cell r="F547">
            <v>0</v>
          </cell>
        </row>
        <row r="548">
          <cell r="D548" t="str">
            <v>0322907</v>
          </cell>
          <cell r="F548">
            <v>0</v>
          </cell>
        </row>
        <row r="549">
          <cell r="D549" t="str">
            <v>0322899</v>
          </cell>
          <cell r="F549">
            <v>0</v>
          </cell>
        </row>
        <row r="550">
          <cell r="D550" t="str">
            <v>0323817</v>
          </cell>
          <cell r="F550">
            <v>0</v>
          </cell>
        </row>
        <row r="551">
          <cell r="D551" t="str">
            <v>0317638</v>
          </cell>
          <cell r="F551">
            <v>0</v>
          </cell>
        </row>
        <row r="552">
          <cell r="D552" t="str">
            <v>0320158</v>
          </cell>
          <cell r="F552">
            <v>0</v>
          </cell>
        </row>
        <row r="553">
          <cell r="D553" t="str">
            <v>0323667</v>
          </cell>
          <cell r="F553">
            <v>0</v>
          </cell>
        </row>
        <row r="554">
          <cell r="D554" t="str">
            <v>0327058</v>
          </cell>
          <cell r="F554">
            <v>0</v>
          </cell>
        </row>
        <row r="555">
          <cell r="D555" t="str">
            <v>0322907</v>
          </cell>
          <cell r="F555">
            <v>0</v>
          </cell>
        </row>
        <row r="556">
          <cell r="D556" t="str">
            <v>0323813</v>
          </cell>
          <cell r="F556">
            <v>0</v>
          </cell>
        </row>
        <row r="557">
          <cell r="D557" t="str">
            <v>0327124</v>
          </cell>
          <cell r="F557">
            <v>0</v>
          </cell>
        </row>
        <row r="558">
          <cell r="D558" t="str">
            <v>0317638</v>
          </cell>
          <cell r="F558">
            <v>0</v>
          </cell>
        </row>
        <row r="559">
          <cell r="D559" t="str">
            <v>0323808</v>
          </cell>
          <cell r="F559">
            <v>0</v>
          </cell>
        </row>
        <row r="562">
          <cell r="D562" t="str">
            <v>0323809</v>
          </cell>
          <cell r="F562">
            <v>0</v>
          </cell>
        </row>
        <row r="563">
          <cell r="D563" t="str">
            <v>0322899</v>
          </cell>
          <cell r="F563">
            <v>0</v>
          </cell>
        </row>
        <row r="564">
          <cell r="D564" t="str">
            <v>0317557</v>
          </cell>
          <cell r="F564">
            <v>0</v>
          </cell>
        </row>
        <row r="565">
          <cell r="D565" t="str">
            <v>0323810</v>
          </cell>
          <cell r="F565">
            <v>0</v>
          </cell>
        </row>
        <row r="566">
          <cell r="D566" t="str">
            <v>0317638</v>
          </cell>
          <cell r="F566">
            <v>0</v>
          </cell>
        </row>
        <row r="567">
          <cell r="D567" t="str">
            <v>0320158</v>
          </cell>
          <cell r="F567">
            <v>0</v>
          </cell>
        </row>
        <row r="568">
          <cell r="D568" t="str">
            <v>0327131</v>
          </cell>
          <cell r="F568">
            <v>0</v>
          </cell>
        </row>
        <row r="570">
          <cell r="D570" t="str">
            <v>0324175</v>
          </cell>
          <cell r="F570">
            <v>0</v>
          </cell>
        </row>
        <row r="571">
          <cell r="D571" t="str">
            <v>0322899</v>
          </cell>
          <cell r="F571">
            <v>0</v>
          </cell>
        </row>
        <row r="572">
          <cell r="D572" t="str">
            <v>0323819</v>
          </cell>
          <cell r="F572">
            <v>0</v>
          </cell>
        </row>
        <row r="573">
          <cell r="D573" t="str">
            <v>0327061</v>
          </cell>
          <cell r="F573">
            <v>0</v>
          </cell>
        </row>
        <row r="574">
          <cell r="D574" t="str">
            <v>0317638</v>
          </cell>
          <cell r="F574">
            <v>0</v>
          </cell>
        </row>
        <row r="575">
          <cell r="D575" t="str">
            <v>0324178</v>
          </cell>
          <cell r="F575">
            <v>0</v>
          </cell>
        </row>
        <row r="576">
          <cell r="D576" t="str">
            <v>0327131</v>
          </cell>
          <cell r="F576">
            <v>0</v>
          </cell>
        </row>
        <row r="577">
          <cell r="D577" t="str">
            <v>0323820</v>
          </cell>
          <cell r="F577">
            <v>0</v>
          </cell>
        </row>
        <row r="579">
          <cell r="D579" t="str">
            <v>0327056</v>
          </cell>
          <cell r="F579">
            <v>0</v>
          </cell>
        </row>
        <row r="580">
          <cell r="D580" t="str">
            <v>0322899</v>
          </cell>
          <cell r="F580">
            <v>0</v>
          </cell>
        </row>
        <row r="581">
          <cell r="D581" t="str">
            <v>0327058</v>
          </cell>
          <cell r="F581">
            <v>0</v>
          </cell>
        </row>
        <row r="582">
          <cell r="D582" t="str">
            <v>0327407</v>
          </cell>
          <cell r="F582">
            <v>0</v>
          </cell>
        </row>
        <row r="583">
          <cell r="D583" t="str">
            <v>0327408</v>
          </cell>
          <cell r="F583">
            <v>0</v>
          </cell>
        </row>
        <row r="584">
          <cell r="D584" t="str">
            <v>0327124</v>
          </cell>
          <cell r="F584">
            <v>0</v>
          </cell>
        </row>
        <row r="585">
          <cell r="D585" t="str">
            <v>0323671</v>
          </cell>
          <cell r="F585">
            <v>0</v>
          </cell>
        </row>
        <row r="586">
          <cell r="D586" t="str">
            <v>0320712</v>
          </cell>
          <cell r="F586">
            <v>0</v>
          </cell>
        </row>
        <row r="588">
          <cell r="D588" t="str">
            <v>0317638</v>
          </cell>
          <cell r="F588">
            <v>0</v>
          </cell>
        </row>
        <row r="589">
          <cell r="D589" t="str">
            <v>0325409</v>
          </cell>
          <cell r="F589">
            <v>0</v>
          </cell>
        </row>
        <row r="590">
          <cell r="D590" t="str">
            <v>0327057</v>
          </cell>
          <cell r="F590">
            <v>0</v>
          </cell>
        </row>
        <row r="591">
          <cell r="D591" t="str">
            <v>0327058</v>
          </cell>
          <cell r="F591">
            <v>0</v>
          </cell>
        </row>
        <row r="592">
          <cell r="D592" t="str">
            <v>0323128</v>
          </cell>
          <cell r="F592">
            <v>0</v>
          </cell>
        </row>
        <row r="594">
          <cell r="D594" t="str">
            <v>0326524</v>
          </cell>
          <cell r="F594">
            <v>0</v>
          </cell>
        </row>
        <row r="595">
          <cell r="D595" t="str">
            <v>0320158</v>
          </cell>
          <cell r="F595">
            <v>0</v>
          </cell>
        </row>
        <row r="597">
          <cell r="D597" t="str">
            <v>0323825</v>
          </cell>
          <cell r="F597">
            <v>0</v>
          </cell>
        </row>
        <row r="598">
          <cell r="D598" t="str">
            <v>0322899</v>
          </cell>
          <cell r="F598">
            <v>0</v>
          </cell>
        </row>
        <row r="600">
          <cell r="D600" t="str">
            <v>0327407</v>
          </cell>
          <cell r="F600">
            <v>0</v>
          </cell>
        </row>
        <row r="601">
          <cell r="D601" t="str">
            <v>0327408</v>
          </cell>
          <cell r="F601">
            <v>0</v>
          </cell>
        </row>
        <row r="602">
          <cell r="D602" t="str">
            <v>0327125</v>
          </cell>
          <cell r="F602">
            <v>0</v>
          </cell>
        </row>
        <row r="603">
          <cell r="D603" t="str">
            <v>0320712</v>
          </cell>
          <cell r="F603">
            <v>0</v>
          </cell>
        </row>
        <row r="604">
          <cell r="D604" t="str">
            <v>0320715</v>
          </cell>
          <cell r="F604">
            <v>0</v>
          </cell>
        </row>
        <row r="606">
          <cell r="D606" t="str">
            <v>0318106</v>
          </cell>
          <cell r="F606">
            <v>0</v>
          </cell>
        </row>
        <row r="607">
          <cell r="D607" t="str">
            <v>0318108</v>
          </cell>
          <cell r="F607">
            <v>0</v>
          </cell>
        </row>
        <row r="608">
          <cell r="D608" t="str">
            <v>0326310</v>
          </cell>
          <cell r="F608">
            <v>0</v>
          </cell>
        </row>
        <row r="609">
          <cell r="D609" t="str">
            <v>0326311</v>
          </cell>
          <cell r="F609">
            <v>0</v>
          </cell>
        </row>
        <row r="610">
          <cell r="D610" t="str">
            <v>0326312</v>
          </cell>
          <cell r="F610">
            <v>0</v>
          </cell>
        </row>
        <row r="611">
          <cell r="D611" t="str">
            <v>0320724</v>
          </cell>
          <cell r="F611">
            <v>0</v>
          </cell>
        </row>
        <row r="612">
          <cell r="D612" t="str">
            <v>0323793</v>
          </cell>
          <cell r="F612">
            <v>0</v>
          </cell>
        </row>
        <row r="613">
          <cell r="D613" t="str">
            <v>0326308</v>
          </cell>
          <cell r="F613">
            <v>0</v>
          </cell>
        </row>
        <row r="614">
          <cell r="D614" t="str">
            <v>0322616</v>
          </cell>
          <cell r="F614">
            <v>0</v>
          </cell>
        </row>
        <row r="615">
          <cell r="D615" t="str">
            <v>0327123</v>
          </cell>
          <cell r="F615">
            <v>0</v>
          </cell>
        </row>
        <row r="616">
          <cell r="D616" t="str">
            <v>0320158</v>
          </cell>
          <cell r="F616">
            <v>0</v>
          </cell>
        </row>
        <row r="617">
          <cell r="D617" t="str">
            <v>0324299</v>
          </cell>
          <cell r="F617">
            <v>0</v>
          </cell>
        </row>
        <row r="619">
          <cell r="D619" t="str">
            <v>0326304</v>
          </cell>
          <cell r="F619">
            <v>0</v>
          </cell>
        </row>
        <row r="620">
          <cell r="D620" t="str">
            <v>0323794</v>
          </cell>
          <cell r="F620">
            <v>0</v>
          </cell>
        </row>
        <row r="621">
          <cell r="D621" t="str">
            <v>0326306</v>
          </cell>
          <cell r="F621">
            <v>0</v>
          </cell>
        </row>
        <row r="622">
          <cell r="D622" t="str">
            <v>0322616</v>
          </cell>
          <cell r="F622">
            <v>0</v>
          </cell>
        </row>
        <row r="623">
          <cell r="D623" t="str">
            <v>0326307</v>
          </cell>
          <cell r="F623">
            <v>0</v>
          </cell>
        </row>
        <row r="624">
          <cell r="D624" t="str">
            <v>0320158</v>
          </cell>
          <cell r="F624">
            <v>0</v>
          </cell>
        </row>
        <row r="625">
          <cell r="D625" t="str">
            <v>0324299</v>
          </cell>
          <cell r="F625">
            <v>0</v>
          </cell>
        </row>
        <row r="627">
          <cell r="D627" t="str">
            <v>0327341</v>
          </cell>
          <cell r="F627">
            <v>0</v>
          </cell>
        </row>
        <row r="628">
          <cell r="D628" t="str">
            <v>0324175</v>
          </cell>
          <cell r="F628">
            <v>0</v>
          </cell>
        </row>
        <row r="629">
          <cell r="D629" t="str">
            <v>0327058</v>
          </cell>
          <cell r="F629">
            <v>0</v>
          </cell>
        </row>
        <row r="630">
          <cell r="D630" t="str">
            <v>0323796</v>
          </cell>
          <cell r="F630">
            <v>0</v>
          </cell>
        </row>
        <row r="631">
          <cell r="D631" t="str">
            <v>0322616</v>
          </cell>
          <cell r="F631">
            <v>0</v>
          </cell>
        </row>
        <row r="632">
          <cell r="D632" t="str">
            <v>0323776</v>
          </cell>
          <cell r="F632">
            <v>0</v>
          </cell>
        </row>
        <row r="633">
          <cell r="D633" t="str">
            <v>0320158</v>
          </cell>
          <cell r="F633">
            <v>0</v>
          </cell>
        </row>
        <row r="634">
          <cell r="D634" t="str">
            <v>0324299</v>
          </cell>
          <cell r="F634">
            <v>0</v>
          </cell>
        </row>
        <row r="635">
          <cell r="D635" t="str">
            <v>0320721</v>
          </cell>
          <cell r="F635">
            <v>0</v>
          </cell>
        </row>
        <row r="636">
          <cell r="D636" t="str">
            <v>0322155</v>
          </cell>
          <cell r="F636">
            <v>0</v>
          </cell>
        </row>
        <row r="637">
          <cell r="D637" t="str">
            <v>0323795</v>
          </cell>
          <cell r="F637">
            <v>0</v>
          </cell>
        </row>
        <row r="638">
          <cell r="D638" t="str">
            <v>0322652</v>
          </cell>
          <cell r="F638">
            <v>0</v>
          </cell>
        </row>
        <row r="639">
          <cell r="D639" t="str">
            <v>0323797</v>
          </cell>
          <cell r="F639">
            <v>0</v>
          </cell>
        </row>
        <row r="640">
          <cell r="D640" t="str">
            <v>0322616</v>
          </cell>
          <cell r="F640">
            <v>0</v>
          </cell>
        </row>
        <row r="641">
          <cell r="D641" t="str">
            <v>0322615</v>
          </cell>
          <cell r="F641">
            <v>0</v>
          </cell>
        </row>
        <row r="643">
          <cell r="D643" t="str">
            <v>0324299</v>
          </cell>
          <cell r="F643">
            <v>0</v>
          </cell>
        </row>
        <row r="644">
          <cell r="D644" t="str">
            <v>0320722</v>
          </cell>
          <cell r="F644">
            <v>0</v>
          </cell>
        </row>
        <row r="645">
          <cell r="D645" t="str">
            <v>0320721</v>
          </cell>
          <cell r="F645">
            <v>0</v>
          </cell>
        </row>
        <row r="646">
          <cell r="D646" t="str">
            <v>0323799</v>
          </cell>
          <cell r="F646">
            <v>0</v>
          </cell>
        </row>
        <row r="647">
          <cell r="D647" t="str">
            <v>0327062</v>
          </cell>
          <cell r="F647">
            <v>0</v>
          </cell>
        </row>
        <row r="648">
          <cell r="D648" t="str">
            <v>0323797</v>
          </cell>
          <cell r="F648">
            <v>0</v>
          </cell>
        </row>
        <row r="649">
          <cell r="D649" t="str">
            <v>0322616</v>
          </cell>
          <cell r="F649">
            <v>0</v>
          </cell>
        </row>
        <row r="650">
          <cell r="D650" t="str">
            <v>0322615</v>
          </cell>
          <cell r="F650">
            <v>0</v>
          </cell>
        </row>
        <row r="651">
          <cell r="D651" t="str">
            <v>0320749</v>
          </cell>
          <cell r="F651">
            <v>0</v>
          </cell>
        </row>
        <row r="652">
          <cell r="D652" t="str">
            <v>0324299</v>
          </cell>
          <cell r="F652">
            <v>0</v>
          </cell>
        </row>
        <row r="653">
          <cell r="D653" t="str">
            <v>0323776</v>
          </cell>
          <cell r="F653">
            <v>0</v>
          </cell>
        </row>
        <row r="654">
          <cell r="D654" t="str">
            <v>0320722</v>
          </cell>
          <cell r="F654">
            <v>0</v>
          </cell>
        </row>
        <row r="655">
          <cell r="D655" t="str">
            <v>0326143</v>
          </cell>
          <cell r="F655">
            <v>0</v>
          </cell>
        </row>
        <row r="656">
          <cell r="D656" t="str">
            <v>0322155</v>
          </cell>
          <cell r="F656">
            <v>0</v>
          </cell>
        </row>
        <row r="657">
          <cell r="D657" t="str">
            <v>0327128</v>
          </cell>
          <cell r="F657">
            <v>0</v>
          </cell>
        </row>
        <row r="658">
          <cell r="D658" t="str">
            <v>0322652</v>
          </cell>
          <cell r="F658">
            <v>0</v>
          </cell>
        </row>
        <row r="660">
          <cell r="D660" t="str">
            <v>0322395</v>
          </cell>
        </row>
        <row r="661">
          <cell r="D661" t="str">
            <v>0321917</v>
          </cell>
          <cell r="F661">
            <v>0</v>
          </cell>
        </row>
        <row r="662">
          <cell r="D662" t="str">
            <v>0321918</v>
          </cell>
          <cell r="F662">
            <v>0</v>
          </cell>
        </row>
        <row r="663">
          <cell r="D663" t="str">
            <v>0326018</v>
          </cell>
          <cell r="F663">
            <v>0</v>
          </cell>
        </row>
        <row r="664">
          <cell r="D664" t="str">
            <v>0322393</v>
          </cell>
          <cell r="F664">
            <v>0</v>
          </cell>
        </row>
        <row r="665">
          <cell r="D665" t="str">
            <v>0322394</v>
          </cell>
        </row>
        <row r="666">
          <cell r="D666" t="str">
            <v>0322652</v>
          </cell>
          <cell r="F666">
            <v>0</v>
          </cell>
        </row>
        <row r="667">
          <cell r="D667" t="str">
            <v>0327133</v>
          </cell>
          <cell r="F667">
            <v>0</v>
          </cell>
        </row>
        <row r="669">
          <cell r="D669" t="str">
            <v>0320754</v>
          </cell>
          <cell r="F669">
            <v>0</v>
          </cell>
        </row>
        <row r="670">
          <cell r="D670" t="str">
            <v>0327426</v>
          </cell>
          <cell r="F670">
            <v>0</v>
          </cell>
        </row>
        <row r="671">
          <cell r="D671" t="str">
            <v>0323776</v>
          </cell>
          <cell r="F671">
            <v>0</v>
          </cell>
        </row>
        <row r="672">
          <cell r="D672" t="str">
            <v>0320722</v>
          </cell>
          <cell r="F672">
            <v>0</v>
          </cell>
        </row>
        <row r="673">
          <cell r="D673" t="str">
            <v>0326661</v>
          </cell>
        </row>
        <row r="674">
          <cell r="D674" t="str">
            <v>0322409</v>
          </cell>
          <cell r="F674">
            <v>0</v>
          </cell>
        </row>
        <row r="675">
          <cell r="D675" t="str">
            <v>0327133</v>
          </cell>
          <cell r="F675">
            <v>0</v>
          </cell>
        </row>
        <row r="676">
          <cell r="D676" t="str">
            <v>0327124</v>
          </cell>
          <cell r="F676">
            <v>0</v>
          </cell>
        </row>
        <row r="677">
          <cell r="D677" t="str">
            <v>0322391</v>
          </cell>
          <cell r="F677">
            <v>0</v>
          </cell>
        </row>
        <row r="678">
          <cell r="D678" t="str">
            <v>0322390</v>
          </cell>
        </row>
        <row r="679">
          <cell r="D679" t="str">
            <v>0322392</v>
          </cell>
          <cell r="F679">
            <v>0</v>
          </cell>
        </row>
        <row r="680">
          <cell r="D680" t="str">
            <v>0320722</v>
          </cell>
          <cell r="F680">
            <v>0</v>
          </cell>
        </row>
        <row r="681">
          <cell r="D681" t="str">
            <v>0327053</v>
          </cell>
          <cell r="F681">
            <v>0</v>
          </cell>
        </row>
        <row r="682">
          <cell r="D682" t="str">
            <v>0322389</v>
          </cell>
          <cell r="F682">
            <v>0</v>
          </cell>
        </row>
        <row r="683">
          <cell r="D683" t="str">
            <v>0321911</v>
          </cell>
          <cell r="F683">
            <v>0</v>
          </cell>
        </row>
        <row r="684">
          <cell r="D684" t="str">
            <v>0321919</v>
          </cell>
        </row>
        <row r="685">
          <cell r="D685" t="str">
            <v>0321915</v>
          </cell>
          <cell r="F685">
            <v>0</v>
          </cell>
        </row>
        <row r="686">
          <cell r="D686" t="str">
            <v>0321916</v>
          </cell>
          <cell r="F686">
            <v>0</v>
          </cell>
        </row>
        <row r="687">
          <cell r="D687" t="str">
            <v>0323096</v>
          </cell>
          <cell r="F687">
            <v>0</v>
          </cell>
        </row>
        <row r="688">
          <cell r="D688" t="str">
            <v>0322386</v>
          </cell>
        </row>
        <row r="689">
          <cell r="D689" t="str">
            <v>0322387</v>
          </cell>
          <cell r="F689">
            <v>0</v>
          </cell>
        </row>
        <row r="690">
          <cell r="D690" t="str">
            <v>0322388</v>
          </cell>
          <cell r="F690">
            <v>0</v>
          </cell>
        </row>
        <row r="691">
          <cell r="D691" t="str">
            <v>0327282</v>
          </cell>
          <cell r="F691">
            <v>0</v>
          </cell>
        </row>
        <row r="692">
          <cell r="D692" t="str">
            <v>0325692</v>
          </cell>
          <cell r="F692">
            <v>0</v>
          </cell>
        </row>
        <row r="693">
          <cell r="D693" t="str">
            <v>0327061</v>
          </cell>
          <cell r="F693">
            <v>0</v>
          </cell>
        </row>
        <row r="694">
          <cell r="D694" t="str">
            <v>0322180</v>
          </cell>
          <cell r="F694">
            <v>0</v>
          </cell>
        </row>
        <row r="695">
          <cell r="D695" t="str">
            <v>0322766</v>
          </cell>
          <cell r="F695">
            <v>0</v>
          </cell>
        </row>
        <row r="696">
          <cell r="D696" t="str">
            <v>0326463</v>
          </cell>
          <cell r="F696">
            <v>0</v>
          </cell>
        </row>
        <row r="697">
          <cell r="D697" t="str">
            <v>0322652</v>
          </cell>
          <cell r="F697">
            <v>0</v>
          </cell>
        </row>
        <row r="698">
          <cell r="D698" t="str">
            <v>0324327</v>
          </cell>
        </row>
        <row r="699">
          <cell r="D699" t="str">
            <v>0323727</v>
          </cell>
        </row>
        <row r="700">
          <cell r="D700" t="str">
            <v>0323728</v>
          </cell>
          <cell r="F700">
            <v>0</v>
          </cell>
        </row>
        <row r="701">
          <cell r="D701" t="str">
            <v>0322768</v>
          </cell>
          <cell r="F701">
            <v>0</v>
          </cell>
        </row>
        <row r="702">
          <cell r="D702" t="str">
            <v>0323729</v>
          </cell>
          <cell r="F702">
            <v>0</v>
          </cell>
        </row>
        <row r="703">
          <cell r="D703" t="str">
            <v>0323779</v>
          </cell>
          <cell r="F703">
            <v>0</v>
          </cell>
        </row>
        <row r="704">
          <cell r="D704" t="str">
            <v>0322765</v>
          </cell>
          <cell r="F704">
            <v>0</v>
          </cell>
        </row>
        <row r="705">
          <cell r="D705" t="str">
            <v>0327061</v>
          </cell>
          <cell r="F705">
            <v>0</v>
          </cell>
        </row>
        <row r="706">
          <cell r="D706" t="str">
            <v>0322600</v>
          </cell>
          <cell r="F706">
            <v>0</v>
          </cell>
        </row>
        <row r="707">
          <cell r="D707" t="str">
            <v>0327124</v>
          </cell>
          <cell r="F707">
            <v>0</v>
          </cell>
        </row>
        <row r="708">
          <cell r="D708" t="str">
            <v>0327131</v>
          </cell>
          <cell r="F708">
            <v>0</v>
          </cell>
        </row>
        <row r="709">
          <cell r="D709" t="str">
            <v>0320751</v>
          </cell>
          <cell r="F709">
            <v>0</v>
          </cell>
        </row>
        <row r="711">
          <cell r="D711" t="str">
            <v>0322592</v>
          </cell>
          <cell r="F711">
            <v>0</v>
          </cell>
        </row>
        <row r="712">
          <cell r="D712" t="str">
            <v>0327423</v>
          </cell>
          <cell r="F712">
            <v>0</v>
          </cell>
        </row>
        <row r="713">
          <cell r="D713" t="str">
            <v>0327425</v>
          </cell>
          <cell r="F713">
            <v>0</v>
          </cell>
        </row>
        <row r="714">
          <cell r="D714" t="str">
            <v>0327424</v>
          </cell>
        </row>
        <row r="715">
          <cell r="D715" t="str">
            <v>0327124</v>
          </cell>
          <cell r="F715">
            <v>0</v>
          </cell>
        </row>
        <row r="716">
          <cell r="D716" t="str">
            <v>0327131</v>
          </cell>
          <cell r="F716">
            <v>0</v>
          </cell>
        </row>
        <row r="717">
          <cell r="D717" t="str">
            <v>0322643</v>
          </cell>
        </row>
        <row r="718">
          <cell r="D718" t="str">
            <v>0327488</v>
          </cell>
          <cell r="F718">
            <v>0</v>
          </cell>
        </row>
        <row r="719">
          <cell r="D719" t="str">
            <v>0321808</v>
          </cell>
          <cell r="F719">
            <v>0</v>
          </cell>
        </row>
        <row r="720">
          <cell r="D720" t="str">
            <v>0322927</v>
          </cell>
          <cell r="F720">
            <v>0</v>
          </cell>
        </row>
        <row r="721">
          <cell r="D721" t="str">
            <v>0322606</v>
          </cell>
          <cell r="F721">
            <v>0</v>
          </cell>
        </row>
        <row r="722">
          <cell r="D722" t="str">
            <v>0322601</v>
          </cell>
        </row>
        <row r="723">
          <cell r="D723" t="str">
            <v>0322609</v>
          </cell>
          <cell r="F723">
            <v>0</v>
          </cell>
        </row>
        <row r="724">
          <cell r="D724" t="str">
            <v>0324282</v>
          </cell>
          <cell r="F724">
            <v>0</v>
          </cell>
        </row>
        <row r="725">
          <cell r="D725" t="str">
            <v>0323780</v>
          </cell>
          <cell r="F725">
            <v>0</v>
          </cell>
        </row>
        <row r="726">
          <cell r="D726" t="str">
            <v>0322911</v>
          </cell>
          <cell r="F726">
            <v>0</v>
          </cell>
        </row>
        <row r="727">
          <cell r="D727" t="str">
            <v>0321808</v>
          </cell>
          <cell r="F727">
            <v>0</v>
          </cell>
        </row>
        <row r="728">
          <cell r="D728" t="str">
            <v>0327055</v>
          </cell>
          <cell r="F728">
            <v>0</v>
          </cell>
        </row>
        <row r="729">
          <cell r="D729" t="str">
            <v>0327058</v>
          </cell>
          <cell r="F729">
            <v>0</v>
          </cell>
        </row>
        <row r="730">
          <cell r="D730" t="str">
            <v>0323665</v>
          </cell>
          <cell r="F730">
            <v>0</v>
          </cell>
        </row>
        <row r="731">
          <cell r="D731" t="str">
            <v>0323825</v>
          </cell>
          <cell r="F731">
            <v>0</v>
          </cell>
        </row>
        <row r="732">
          <cell r="D732" t="str">
            <v>0323824</v>
          </cell>
          <cell r="F732">
            <v>0</v>
          </cell>
        </row>
        <row r="733">
          <cell r="D733" t="str">
            <v>0323673</v>
          </cell>
          <cell r="F733">
            <v>0</v>
          </cell>
        </row>
        <row r="734">
          <cell r="D734" t="str">
            <v>0323819</v>
          </cell>
        </row>
        <row r="735">
          <cell r="D735" t="str">
            <v>0323820</v>
          </cell>
          <cell r="F735">
            <v>0</v>
          </cell>
        </row>
        <row r="736">
          <cell r="D736" t="str">
            <v>0309818</v>
          </cell>
          <cell r="F736">
            <v>0</v>
          </cell>
        </row>
        <row r="737">
          <cell r="D737" t="str">
            <v>0323691</v>
          </cell>
          <cell r="F737">
            <v>0</v>
          </cell>
        </row>
        <row r="738">
          <cell r="D738" t="str">
            <v>0323692</v>
          </cell>
          <cell r="F738">
            <v>0</v>
          </cell>
        </row>
        <row r="739">
          <cell r="D739" t="str">
            <v>0323693</v>
          </cell>
          <cell r="F739">
            <v>0</v>
          </cell>
        </row>
        <row r="740">
          <cell r="D740" t="str">
            <v>0323221</v>
          </cell>
          <cell r="F740">
            <v>0</v>
          </cell>
        </row>
        <row r="741">
          <cell r="D741" t="str">
            <v>0322910</v>
          </cell>
          <cell r="F741">
            <v>0</v>
          </cell>
        </row>
        <row r="742">
          <cell r="D742" t="str">
            <v>0325409</v>
          </cell>
          <cell r="F742">
            <v>0</v>
          </cell>
        </row>
        <row r="743">
          <cell r="D743" t="str">
            <v>0323909</v>
          </cell>
        </row>
        <row r="744">
          <cell r="D744" t="str">
            <v>0326524</v>
          </cell>
        </row>
        <row r="745">
          <cell r="D745" t="str">
            <v>0323708</v>
          </cell>
          <cell r="F745">
            <v>0</v>
          </cell>
        </row>
        <row r="746">
          <cell r="D746" t="str">
            <v>0323706</v>
          </cell>
          <cell r="F746">
            <v>0</v>
          </cell>
        </row>
        <row r="747">
          <cell r="D747" t="str">
            <v>0323701</v>
          </cell>
          <cell r="F747">
            <v>0</v>
          </cell>
        </row>
        <row r="748">
          <cell r="D748" t="str">
            <v>0326169</v>
          </cell>
          <cell r="F748">
            <v>0</v>
          </cell>
        </row>
        <row r="749">
          <cell r="D749" t="str">
            <v>0326168</v>
          </cell>
        </row>
        <row r="750">
          <cell r="D750" t="str">
            <v>0327088</v>
          </cell>
          <cell r="F750">
            <v>0</v>
          </cell>
        </row>
        <row r="751">
          <cell r="D751" t="str">
            <v>0322924</v>
          </cell>
          <cell r="F751">
            <v>0</v>
          </cell>
        </row>
        <row r="752">
          <cell r="D752" t="str">
            <v>0327407</v>
          </cell>
          <cell r="F752">
            <v>0</v>
          </cell>
        </row>
        <row r="753">
          <cell r="D753" t="str">
            <v>0327408</v>
          </cell>
          <cell r="F753">
            <v>0</v>
          </cell>
        </row>
        <row r="754">
          <cell r="D754" t="str">
            <v>0323685</v>
          </cell>
          <cell r="F754">
            <v>0</v>
          </cell>
        </row>
        <row r="755">
          <cell r="D755" t="str">
            <v>0323684</v>
          </cell>
          <cell r="F755">
            <v>0</v>
          </cell>
        </row>
        <row r="756">
          <cell r="D756" t="str">
            <v>0323674</v>
          </cell>
        </row>
        <row r="757">
          <cell r="D757" t="str">
            <v>0326461</v>
          </cell>
          <cell r="F757">
            <v>0</v>
          </cell>
        </row>
        <row r="758">
          <cell r="D758" t="str">
            <v>0323670</v>
          </cell>
          <cell r="F758">
            <v>0</v>
          </cell>
        </row>
        <row r="759">
          <cell r="D759" t="str">
            <v>0323671</v>
          </cell>
        </row>
        <row r="760">
          <cell r="D760" t="str">
            <v>0323807</v>
          </cell>
          <cell r="F760">
            <v>0</v>
          </cell>
        </row>
        <row r="761">
          <cell r="D761" t="str">
            <v>0327039</v>
          </cell>
          <cell r="F761">
            <v>0</v>
          </cell>
        </row>
        <row r="762">
          <cell r="D762" t="str">
            <v>0322927</v>
          </cell>
          <cell r="F762">
            <v>0</v>
          </cell>
        </row>
        <row r="763">
          <cell r="D763" t="str">
            <v>0327282</v>
          </cell>
          <cell r="F763">
            <v>0</v>
          </cell>
        </row>
        <row r="764">
          <cell r="D764" t="str">
            <v>0323184</v>
          </cell>
          <cell r="F764">
            <v>0</v>
          </cell>
        </row>
        <row r="765">
          <cell r="D765" t="str">
            <v>0322910</v>
          </cell>
          <cell r="F765">
            <v>0</v>
          </cell>
        </row>
        <row r="766">
          <cell r="D766" t="str">
            <v>0326969</v>
          </cell>
          <cell r="F766">
            <v>0</v>
          </cell>
        </row>
        <row r="767">
          <cell r="D767" t="str">
            <v>0326970</v>
          </cell>
          <cell r="F767">
            <v>0</v>
          </cell>
        </row>
        <row r="768">
          <cell r="D768" t="str">
            <v>0326971</v>
          </cell>
          <cell r="F768">
            <v>0</v>
          </cell>
        </row>
        <row r="769">
          <cell r="D769" t="str">
            <v>0326972</v>
          </cell>
          <cell r="F769">
            <v>0</v>
          </cell>
        </row>
        <row r="770">
          <cell r="D770" t="str">
            <v>0322910</v>
          </cell>
          <cell r="F770">
            <v>0</v>
          </cell>
        </row>
        <row r="771">
          <cell r="D771" t="str">
            <v>0323793</v>
          </cell>
          <cell r="F771">
            <v>0</v>
          </cell>
        </row>
        <row r="772">
          <cell r="D772" t="str">
            <v>0323794</v>
          </cell>
        </row>
        <row r="773">
          <cell r="D773" t="str">
            <v>0323795</v>
          </cell>
          <cell r="F773">
            <v>0</v>
          </cell>
        </row>
        <row r="774">
          <cell r="D774" t="str">
            <v>0323796</v>
          </cell>
          <cell r="F774">
            <v>0</v>
          </cell>
        </row>
        <row r="775">
          <cell r="D775" t="str">
            <v>0322899</v>
          </cell>
          <cell r="F775">
            <v>0</v>
          </cell>
        </row>
        <row r="776">
          <cell r="D776" t="str">
            <v>0324297</v>
          </cell>
          <cell r="F776">
            <v>0</v>
          </cell>
        </row>
        <row r="777">
          <cell r="D777" t="str">
            <v>0323798</v>
          </cell>
          <cell r="F777">
            <v>0</v>
          </cell>
        </row>
        <row r="778">
          <cell r="D778" t="str">
            <v>0323799</v>
          </cell>
        </row>
        <row r="779">
          <cell r="D779" t="str">
            <v>0324298</v>
          </cell>
          <cell r="F779">
            <v>0</v>
          </cell>
        </row>
        <row r="780">
          <cell r="D780" t="str">
            <v>0323797</v>
          </cell>
          <cell r="F780">
            <v>0</v>
          </cell>
        </row>
        <row r="781">
          <cell r="D781" t="str">
            <v>0326143</v>
          </cell>
          <cell r="F781">
            <v>0</v>
          </cell>
        </row>
        <row r="782">
          <cell r="D782" t="str">
            <v>0322616</v>
          </cell>
          <cell r="F782">
            <v>0</v>
          </cell>
        </row>
        <row r="783">
          <cell r="D783" t="str">
            <v>0322615</v>
          </cell>
          <cell r="F783">
            <v>0</v>
          </cell>
        </row>
        <row r="784">
          <cell r="D784" t="str">
            <v>0324299</v>
          </cell>
        </row>
        <row r="785">
          <cell r="D785" t="str">
            <v>0324325</v>
          </cell>
          <cell r="F785">
            <v>0</v>
          </cell>
        </row>
        <row r="786">
          <cell r="D786" t="str">
            <v>0326915</v>
          </cell>
          <cell r="F786">
            <v>0</v>
          </cell>
        </row>
        <row r="787">
          <cell r="D787" t="str">
            <v>0321808</v>
          </cell>
          <cell r="F787">
            <v>0</v>
          </cell>
        </row>
        <row r="789">
          <cell r="D789" t="str">
            <v>0327072</v>
          </cell>
          <cell r="F789">
            <v>0</v>
          </cell>
        </row>
        <row r="790">
          <cell r="D790" t="str">
            <v>0322910</v>
          </cell>
          <cell r="F790">
            <v>0</v>
          </cell>
        </row>
        <row r="791">
          <cell r="D791" t="str">
            <v>0321808</v>
          </cell>
          <cell r="F791">
            <v>0</v>
          </cell>
        </row>
        <row r="792">
          <cell r="D792" t="str">
            <v>0327435</v>
          </cell>
          <cell r="F792">
            <v>0</v>
          </cell>
        </row>
        <row r="793">
          <cell r="D793" t="str">
            <v>0327437</v>
          </cell>
          <cell r="F793">
            <v>0</v>
          </cell>
        </row>
        <row r="794">
          <cell r="D794" t="str">
            <v>0320714</v>
          </cell>
          <cell r="F794">
            <v>0</v>
          </cell>
        </row>
        <row r="795">
          <cell r="D795" t="str">
            <v>0320715</v>
          </cell>
          <cell r="F795">
            <v>0</v>
          </cell>
        </row>
        <row r="796">
          <cell r="D796" t="str">
            <v>0327445</v>
          </cell>
          <cell r="F796">
            <v>0</v>
          </cell>
        </row>
        <row r="797">
          <cell r="D797" t="str">
            <v>0327244</v>
          </cell>
          <cell r="F797">
            <v>0</v>
          </cell>
        </row>
        <row r="798">
          <cell r="D798" t="str">
            <v>0318106</v>
          </cell>
          <cell r="F798">
            <v>0</v>
          </cell>
        </row>
        <row r="799">
          <cell r="D799" t="str">
            <v>0318108</v>
          </cell>
          <cell r="F799">
            <v>0</v>
          </cell>
        </row>
        <row r="800">
          <cell r="D800" t="str">
            <v>0322910</v>
          </cell>
          <cell r="F800">
            <v>0</v>
          </cell>
        </row>
        <row r="801">
          <cell r="D801" t="str">
            <v>0321808</v>
          </cell>
          <cell r="F801">
            <v>0</v>
          </cell>
        </row>
        <row r="802">
          <cell r="D802" t="str">
            <v>0327436</v>
          </cell>
          <cell r="F802">
            <v>0</v>
          </cell>
        </row>
        <row r="803">
          <cell r="D803" t="str">
            <v>0327437</v>
          </cell>
          <cell r="F803">
            <v>0</v>
          </cell>
        </row>
        <row r="804">
          <cell r="D804" t="str">
            <v>0320714</v>
          </cell>
          <cell r="F804">
            <v>0</v>
          </cell>
        </row>
        <row r="805">
          <cell r="D805" t="str">
            <v>0320715</v>
          </cell>
          <cell r="F805">
            <v>0</v>
          </cell>
        </row>
        <row r="806">
          <cell r="D806" t="str">
            <v>0327445</v>
          </cell>
          <cell r="F806">
            <v>0</v>
          </cell>
        </row>
        <row r="808">
          <cell r="D808" t="str">
            <v>0318106</v>
          </cell>
          <cell r="F808">
            <v>0</v>
          </cell>
        </row>
        <row r="809">
          <cell r="D809" t="str">
            <v>0318108</v>
          </cell>
          <cell r="F809">
            <v>0</v>
          </cell>
        </row>
        <row r="810">
          <cell r="D810" t="str">
            <v>0322915</v>
          </cell>
          <cell r="F810">
            <v>0</v>
          </cell>
        </row>
        <row r="811">
          <cell r="D811" t="str">
            <v>0322910</v>
          </cell>
          <cell r="F811">
            <v>0</v>
          </cell>
        </row>
        <row r="812">
          <cell r="D812" t="str">
            <v>0321808</v>
          </cell>
          <cell r="F812">
            <v>0</v>
          </cell>
        </row>
        <row r="814">
          <cell r="D814" t="str">
            <v>0327057</v>
          </cell>
          <cell r="F814">
            <v>0</v>
          </cell>
        </row>
        <row r="815">
          <cell r="D815" t="str">
            <v>0327438</v>
          </cell>
          <cell r="F815">
            <v>0</v>
          </cell>
        </row>
        <row r="816">
          <cell r="D816" t="str">
            <v>0320715</v>
          </cell>
          <cell r="F816">
            <v>0</v>
          </cell>
        </row>
        <row r="817">
          <cell r="D817" t="str">
            <v>0320713</v>
          </cell>
          <cell r="F817">
            <v>0</v>
          </cell>
        </row>
        <row r="819">
          <cell r="D819" t="str">
            <v>0318106</v>
          </cell>
          <cell r="F819">
            <v>0</v>
          </cell>
        </row>
        <row r="820">
          <cell r="D820" t="str">
            <v>0318108</v>
          </cell>
          <cell r="F820">
            <v>0</v>
          </cell>
        </row>
        <row r="821">
          <cell r="D821" t="str">
            <v>0322924</v>
          </cell>
          <cell r="F821">
            <v>0</v>
          </cell>
        </row>
        <row r="822">
          <cell r="D822" t="str">
            <v>0322920</v>
          </cell>
          <cell r="F822">
            <v>0</v>
          </cell>
        </row>
        <row r="823">
          <cell r="D823" t="str">
            <v>0327482</v>
          </cell>
          <cell r="F823">
            <v>0</v>
          </cell>
        </row>
        <row r="824">
          <cell r="D824" t="str">
            <v>0320715</v>
          </cell>
          <cell r="F824">
            <v>0</v>
          </cell>
        </row>
        <row r="825">
          <cell r="D825" t="str">
            <v>0320713</v>
          </cell>
          <cell r="F825">
            <v>0</v>
          </cell>
        </row>
        <row r="826">
          <cell r="D826" t="str">
            <v>0327139</v>
          </cell>
          <cell r="F826">
            <v>0</v>
          </cell>
        </row>
        <row r="827">
          <cell r="D827" t="str">
            <v>0318106</v>
          </cell>
          <cell r="F827">
            <v>0</v>
          </cell>
        </row>
        <row r="828">
          <cell r="D828" t="str">
            <v>0318108</v>
          </cell>
          <cell r="F828">
            <v>0</v>
          </cell>
        </row>
        <row r="829">
          <cell r="D829" t="str">
            <v>0322924</v>
          </cell>
          <cell r="F829">
            <v>0</v>
          </cell>
        </row>
        <row r="830">
          <cell r="D830" t="str">
            <v>0322920</v>
          </cell>
          <cell r="F830">
            <v>0</v>
          </cell>
        </row>
        <row r="831">
          <cell r="D831" t="str">
            <v>0327454</v>
          </cell>
          <cell r="F831">
            <v>0</v>
          </cell>
        </row>
        <row r="832">
          <cell r="D832" t="str">
            <v>0327457</v>
          </cell>
          <cell r="F832">
            <v>0</v>
          </cell>
        </row>
        <row r="833">
          <cell r="D833" t="str">
            <v>0327455</v>
          </cell>
          <cell r="F833">
            <v>0</v>
          </cell>
        </row>
        <row r="834">
          <cell r="D834" t="str">
            <v>0327458</v>
          </cell>
          <cell r="F834">
            <v>0</v>
          </cell>
        </row>
        <row r="835">
          <cell r="D835" t="str">
            <v>0327139</v>
          </cell>
          <cell r="F835">
            <v>0</v>
          </cell>
        </row>
        <row r="837">
          <cell r="D837" t="str">
            <v>0327439</v>
          </cell>
          <cell r="F837">
            <v>0</v>
          </cell>
        </row>
        <row r="838">
          <cell r="D838" t="str">
            <v>0327440</v>
          </cell>
          <cell r="F838">
            <v>0</v>
          </cell>
        </row>
        <row r="840">
          <cell r="D840" t="str">
            <v>0327088</v>
          </cell>
          <cell r="F840">
            <v>0</v>
          </cell>
        </row>
        <row r="841">
          <cell r="D841" t="str">
            <v>0326910</v>
          </cell>
          <cell r="F841">
            <v>0</v>
          </cell>
        </row>
        <row r="842">
          <cell r="D842" t="str">
            <v>0321996</v>
          </cell>
          <cell r="F842">
            <v>0</v>
          </cell>
        </row>
        <row r="843">
          <cell r="D843" t="str">
            <v>0321981</v>
          </cell>
          <cell r="F843">
            <v>0</v>
          </cell>
        </row>
        <row r="844">
          <cell r="D844" t="str">
            <v>0327449</v>
          </cell>
          <cell r="F844">
            <v>0</v>
          </cell>
        </row>
        <row r="845">
          <cell r="D845" t="str">
            <v>0327450</v>
          </cell>
          <cell r="F845">
            <v>0</v>
          </cell>
        </row>
        <row r="846">
          <cell r="D846" t="str">
            <v>0327454</v>
          </cell>
          <cell r="F846">
            <v>0</v>
          </cell>
        </row>
        <row r="847">
          <cell r="D847" t="str">
            <v>0327455</v>
          </cell>
          <cell r="F847">
            <v>0</v>
          </cell>
        </row>
        <row r="848">
          <cell r="D848" t="str">
            <v>0327089</v>
          </cell>
          <cell r="F848">
            <v>0</v>
          </cell>
        </row>
        <row r="849">
          <cell r="D849" t="str">
            <v>0326910</v>
          </cell>
          <cell r="F849">
            <v>0</v>
          </cell>
        </row>
        <row r="850">
          <cell r="D850" t="str">
            <v>0327457</v>
          </cell>
          <cell r="F850">
            <v>0</v>
          </cell>
        </row>
        <row r="851">
          <cell r="D851" t="str">
            <v>0327458</v>
          </cell>
          <cell r="F851">
            <v>0</v>
          </cell>
        </row>
        <row r="854">
          <cell r="D854" t="str">
            <v>0327449</v>
          </cell>
          <cell r="F854">
            <v>0</v>
          </cell>
        </row>
        <row r="855">
          <cell r="D855" t="str">
            <v>0327450</v>
          </cell>
          <cell r="F855">
            <v>0</v>
          </cell>
        </row>
        <row r="856">
          <cell r="D856" t="str">
            <v>0327454</v>
          </cell>
          <cell r="F856">
            <v>0</v>
          </cell>
        </row>
        <row r="857">
          <cell r="D857" t="str">
            <v>0327089</v>
          </cell>
          <cell r="F857">
            <v>0</v>
          </cell>
        </row>
        <row r="858">
          <cell r="D858" t="str">
            <v>0327445</v>
          </cell>
          <cell r="F858">
            <v>0</v>
          </cell>
        </row>
        <row r="859">
          <cell r="D859" t="str">
            <v>0321981</v>
          </cell>
          <cell r="F859">
            <v>0</v>
          </cell>
        </row>
        <row r="860">
          <cell r="D860" t="str">
            <v>0327457</v>
          </cell>
          <cell r="F860">
            <v>0</v>
          </cell>
        </row>
        <row r="862">
          <cell r="D862" t="str">
            <v>0327228</v>
          </cell>
          <cell r="F862">
            <v>0</v>
          </cell>
        </row>
        <row r="863">
          <cell r="D863" t="str">
            <v>0327446</v>
          </cell>
          <cell r="F863">
            <v>0</v>
          </cell>
        </row>
        <row r="864">
          <cell r="D864" t="str">
            <v>0327450</v>
          </cell>
          <cell r="F864">
            <v>0</v>
          </cell>
        </row>
        <row r="865">
          <cell r="D865" t="str">
            <v>0327454</v>
          </cell>
          <cell r="F865">
            <v>0</v>
          </cell>
        </row>
        <row r="866">
          <cell r="D866" t="str">
            <v>0327439</v>
          </cell>
          <cell r="F866">
            <v>0</v>
          </cell>
        </row>
        <row r="867">
          <cell r="D867" t="str">
            <v>0327440</v>
          </cell>
          <cell r="F867">
            <v>0</v>
          </cell>
        </row>
        <row r="868">
          <cell r="D868" t="str">
            <v>0320713</v>
          </cell>
          <cell r="F868">
            <v>0</v>
          </cell>
        </row>
        <row r="869">
          <cell r="D869" t="str">
            <v>0320715</v>
          </cell>
          <cell r="F869">
            <v>0</v>
          </cell>
        </row>
        <row r="870">
          <cell r="D870" t="str">
            <v>0327061</v>
          </cell>
          <cell r="F870">
            <v>0</v>
          </cell>
        </row>
        <row r="871">
          <cell r="D871" t="str">
            <v>0318106</v>
          </cell>
          <cell r="F871">
            <v>0</v>
          </cell>
        </row>
        <row r="872">
          <cell r="D872" t="str">
            <v>0318108</v>
          </cell>
          <cell r="F872">
            <v>0</v>
          </cell>
        </row>
        <row r="873">
          <cell r="D873" t="str">
            <v>0322909</v>
          </cell>
          <cell r="F873">
            <v>0</v>
          </cell>
        </row>
        <row r="874">
          <cell r="D874" t="str">
            <v>0327457</v>
          </cell>
          <cell r="F874">
            <v>0</v>
          </cell>
        </row>
        <row r="875">
          <cell r="D875" t="str">
            <v>0322932</v>
          </cell>
          <cell r="F875">
            <v>0</v>
          </cell>
        </row>
        <row r="876">
          <cell r="D876" t="str">
            <v>0327072</v>
          </cell>
          <cell r="F876">
            <v>0</v>
          </cell>
        </row>
        <row r="877">
          <cell r="D877" t="str">
            <v>0327446</v>
          </cell>
          <cell r="F877">
            <v>0</v>
          </cell>
        </row>
        <row r="878">
          <cell r="D878" t="str">
            <v>0327450</v>
          </cell>
          <cell r="F878">
            <v>0</v>
          </cell>
        </row>
        <row r="879">
          <cell r="D879" t="str">
            <v>0327455</v>
          </cell>
          <cell r="F879">
            <v>0</v>
          </cell>
        </row>
        <row r="880">
          <cell r="D880" t="str">
            <v>0327439</v>
          </cell>
          <cell r="F880">
            <v>0</v>
          </cell>
        </row>
        <row r="881">
          <cell r="D881" t="str">
            <v>0327440</v>
          </cell>
          <cell r="F881">
            <v>0</v>
          </cell>
        </row>
        <row r="882">
          <cell r="D882" t="str">
            <v>0320715</v>
          </cell>
          <cell r="F882">
            <v>0</v>
          </cell>
        </row>
        <row r="884">
          <cell r="D884" t="str">
            <v>0318106</v>
          </cell>
          <cell r="F884">
            <v>0</v>
          </cell>
        </row>
        <row r="885">
          <cell r="D885" t="str">
            <v>0318108</v>
          </cell>
          <cell r="F885">
            <v>0</v>
          </cell>
        </row>
        <row r="887">
          <cell r="D887" t="str">
            <v>0327458</v>
          </cell>
          <cell r="F887">
            <v>0</v>
          </cell>
        </row>
        <row r="888">
          <cell r="D888" t="str">
            <v>0322901</v>
          </cell>
          <cell r="F888">
            <v>0</v>
          </cell>
        </row>
        <row r="889">
          <cell r="D889" t="str">
            <v>0322932</v>
          </cell>
          <cell r="F889">
            <v>0</v>
          </cell>
        </row>
        <row r="890">
          <cell r="D890" t="str">
            <v>0327449</v>
          </cell>
          <cell r="F890">
            <v>0</v>
          </cell>
        </row>
        <row r="891">
          <cell r="D891" t="str">
            <v>0327446</v>
          </cell>
          <cell r="F891">
            <v>0</v>
          </cell>
        </row>
        <row r="892">
          <cell r="D892" t="str">
            <v>0327439</v>
          </cell>
          <cell r="F892">
            <v>0</v>
          </cell>
        </row>
        <row r="893">
          <cell r="D893" t="str">
            <v>0327440</v>
          </cell>
          <cell r="F893">
            <v>0</v>
          </cell>
        </row>
        <row r="894">
          <cell r="D894" t="str">
            <v>0327089</v>
          </cell>
          <cell r="F894">
            <v>0</v>
          </cell>
        </row>
        <row r="895">
          <cell r="D895" t="str">
            <v>0326910</v>
          </cell>
          <cell r="F895">
            <v>0</v>
          </cell>
        </row>
        <row r="896">
          <cell r="D896" t="str">
            <v>0321996</v>
          </cell>
          <cell r="F896">
            <v>0</v>
          </cell>
        </row>
        <row r="897">
          <cell r="D897" t="str">
            <v>0327446</v>
          </cell>
          <cell r="F897">
            <v>0</v>
          </cell>
        </row>
        <row r="898">
          <cell r="D898" t="str">
            <v>0320713</v>
          </cell>
          <cell r="F898">
            <v>0</v>
          </cell>
        </row>
        <row r="899">
          <cell r="D899" t="str">
            <v>0320715</v>
          </cell>
          <cell r="F899">
            <v>0</v>
          </cell>
        </row>
        <row r="900">
          <cell r="D900" t="str">
            <v>0327131</v>
          </cell>
          <cell r="F900">
            <v>0</v>
          </cell>
        </row>
        <row r="901">
          <cell r="D901" t="str">
            <v>0318106</v>
          </cell>
          <cell r="F901">
            <v>0</v>
          </cell>
        </row>
        <row r="902">
          <cell r="D902" t="str">
            <v>0318108</v>
          </cell>
          <cell r="F902">
            <v>0</v>
          </cell>
        </row>
        <row r="903">
          <cell r="D903" t="str">
            <v>0326910</v>
          </cell>
          <cell r="F903">
            <v>0</v>
          </cell>
        </row>
        <row r="904">
          <cell r="D904" t="str">
            <v>0321996</v>
          </cell>
          <cell r="F904">
            <v>0</v>
          </cell>
        </row>
        <row r="905">
          <cell r="D905" t="str">
            <v>0327282</v>
          </cell>
          <cell r="F905">
            <v>0</v>
          </cell>
        </row>
        <row r="906">
          <cell r="D906" t="str">
            <v>0320158</v>
          </cell>
          <cell r="F906">
            <v>0</v>
          </cell>
        </row>
        <row r="907">
          <cell r="D907" t="str">
            <v>0320998</v>
          </cell>
          <cell r="F907">
            <v>0</v>
          </cell>
        </row>
        <row r="908">
          <cell r="D908" t="str">
            <v>0327441</v>
          </cell>
          <cell r="F908">
            <v>0</v>
          </cell>
        </row>
        <row r="909">
          <cell r="D909" t="str">
            <v>0327442</v>
          </cell>
          <cell r="F909">
            <v>0</v>
          </cell>
        </row>
        <row r="910">
          <cell r="D910" t="str">
            <v>0327443</v>
          </cell>
          <cell r="F910">
            <v>0</v>
          </cell>
        </row>
        <row r="911">
          <cell r="D911" t="str">
            <v>0327444</v>
          </cell>
          <cell r="F911">
            <v>0</v>
          </cell>
        </row>
        <row r="912">
          <cell r="D912" t="str">
            <v>0320730</v>
          </cell>
          <cell r="F912">
            <v>0</v>
          </cell>
        </row>
        <row r="913">
          <cell r="D913" t="str">
            <v>0322919</v>
          </cell>
          <cell r="F913">
            <v>0</v>
          </cell>
        </row>
        <row r="914">
          <cell r="D914" t="str">
            <v>0327441</v>
          </cell>
          <cell r="F914">
            <v>0</v>
          </cell>
        </row>
        <row r="915">
          <cell r="D915" t="str">
            <v>0327442</v>
          </cell>
          <cell r="F915">
            <v>0</v>
          </cell>
        </row>
        <row r="918">
          <cell r="D918" t="str">
            <v>0327442</v>
          </cell>
          <cell r="F918">
            <v>0</v>
          </cell>
        </row>
        <row r="919">
          <cell r="D919" t="str">
            <v>0327443</v>
          </cell>
          <cell r="F919">
            <v>0</v>
          </cell>
        </row>
        <row r="920">
          <cell r="D920" t="str">
            <v>0327282</v>
          </cell>
          <cell r="F920">
            <v>0</v>
          </cell>
        </row>
        <row r="921">
          <cell r="D921" t="str">
            <v>0327092</v>
          </cell>
          <cell r="F921">
            <v>0</v>
          </cell>
        </row>
        <row r="922">
          <cell r="D922" t="str">
            <v>0327463</v>
          </cell>
          <cell r="F922">
            <v>0</v>
          </cell>
        </row>
        <row r="923">
          <cell r="D923" t="str">
            <v>0327457</v>
          </cell>
          <cell r="F923">
            <v>0</v>
          </cell>
        </row>
        <row r="924">
          <cell r="D924" t="str">
            <v>0327447</v>
          </cell>
          <cell r="F924">
            <v>0</v>
          </cell>
        </row>
        <row r="925">
          <cell r="D925" t="str">
            <v>0320730</v>
          </cell>
          <cell r="F925">
            <v>0</v>
          </cell>
        </row>
        <row r="926">
          <cell r="D926" t="str">
            <v>0322050</v>
          </cell>
          <cell r="F926">
            <v>0</v>
          </cell>
        </row>
        <row r="927">
          <cell r="D927" t="str">
            <v>0322051</v>
          </cell>
          <cell r="F927">
            <v>0</v>
          </cell>
        </row>
        <row r="928">
          <cell r="D928" t="str">
            <v>0327056</v>
          </cell>
          <cell r="F928">
            <v>0</v>
          </cell>
        </row>
        <row r="929">
          <cell r="D929" t="str">
            <v>0327454</v>
          </cell>
          <cell r="F929">
            <v>0</v>
          </cell>
        </row>
        <row r="930">
          <cell r="D930" t="str">
            <v>0322917</v>
          </cell>
          <cell r="F930">
            <v>0</v>
          </cell>
        </row>
        <row r="931">
          <cell r="D931" t="str">
            <v>0327088</v>
          </cell>
          <cell r="F931">
            <v>0</v>
          </cell>
        </row>
        <row r="932">
          <cell r="D932" t="str">
            <v>0327464</v>
          </cell>
          <cell r="F932">
            <v>0</v>
          </cell>
        </row>
        <row r="934">
          <cell r="D934" t="str">
            <v>0322050</v>
          </cell>
          <cell r="F934">
            <v>0</v>
          </cell>
        </row>
        <row r="935">
          <cell r="D935" t="str">
            <v>0322051</v>
          </cell>
          <cell r="F935">
            <v>0</v>
          </cell>
        </row>
        <row r="937">
          <cell r="D937" t="str">
            <v>0327088</v>
          </cell>
          <cell r="F937">
            <v>0</v>
          </cell>
        </row>
        <row r="938">
          <cell r="D938" t="str">
            <v>0327464</v>
          </cell>
          <cell r="F938">
            <v>0</v>
          </cell>
        </row>
        <row r="939">
          <cell r="D939" t="str">
            <v>0327447</v>
          </cell>
          <cell r="F939">
            <v>0</v>
          </cell>
        </row>
        <row r="940">
          <cell r="D940" t="str">
            <v>0327092</v>
          </cell>
          <cell r="F940">
            <v>0</v>
          </cell>
        </row>
        <row r="941">
          <cell r="D941" t="str">
            <v>0322050</v>
          </cell>
          <cell r="F941">
            <v>0</v>
          </cell>
        </row>
        <row r="942">
          <cell r="D942" t="str">
            <v>0322051</v>
          </cell>
          <cell r="F942">
            <v>0</v>
          </cell>
        </row>
        <row r="943">
          <cell r="D943" t="str">
            <v>0327131</v>
          </cell>
          <cell r="F943">
            <v>0</v>
          </cell>
        </row>
        <row r="944">
          <cell r="D944" t="str">
            <v>0320730</v>
          </cell>
          <cell r="F944">
            <v>0</v>
          </cell>
        </row>
        <row r="945">
          <cell r="D945" t="str">
            <v>0327441</v>
          </cell>
          <cell r="F945">
            <v>0</v>
          </cell>
        </row>
        <row r="946">
          <cell r="D946" t="str">
            <v>0327442</v>
          </cell>
          <cell r="F946">
            <v>0</v>
          </cell>
        </row>
        <row r="947">
          <cell r="D947" t="str">
            <v>0327443</v>
          </cell>
          <cell r="F947">
            <v>0</v>
          </cell>
        </row>
        <row r="948">
          <cell r="D948" t="str">
            <v>0327088</v>
          </cell>
          <cell r="F948">
            <v>0</v>
          </cell>
        </row>
        <row r="949">
          <cell r="D949" t="str">
            <v>0326910</v>
          </cell>
          <cell r="F949">
            <v>0</v>
          </cell>
        </row>
        <row r="950">
          <cell r="D950" t="str">
            <v>0320712</v>
          </cell>
          <cell r="F950">
            <v>0</v>
          </cell>
        </row>
        <row r="952">
          <cell r="D952" t="str">
            <v>0327092</v>
          </cell>
          <cell r="F952">
            <v>0</v>
          </cell>
        </row>
        <row r="953">
          <cell r="D953" t="str">
            <v>0324178</v>
          </cell>
          <cell r="F953">
            <v>0</v>
          </cell>
        </row>
        <row r="954">
          <cell r="D954" t="str">
            <v>0327451</v>
          </cell>
          <cell r="F954">
            <v>0</v>
          </cell>
        </row>
        <row r="955">
          <cell r="D955" t="str">
            <v>0327446</v>
          </cell>
          <cell r="F955">
            <v>0</v>
          </cell>
        </row>
        <row r="956">
          <cell r="D956" t="str">
            <v>0327454</v>
          </cell>
          <cell r="F956">
            <v>0</v>
          </cell>
        </row>
        <row r="957">
          <cell r="D957" t="str">
            <v>0320713</v>
          </cell>
          <cell r="F957">
            <v>0</v>
          </cell>
        </row>
        <row r="958">
          <cell r="D958" t="str">
            <v>0320715</v>
          </cell>
          <cell r="F958">
            <v>0</v>
          </cell>
        </row>
        <row r="959">
          <cell r="D959" t="str">
            <v>0327089</v>
          </cell>
          <cell r="F959">
            <v>0</v>
          </cell>
        </row>
        <row r="960">
          <cell r="D960" t="str">
            <v>0327092</v>
          </cell>
          <cell r="F960">
            <v>0</v>
          </cell>
        </row>
        <row r="961">
          <cell r="D961" t="str">
            <v>0318106</v>
          </cell>
          <cell r="F961">
            <v>0</v>
          </cell>
        </row>
        <row r="962">
          <cell r="D962" t="str">
            <v>0318108</v>
          </cell>
          <cell r="F962">
            <v>0</v>
          </cell>
        </row>
        <row r="963">
          <cell r="D963" t="str">
            <v>0327058</v>
          </cell>
          <cell r="F963">
            <v>0</v>
          </cell>
        </row>
        <row r="964">
          <cell r="D964" t="str">
            <v>0327457</v>
          </cell>
          <cell r="F964">
            <v>0</v>
          </cell>
        </row>
        <row r="965">
          <cell r="D965" t="str">
            <v>0326910</v>
          </cell>
          <cell r="F965">
            <v>0</v>
          </cell>
        </row>
        <row r="966">
          <cell r="D966" t="str">
            <v>0322924</v>
          </cell>
          <cell r="F966">
            <v>0</v>
          </cell>
        </row>
        <row r="967">
          <cell r="D967" t="str">
            <v>0322920</v>
          </cell>
          <cell r="F967">
            <v>0</v>
          </cell>
        </row>
        <row r="969">
          <cell r="D969" t="str">
            <v>0327092</v>
          </cell>
          <cell r="F969">
            <v>0</v>
          </cell>
        </row>
        <row r="970">
          <cell r="D970" t="str">
            <v>0322392</v>
          </cell>
          <cell r="F970">
            <v>0</v>
          </cell>
        </row>
        <row r="971">
          <cell r="D971" t="str">
            <v>0322395</v>
          </cell>
          <cell r="F971">
            <v>0</v>
          </cell>
        </row>
        <row r="972">
          <cell r="D972" t="str">
            <v>0327282</v>
          </cell>
          <cell r="F972">
            <v>0</v>
          </cell>
        </row>
        <row r="973">
          <cell r="D973" t="str">
            <v>0321918</v>
          </cell>
          <cell r="F973">
            <v>0</v>
          </cell>
        </row>
        <row r="974">
          <cell r="D974" t="str">
            <v>0321917</v>
          </cell>
          <cell r="F974">
            <v>0</v>
          </cell>
        </row>
        <row r="976">
          <cell r="D976" t="str">
            <v>0320158</v>
          </cell>
          <cell r="F976">
            <v>0</v>
          </cell>
        </row>
        <row r="977">
          <cell r="D977" t="str">
            <v>0322393</v>
          </cell>
          <cell r="F977">
            <v>0</v>
          </cell>
        </row>
        <row r="978">
          <cell r="D978" t="str">
            <v>0322395</v>
          </cell>
          <cell r="F978">
            <v>0</v>
          </cell>
        </row>
        <row r="979">
          <cell r="D979" t="str">
            <v>0323724</v>
          </cell>
          <cell r="F979">
            <v>0</v>
          </cell>
        </row>
        <row r="980">
          <cell r="D980" t="str">
            <v>0321918</v>
          </cell>
          <cell r="F980">
            <v>0</v>
          </cell>
        </row>
        <row r="981">
          <cell r="D981" t="str">
            <v>0321917</v>
          </cell>
          <cell r="F981">
            <v>0</v>
          </cell>
        </row>
        <row r="982">
          <cell r="D982" t="str">
            <v>0321808</v>
          </cell>
          <cell r="F982">
            <v>0</v>
          </cell>
        </row>
        <row r="983">
          <cell r="D983" t="str">
            <v>0327279</v>
          </cell>
          <cell r="F983">
            <v>0</v>
          </cell>
        </row>
        <row r="984">
          <cell r="D984" t="str">
            <v>0327460</v>
          </cell>
          <cell r="F984">
            <v>0</v>
          </cell>
        </row>
        <row r="985">
          <cell r="D985" t="str">
            <v>0322393</v>
          </cell>
          <cell r="F985">
            <v>0</v>
          </cell>
        </row>
        <row r="986">
          <cell r="D986" t="str">
            <v>0327445</v>
          </cell>
          <cell r="F986">
            <v>0</v>
          </cell>
        </row>
        <row r="987">
          <cell r="D987" t="str">
            <v>0320727</v>
          </cell>
          <cell r="F987">
            <v>0</v>
          </cell>
        </row>
        <row r="988">
          <cell r="D988" t="str">
            <v>0320720</v>
          </cell>
          <cell r="F988">
            <v>0</v>
          </cell>
        </row>
        <row r="989">
          <cell r="D989" t="str">
            <v>0322395</v>
          </cell>
          <cell r="F989">
            <v>0</v>
          </cell>
        </row>
        <row r="990">
          <cell r="D990" t="str">
            <v>0327465</v>
          </cell>
          <cell r="F990">
            <v>0</v>
          </cell>
        </row>
        <row r="991">
          <cell r="D991" t="str">
            <v>0327088</v>
          </cell>
          <cell r="F991">
            <v>0</v>
          </cell>
        </row>
        <row r="992">
          <cell r="D992" t="str">
            <v>0321918</v>
          </cell>
          <cell r="F992">
            <v>0</v>
          </cell>
        </row>
        <row r="993">
          <cell r="D993" t="str">
            <v>0321917</v>
          </cell>
          <cell r="F993">
            <v>0</v>
          </cell>
        </row>
        <row r="994">
          <cell r="D994" t="str">
            <v>0327439</v>
          </cell>
          <cell r="F994">
            <v>0</v>
          </cell>
        </row>
        <row r="995">
          <cell r="D995" t="str">
            <v>0327088</v>
          </cell>
          <cell r="F995">
            <v>0</v>
          </cell>
        </row>
        <row r="996">
          <cell r="D996" t="str">
            <v>0326910</v>
          </cell>
          <cell r="F996">
            <v>0</v>
          </cell>
        </row>
        <row r="997">
          <cell r="D997" t="str">
            <v>0327460</v>
          </cell>
          <cell r="F997">
            <v>0</v>
          </cell>
        </row>
        <row r="998">
          <cell r="D998" t="str">
            <v>0327445</v>
          </cell>
          <cell r="F998">
            <v>0</v>
          </cell>
        </row>
        <row r="999">
          <cell r="D999" t="str">
            <v>0320727</v>
          </cell>
          <cell r="F999">
            <v>0</v>
          </cell>
        </row>
        <row r="1000">
          <cell r="D1000" t="str">
            <v>0320720</v>
          </cell>
          <cell r="F1000">
            <v>0</v>
          </cell>
        </row>
        <row r="1002">
          <cell r="D1002" t="str">
            <v>0321029</v>
          </cell>
          <cell r="F1002">
            <v>0</v>
          </cell>
        </row>
        <row r="1003">
          <cell r="D1003" t="str">
            <v>0327460</v>
          </cell>
          <cell r="F1003">
            <v>0</v>
          </cell>
        </row>
        <row r="1004">
          <cell r="D1004" t="str">
            <v>0322393</v>
          </cell>
          <cell r="F1004">
            <v>0</v>
          </cell>
        </row>
        <row r="1005">
          <cell r="D1005" t="str">
            <v>0327445</v>
          </cell>
          <cell r="F1005">
            <v>0</v>
          </cell>
        </row>
        <row r="1006">
          <cell r="D1006" t="str">
            <v>0322395</v>
          </cell>
          <cell r="F1006">
            <v>0</v>
          </cell>
        </row>
        <row r="1007">
          <cell r="D1007" t="str">
            <v>0327465</v>
          </cell>
          <cell r="F1007">
            <v>0</v>
          </cell>
        </row>
        <row r="1008">
          <cell r="D1008" t="str">
            <v>0323891</v>
          </cell>
          <cell r="F1008">
            <v>0</v>
          </cell>
        </row>
        <row r="1009">
          <cell r="D1009" t="str">
            <v>0322924</v>
          </cell>
          <cell r="F1009">
            <v>0</v>
          </cell>
        </row>
        <row r="1010">
          <cell r="D1010" t="str">
            <v>0321918</v>
          </cell>
          <cell r="F1010">
            <v>0</v>
          </cell>
        </row>
        <row r="1011">
          <cell r="D1011" t="str">
            <v>0321917</v>
          </cell>
          <cell r="F1011">
            <v>0</v>
          </cell>
        </row>
        <row r="1012">
          <cell r="D1012" t="str">
            <v>0327439</v>
          </cell>
          <cell r="F1012">
            <v>0</v>
          </cell>
        </row>
        <row r="1013">
          <cell r="D1013" t="str">
            <v>0320158</v>
          </cell>
          <cell r="F1013">
            <v>0</v>
          </cell>
        </row>
        <row r="1015">
          <cell r="D1015" t="str">
            <v>0327460</v>
          </cell>
          <cell r="F1015">
            <v>0</v>
          </cell>
        </row>
        <row r="1016">
          <cell r="D1016" t="str">
            <v>0327445</v>
          </cell>
          <cell r="F1016">
            <v>0</v>
          </cell>
        </row>
        <row r="1017">
          <cell r="D1017" t="str">
            <v>0323891</v>
          </cell>
          <cell r="F1017">
            <v>0</v>
          </cell>
        </row>
        <row r="1018">
          <cell r="D1018" t="str">
            <v>0325693</v>
          </cell>
          <cell r="F1018">
            <v>0</v>
          </cell>
        </row>
        <row r="1019">
          <cell r="D1019" t="str">
            <v>0325696</v>
          </cell>
          <cell r="F1019">
            <v>0</v>
          </cell>
        </row>
        <row r="1020">
          <cell r="D1020" t="str">
            <v>0322394</v>
          </cell>
          <cell r="F1020">
            <v>0</v>
          </cell>
        </row>
        <row r="1021">
          <cell r="D1021" t="str">
            <v>0327448</v>
          </cell>
          <cell r="F1021">
            <v>0</v>
          </cell>
        </row>
        <row r="1022">
          <cell r="D1022" t="str">
            <v>0325694</v>
          </cell>
          <cell r="F1022">
            <v>0</v>
          </cell>
        </row>
        <row r="1023">
          <cell r="D1023" t="str">
            <v>0325696</v>
          </cell>
          <cell r="F1023">
            <v>0</v>
          </cell>
        </row>
        <row r="1024">
          <cell r="D1024" t="str">
            <v>0325695</v>
          </cell>
          <cell r="F1024">
            <v>0</v>
          </cell>
        </row>
        <row r="1026">
          <cell r="D1026" t="str">
            <v>0327266</v>
          </cell>
          <cell r="F1026">
            <v>0</v>
          </cell>
        </row>
        <row r="1027">
          <cell r="D1027" t="str">
            <v>0323926</v>
          </cell>
          <cell r="F1027">
            <v>0</v>
          </cell>
        </row>
        <row r="1028">
          <cell r="D1028" t="str">
            <v>0327447</v>
          </cell>
          <cell r="F1028">
            <v>0</v>
          </cell>
        </row>
        <row r="1029">
          <cell r="D1029" t="str">
            <v>0321971</v>
          </cell>
          <cell r="F1029">
            <v>0</v>
          </cell>
        </row>
        <row r="1030">
          <cell r="D1030" t="str">
            <v>0322050</v>
          </cell>
          <cell r="F1030">
            <v>0</v>
          </cell>
        </row>
        <row r="1031">
          <cell r="D1031" t="str">
            <v>0322051</v>
          </cell>
          <cell r="F1031">
            <v>0</v>
          </cell>
        </row>
        <row r="1032">
          <cell r="D1032" t="str">
            <v>0318106</v>
          </cell>
          <cell r="F1032">
            <v>0</v>
          </cell>
        </row>
        <row r="1033">
          <cell r="D1033" t="str">
            <v>0318108</v>
          </cell>
          <cell r="F1033">
            <v>0</v>
          </cell>
        </row>
        <row r="1034">
          <cell r="D1034" t="str">
            <v>0322892</v>
          </cell>
          <cell r="F1034">
            <v>0</v>
          </cell>
        </row>
        <row r="1035">
          <cell r="D1035" t="str">
            <v>0322884</v>
          </cell>
          <cell r="F1035">
            <v>0</v>
          </cell>
        </row>
        <row r="1036">
          <cell r="D1036" t="str">
            <v>0327466</v>
          </cell>
          <cell r="F1036">
            <v>0</v>
          </cell>
        </row>
        <row r="1037">
          <cell r="D1037" t="str">
            <v>0327467</v>
          </cell>
          <cell r="F1037">
            <v>0</v>
          </cell>
        </row>
        <row r="1038">
          <cell r="D1038" t="str">
            <v>0327468</v>
          </cell>
          <cell r="F1038">
            <v>0</v>
          </cell>
        </row>
        <row r="1039">
          <cell r="D1039" t="str">
            <v>0327469</v>
          </cell>
          <cell r="F1039">
            <v>0</v>
          </cell>
        </row>
        <row r="1040">
          <cell r="D1040" t="str">
            <v>0322884</v>
          </cell>
          <cell r="F1040">
            <v>0</v>
          </cell>
        </row>
        <row r="1041">
          <cell r="D1041" t="str">
            <v>0322891</v>
          </cell>
          <cell r="F1041">
            <v>0</v>
          </cell>
        </row>
        <row r="1045">
          <cell r="D1045" t="str">
            <v>0327461</v>
          </cell>
          <cell r="F1045">
            <v>0</v>
          </cell>
        </row>
        <row r="1046">
          <cell r="D1046" t="str">
            <v>0327454</v>
          </cell>
          <cell r="F1046">
            <v>0</v>
          </cell>
        </row>
        <row r="1047">
          <cell r="D1047" t="str">
            <v>0327455</v>
          </cell>
          <cell r="F1047">
            <v>0</v>
          </cell>
        </row>
        <row r="1048">
          <cell r="D1048" t="str">
            <v>0327089</v>
          </cell>
          <cell r="F1048">
            <v>0</v>
          </cell>
        </row>
        <row r="1049">
          <cell r="D1049" t="str">
            <v>0327456</v>
          </cell>
          <cell r="F1049">
            <v>0</v>
          </cell>
        </row>
        <row r="1050">
          <cell r="D1050" t="str">
            <v>0327439</v>
          </cell>
          <cell r="F1050">
            <v>0</v>
          </cell>
        </row>
        <row r="1051">
          <cell r="D1051" t="str">
            <v>0327440</v>
          </cell>
          <cell r="F1051">
            <v>0</v>
          </cell>
        </row>
        <row r="1052">
          <cell r="D1052" t="str">
            <v>0325692</v>
          </cell>
        </row>
        <row r="1053">
          <cell r="D1053" t="str">
            <v>0327457</v>
          </cell>
          <cell r="F1053">
            <v>0</v>
          </cell>
        </row>
        <row r="1054">
          <cell r="D1054" t="str">
            <v>0327458</v>
          </cell>
          <cell r="F1054">
            <v>0</v>
          </cell>
        </row>
        <row r="1055">
          <cell r="D1055" t="str">
            <v>0327459</v>
          </cell>
          <cell r="F1055">
            <v>0</v>
          </cell>
        </row>
        <row r="1056">
          <cell r="D1056" t="str">
            <v>0327061</v>
          </cell>
          <cell r="F1056">
            <v>0</v>
          </cell>
        </row>
        <row r="1058">
          <cell r="D1058" t="str">
            <v>0327462</v>
          </cell>
          <cell r="F1058">
            <v>0</v>
          </cell>
        </row>
        <row r="1059">
          <cell r="D1059" t="str">
            <v>0327457</v>
          </cell>
          <cell r="F1059">
            <v>0</v>
          </cell>
        </row>
        <row r="1060">
          <cell r="D1060" t="str">
            <v>0327458</v>
          </cell>
          <cell r="F1060">
            <v>0</v>
          </cell>
        </row>
        <row r="1061">
          <cell r="D1061" t="str">
            <v>0327459</v>
          </cell>
          <cell r="F1061">
            <v>0</v>
          </cell>
        </row>
        <row r="1062">
          <cell r="D1062" t="str">
            <v>0327089</v>
          </cell>
          <cell r="F1062">
            <v>0</v>
          </cell>
        </row>
        <row r="1063">
          <cell r="D1063" t="str">
            <v>0327439</v>
          </cell>
          <cell r="F1063">
            <v>0</v>
          </cell>
        </row>
        <row r="1064">
          <cell r="D1064" t="str">
            <v>0327440</v>
          </cell>
          <cell r="F1064">
            <v>0</v>
          </cell>
        </row>
        <row r="1065">
          <cell r="D1065" t="str">
            <v>0322155</v>
          </cell>
        </row>
        <row r="1066">
          <cell r="D1066" t="str">
            <v>0327454</v>
          </cell>
          <cell r="F1066">
            <v>0</v>
          </cell>
        </row>
        <row r="1067">
          <cell r="D1067" t="str">
            <v>0327455</v>
          </cell>
          <cell r="F1067">
            <v>0</v>
          </cell>
        </row>
        <row r="1068">
          <cell r="D1068" t="str">
            <v>0327456</v>
          </cell>
          <cell r="F1068">
            <v>0</v>
          </cell>
        </row>
        <row r="1070">
          <cell r="D1070" t="str">
            <v>0327057</v>
          </cell>
          <cell r="F1070">
            <v>0</v>
          </cell>
        </row>
        <row r="1071">
          <cell r="D1071" t="str">
            <v>0325693</v>
          </cell>
          <cell r="F1071">
            <v>0</v>
          </cell>
        </row>
        <row r="1072">
          <cell r="D1072" t="str">
            <v>0325694</v>
          </cell>
          <cell r="F1072">
            <v>0</v>
          </cell>
        </row>
        <row r="1073">
          <cell r="D1073" t="str">
            <v>0325695</v>
          </cell>
        </row>
        <row r="1074">
          <cell r="D1074" t="str">
            <v>0327435</v>
          </cell>
          <cell r="F1074">
            <v>0</v>
          </cell>
        </row>
        <row r="1075">
          <cell r="D1075" t="str">
            <v>0327436</v>
          </cell>
          <cell r="F1075">
            <v>0</v>
          </cell>
        </row>
        <row r="1077">
          <cell r="D1077" t="str">
            <v>0327437</v>
          </cell>
        </row>
        <row r="1078">
          <cell r="D1078" t="str">
            <v>0327438</v>
          </cell>
        </row>
        <row r="1079">
          <cell r="D1079" t="str">
            <v>0327482</v>
          </cell>
        </row>
        <row r="1080">
          <cell r="D1080" t="str">
            <v>0327439</v>
          </cell>
          <cell r="F1080">
            <v>0</v>
          </cell>
        </row>
        <row r="1081">
          <cell r="D1081" t="str">
            <v>0327440</v>
          </cell>
          <cell r="F1081">
            <v>0</v>
          </cell>
        </row>
        <row r="1082">
          <cell r="D1082" t="str">
            <v>0327441</v>
          </cell>
        </row>
        <row r="1083">
          <cell r="D1083" t="str">
            <v>0327466</v>
          </cell>
          <cell r="F1083">
            <v>0</v>
          </cell>
        </row>
        <row r="1084">
          <cell r="D1084" t="str">
            <v>0327467</v>
          </cell>
        </row>
        <row r="1085">
          <cell r="D1085" t="str">
            <v>0327468</v>
          </cell>
        </row>
        <row r="1086">
          <cell r="D1086" t="str">
            <v>0327469</v>
          </cell>
          <cell r="F1086">
            <v>0</v>
          </cell>
        </row>
        <row r="1087">
          <cell r="D1087" t="str">
            <v>0327442</v>
          </cell>
          <cell r="F1087">
            <v>0</v>
          </cell>
        </row>
        <row r="1088">
          <cell r="D1088" t="str">
            <v>0322859</v>
          </cell>
        </row>
        <row r="1089">
          <cell r="D1089" t="str">
            <v>0322858</v>
          </cell>
          <cell r="F1089">
            <v>0</v>
          </cell>
        </row>
        <row r="1090">
          <cell r="D1090" t="str">
            <v>0327443</v>
          </cell>
        </row>
        <row r="1091">
          <cell r="D1091" t="str">
            <v>0327444</v>
          </cell>
        </row>
        <row r="1092">
          <cell r="D1092" t="str">
            <v>0327463</v>
          </cell>
        </row>
        <row r="1093">
          <cell r="D1093" t="str">
            <v>0327464</v>
          </cell>
        </row>
        <row r="1094">
          <cell r="D1094" t="str">
            <v>0326300</v>
          </cell>
          <cell r="F1094">
            <v>0</v>
          </cell>
        </row>
        <row r="1095">
          <cell r="D1095" t="str">
            <v>0327445</v>
          </cell>
          <cell r="F1095">
            <v>0</v>
          </cell>
        </row>
        <row r="1096">
          <cell r="D1096" t="str">
            <v>0327446</v>
          </cell>
          <cell r="F1096">
            <v>0</v>
          </cell>
        </row>
        <row r="1097">
          <cell r="D1097" t="str">
            <v>0327449</v>
          </cell>
          <cell r="F1097">
            <v>0</v>
          </cell>
        </row>
        <row r="1098">
          <cell r="D1098" t="str">
            <v>0327089</v>
          </cell>
          <cell r="F1098">
            <v>0</v>
          </cell>
        </row>
        <row r="1099">
          <cell r="D1099" t="str">
            <v>0327447</v>
          </cell>
        </row>
        <row r="1100">
          <cell r="D1100" t="str">
            <v>0327448</v>
          </cell>
          <cell r="F1100">
            <v>0</v>
          </cell>
        </row>
        <row r="1101">
          <cell r="D1101" t="str">
            <v>0327450</v>
          </cell>
        </row>
        <row r="1102">
          <cell r="D1102" t="str">
            <v>0327451</v>
          </cell>
        </row>
        <row r="1103">
          <cell r="D1103" t="str">
            <v>0327454</v>
          </cell>
          <cell r="F1103">
            <v>0</v>
          </cell>
        </row>
        <row r="1104">
          <cell r="D1104" t="str">
            <v>0327455</v>
          </cell>
          <cell r="F1104">
            <v>0</v>
          </cell>
        </row>
        <row r="1105">
          <cell r="D1105" t="str">
            <v>0327456</v>
          </cell>
          <cell r="F1105">
            <v>0</v>
          </cell>
        </row>
        <row r="1106">
          <cell r="D1106" t="str">
            <v>0327457</v>
          </cell>
          <cell r="F1106">
            <v>0</v>
          </cell>
        </row>
        <row r="1107">
          <cell r="D1107" t="str">
            <v>0327458</v>
          </cell>
          <cell r="F1107">
            <v>0</v>
          </cell>
        </row>
        <row r="1108">
          <cell r="D1108" t="str">
            <v>0327459</v>
          </cell>
        </row>
        <row r="1109">
          <cell r="D1109" t="str">
            <v>0327124</v>
          </cell>
          <cell r="F1109">
            <v>0</v>
          </cell>
        </row>
        <row r="1110">
          <cell r="D1110" t="str">
            <v>0322392</v>
          </cell>
        </row>
        <row r="1111">
          <cell r="D1111" t="str">
            <v>0322393</v>
          </cell>
        </row>
        <row r="1112">
          <cell r="D1112" t="str">
            <v>0327460</v>
          </cell>
        </row>
        <row r="1113">
          <cell r="D1113" t="str">
            <v>0322394</v>
          </cell>
        </row>
        <row r="1114">
          <cell r="D1114" t="str">
            <v>0321917</v>
          </cell>
          <cell r="F1114">
            <v>0</v>
          </cell>
        </row>
        <row r="1115">
          <cell r="D1115" t="str">
            <v>0321918</v>
          </cell>
          <cell r="F1115">
            <v>0</v>
          </cell>
        </row>
        <row r="1116">
          <cell r="D1116" t="str">
            <v>0327465</v>
          </cell>
          <cell r="F1116">
            <v>0</v>
          </cell>
        </row>
        <row r="1117">
          <cell r="D1117" t="str">
            <v>0322395</v>
          </cell>
          <cell r="F1117">
            <v>0</v>
          </cell>
        </row>
        <row r="1118">
          <cell r="D1118" t="str">
            <v>0317619</v>
          </cell>
          <cell r="F1118">
            <v>0</v>
          </cell>
        </row>
        <row r="1119">
          <cell r="D1119" t="str">
            <v>0327462</v>
          </cell>
        </row>
        <row r="1120">
          <cell r="D1120" t="str">
            <v>0327461</v>
          </cell>
          <cell r="F1120">
            <v>0</v>
          </cell>
        </row>
      </sheetData>
      <sheetData sheetId="5">
        <row r="7">
          <cell r="D7" t="str">
            <v>0320731</v>
          </cell>
          <cell r="F7">
            <v>0</v>
          </cell>
        </row>
        <row r="8">
          <cell r="D8" t="str">
            <v>0320720</v>
          </cell>
          <cell r="F8">
            <v>0</v>
          </cell>
        </row>
        <row r="10">
          <cell r="D10" t="str">
            <v>0318106</v>
          </cell>
          <cell r="F10">
            <v>0</v>
          </cell>
        </row>
        <row r="11">
          <cell r="D11" t="str">
            <v>0315456</v>
          </cell>
          <cell r="F11">
            <v>0</v>
          </cell>
        </row>
        <row r="14">
          <cell r="D14" t="str">
            <v>0320714</v>
          </cell>
          <cell r="F14">
            <v>0</v>
          </cell>
        </row>
        <row r="15">
          <cell r="D15" t="str">
            <v>0320716</v>
          </cell>
          <cell r="F15">
            <v>0</v>
          </cell>
        </row>
        <row r="17">
          <cell r="D17" t="str">
            <v>0318106</v>
          </cell>
          <cell r="F17">
            <v>0</v>
          </cell>
        </row>
        <row r="18">
          <cell r="D18" t="str">
            <v>0318107</v>
          </cell>
          <cell r="F18">
            <v>0</v>
          </cell>
        </row>
        <row r="21">
          <cell r="D21" t="str">
            <v>0320731</v>
          </cell>
          <cell r="F21">
            <v>0</v>
          </cell>
        </row>
        <row r="22">
          <cell r="D22" t="str">
            <v>0320720</v>
          </cell>
          <cell r="F22">
            <v>0</v>
          </cell>
        </row>
        <row r="24">
          <cell r="D24" t="str">
            <v>0318106</v>
          </cell>
          <cell r="F24">
            <v>0</v>
          </cell>
        </row>
        <row r="25">
          <cell r="D25" t="str">
            <v>0315456</v>
          </cell>
          <cell r="F25">
            <v>0</v>
          </cell>
        </row>
        <row r="30">
          <cell r="D30" t="str">
            <v>0320730</v>
          </cell>
          <cell r="F30">
            <v>0</v>
          </cell>
        </row>
        <row r="31">
          <cell r="D31" t="str">
            <v>0320720</v>
          </cell>
          <cell r="F31">
            <v>0</v>
          </cell>
        </row>
        <row r="33">
          <cell r="D33" t="str">
            <v>0318106</v>
          </cell>
          <cell r="F33">
            <v>0</v>
          </cell>
        </row>
        <row r="34">
          <cell r="D34" t="str">
            <v>0315456</v>
          </cell>
          <cell r="F34">
            <v>0</v>
          </cell>
        </row>
        <row r="37">
          <cell r="D37" t="str">
            <v>0320713</v>
          </cell>
          <cell r="F37">
            <v>0</v>
          </cell>
        </row>
        <row r="38">
          <cell r="D38" t="str">
            <v>0320715</v>
          </cell>
          <cell r="F38">
            <v>0</v>
          </cell>
        </row>
        <row r="40">
          <cell r="D40" t="str">
            <v>0318106</v>
          </cell>
          <cell r="F40">
            <v>0</v>
          </cell>
        </row>
        <row r="41">
          <cell r="D41" t="str">
            <v>0318108</v>
          </cell>
          <cell r="F41">
            <v>0</v>
          </cell>
        </row>
        <row r="44">
          <cell r="D44" t="str">
            <v>0320730</v>
          </cell>
          <cell r="F44">
            <v>0</v>
          </cell>
        </row>
        <row r="45">
          <cell r="D45" t="str">
            <v>0320720</v>
          </cell>
          <cell r="F45">
            <v>0</v>
          </cell>
        </row>
        <row r="47">
          <cell r="D47" t="str">
            <v>0318106</v>
          </cell>
          <cell r="F47">
            <v>0</v>
          </cell>
        </row>
        <row r="48">
          <cell r="D48" t="str">
            <v>0315456</v>
          </cell>
          <cell r="F48">
            <v>0</v>
          </cell>
        </row>
        <row r="53">
          <cell r="D53" t="str">
            <v>0324177</v>
          </cell>
          <cell r="F53">
            <v>0</v>
          </cell>
        </row>
        <row r="55">
          <cell r="D55" t="str">
            <v>0320731</v>
          </cell>
          <cell r="F55">
            <v>0</v>
          </cell>
        </row>
        <row r="56">
          <cell r="D56" t="str">
            <v>0320720</v>
          </cell>
          <cell r="F56">
            <v>0</v>
          </cell>
        </row>
        <row r="58">
          <cell r="D58" t="str">
            <v>0318106</v>
          </cell>
          <cell r="F58">
            <v>0</v>
          </cell>
        </row>
        <row r="59">
          <cell r="D59" t="str">
            <v>0315456</v>
          </cell>
          <cell r="F59">
            <v>0</v>
          </cell>
        </row>
        <row r="60">
          <cell r="D60" t="str">
            <v>0322050</v>
          </cell>
          <cell r="F60">
            <v>0</v>
          </cell>
        </row>
        <row r="63">
          <cell r="D63" t="str">
            <v>0322183</v>
          </cell>
          <cell r="F63">
            <v>0</v>
          </cell>
        </row>
        <row r="64">
          <cell r="D64" t="str">
            <v>0322157</v>
          </cell>
          <cell r="F64">
            <v>0</v>
          </cell>
        </row>
        <row r="66">
          <cell r="D66" t="str">
            <v>0320724</v>
          </cell>
          <cell r="F66">
            <v>0</v>
          </cell>
        </row>
        <row r="68">
          <cell r="D68" t="str">
            <v>0322050</v>
          </cell>
          <cell r="F68">
            <v>0</v>
          </cell>
        </row>
        <row r="71">
          <cell r="D71" t="str">
            <v>0324177</v>
          </cell>
          <cell r="F71">
            <v>0</v>
          </cell>
        </row>
        <row r="73">
          <cell r="D73" t="str">
            <v>0320716</v>
          </cell>
          <cell r="F73">
            <v>0</v>
          </cell>
        </row>
        <row r="74">
          <cell r="D74" t="str">
            <v>0320714</v>
          </cell>
          <cell r="F74">
            <v>0</v>
          </cell>
        </row>
        <row r="76">
          <cell r="D76" t="str">
            <v>0318106</v>
          </cell>
          <cell r="F76">
            <v>0</v>
          </cell>
        </row>
        <row r="77">
          <cell r="D77" t="str">
            <v>0318107</v>
          </cell>
          <cell r="F77">
            <v>0</v>
          </cell>
        </row>
        <row r="78">
          <cell r="D78" t="str">
            <v>0322050</v>
          </cell>
          <cell r="F78">
            <v>0</v>
          </cell>
        </row>
        <row r="81">
          <cell r="D81" t="str">
            <v>0322056</v>
          </cell>
          <cell r="F81">
            <v>0</v>
          </cell>
        </row>
        <row r="83">
          <cell r="D83" t="str">
            <v>0320724</v>
          </cell>
          <cell r="F83">
            <v>0</v>
          </cell>
        </row>
        <row r="86">
          <cell r="D86" t="str">
            <v>0325675</v>
          </cell>
          <cell r="F86">
            <v>0</v>
          </cell>
        </row>
        <row r="88">
          <cell r="D88" t="str">
            <v>0326458</v>
          </cell>
          <cell r="F88">
            <v>0</v>
          </cell>
        </row>
        <row r="89">
          <cell r="D89" t="str">
            <v>0320720</v>
          </cell>
          <cell r="F89">
            <v>0</v>
          </cell>
        </row>
        <row r="91">
          <cell r="D91" t="str">
            <v>0318106</v>
          </cell>
          <cell r="F91">
            <v>0</v>
          </cell>
        </row>
        <row r="92">
          <cell r="D92" t="str">
            <v>0315456</v>
          </cell>
          <cell r="F92">
            <v>0</v>
          </cell>
        </row>
        <row r="93">
          <cell r="D93" t="str">
            <v>0322050</v>
          </cell>
          <cell r="F93">
            <v>0</v>
          </cell>
        </row>
        <row r="96">
          <cell r="D96" t="str">
            <v>0324177</v>
          </cell>
          <cell r="F96">
            <v>0</v>
          </cell>
        </row>
        <row r="98">
          <cell r="D98" t="str">
            <v>0326736</v>
          </cell>
          <cell r="F98">
            <v>0</v>
          </cell>
        </row>
        <row r="99">
          <cell r="D99" t="str">
            <v>0320716</v>
          </cell>
          <cell r="F99">
            <v>0</v>
          </cell>
        </row>
        <row r="100">
          <cell r="D100" t="str">
            <v>0320714</v>
          </cell>
          <cell r="F100">
            <v>0</v>
          </cell>
        </row>
        <row r="102">
          <cell r="D102" t="str">
            <v>0318106</v>
          </cell>
          <cell r="F102">
            <v>0</v>
          </cell>
        </row>
        <row r="103">
          <cell r="D103" t="str">
            <v>0318107</v>
          </cell>
          <cell r="F103">
            <v>0</v>
          </cell>
        </row>
        <row r="104">
          <cell r="D104" t="str">
            <v>0320300</v>
          </cell>
          <cell r="F104">
            <v>0</v>
          </cell>
        </row>
        <row r="105">
          <cell r="D105" t="str">
            <v>0322050</v>
          </cell>
          <cell r="F105">
            <v>0</v>
          </cell>
        </row>
        <row r="108">
          <cell r="D108" t="str">
            <v>0325675</v>
          </cell>
          <cell r="F108">
            <v>0</v>
          </cell>
        </row>
        <row r="110">
          <cell r="D110" t="str">
            <v>0320716</v>
          </cell>
          <cell r="F110">
            <v>0</v>
          </cell>
        </row>
        <row r="111">
          <cell r="D111" t="str">
            <v>0320714</v>
          </cell>
          <cell r="F111">
            <v>0</v>
          </cell>
        </row>
        <row r="113">
          <cell r="D113" t="str">
            <v>0318106</v>
          </cell>
          <cell r="F113">
            <v>0</v>
          </cell>
        </row>
        <row r="114">
          <cell r="D114" t="str">
            <v>0318107</v>
          </cell>
          <cell r="F114">
            <v>0</v>
          </cell>
        </row>
        <row r="115">
          <cell r="D115" t="str">
            <v>0322050</v>
          </cell>
          <cell r="F115">
            <v>0</v>
          </cell>
        </row>
        <row r="120">
          <cell r="D120" t="str">
            <v>0325479</v>
          </cell>
          <cell r="F120">
            <v>0</v>
          </cell>
        </row>
        <row r="121">
          <cell r="D121" t="str">
            <v>0325499</v>
          </cell>
          <cell r="F121">
            <v>0</v>
          </cell>
        </row>
        <row r="122">
          <cell r="D122" t="str">
            <v>0320716</v>
          </cell>
          <cell r="F122">
            <v>0</v>
          </cell>
        </row>
        <row r="125">
          <cell r="D125" t="str">
            <v>0325479</v>
          </cell>
          <cell r="F125">
            <v>0</v>
          </cell>
        </row>
        <row r="126">
          <cell r="D126" t="str">
            <v>0325487</v>
          </cell>
          <cell r="F126">
            <v>0</v>
          </cell>
        </row>
        <row r="127">
          <cell r="D127" t="str">
            <v>0320716</v>
          </cell>
          <cell r="F127">
            <v>0</v>
          </cell>
        </row>
        <row r="130">
          <cell r="D130" t="str">
            <v>0325479</v>
          </cell>
          <cell r="F130">
            <v>0</v>
          </cell>
        </row>
        <row r="131">
          <cell r="D131" t="str">
            <v>0325476</v>
          </cell>
          <cell r="F131">
            <v>0</v>
          </cell>
        </row>
        <row r="132">
          <cell r="D132" t="str">
            <v>0320716</v>
          </cell>
          <cell r="F132">
            <v>0</v>
          </cell>
        </row>
        <row r="135">
          <cell r="D135" t="str">
            <v>0325479</v>
          </cell>
          <cell r="F135">
            <v>0</v>
          </cell>
        </row>
        <row r="136">
          <cell r="D136" t="str">
            <v>0325558</v>
          </cell>
          <cell r="F136">
            <v>0</v>
          </cell>
        </row>
        <row r="137">
          <cell r="D137" t="str">
            <v>0320716</v>
          </cell>
          <cell r="F137">
            <v>0</v>
          </cell>
        </row>
        <row r="140">
          <cell r="D140" t="str">
            <v>0325479</v>
          </cell>
          <cell r="F140">
            <v>0</v>
          </cell>
        </row>
        <row r="141">
          <cell r="D141" t="str">
            <v>0325562</v>
          </cell>
          <cell r="F141">
            <v>0</v>
          </cell>
        </row>
        <row r="142">
          <cell r="D142" t="str">
            <v>0320716</v>
          </cell>
          <cell r="F142">
            <v>0</v>
          </cell>
        </row>
        <row r="145">
          <cell r="D145" t="str">
            <v>0325479</v>
          </cell>
          <cell r="F145">
            <v>0</v>
          </cell>
        </row>
        <row r="146">
          <cell r="D146" t="str">
            <v>0325569</v>
          </cell>
          <cell r="F146">
            <v>0</v>
          </cell>
        </row>
        <row r="147">
          <cell r="D147" t="str">
            <v>0320716</v>
          </cell>
          <cell r="F147">
            <v>0</v>
          </cell>
        </row>
        <row r="150">
          <cell r="D150" t="str">
            <v>0325479</v>
          </cell>
          <cell r="F150">
            <v>0</v>
          </cell>
        </row>
        <row r="151">
          <cell r="D151" t="str">
            <v>0320716</v>
          </cell>
          <cell r="F151">
            <v>0</v>
          </cell>
        </row>
        <row r="156">
          <cell r="D156" t="str">
            <v>0325479</v>
          </cell>
          <cell r="F156">
            <v>0</v>
          </cell>
        </row>
        <row r="157">
          <cell r="D157" t="str">
            <v>0325499</v>
          </cell>
          <cell r="F157">
            <v>0</v>
          </cell>
        </row>
        <row r="158">
          <cell r="D158" t="str">
            <v>0320716</v>
          </cell>
          <cell r="F158">
            <v>0</v>
          </cell>
        </row>
        <row r="159">
          <cell r="D159" t="str">
            <v>0326736</v>
          </cell>
          <cell r="F159">
            <v>0</v>
          </cell>
        </row>
        <row r="162">
          <cell r="D162" t="str">
            <v>0325479</v>
          </cell>
          <cell r="F162">
            <v>0</v>
          </cell>
        </row>
        <row r="163">
          <cell r="D163" t="str">
            <v>0325487</v>
          </cell>
          <cell r="F163">
            <v>0</v>
          </cell>
        </row>
        <row r="164">
          <cell r="D164" t="str">
            <v>0320716</v>
          </cell>
          <cell r="F164">
            <v>0</v>
          </cell>
        </row>
        <row r="165">
          <cell r="D165" t="str">
            <v>0326736</v>
          </cell>
          <cell r="F165">
            <v>0</v>
          </cell>
        </row>
        <row r="168">
          <cell r="D168" t="str">
            <v>0325479</v>
          </cell>
          <cell r="F168">
            <v>0</v>
          </cell>
        </row>
        <row r="169">
          <cell r="D169" t="str">
            <v>0325476</v>
          </cell>
          <cell r="F169">
            <v>0</v>
          </cell>
        </row>
        <row r="170">
          <cell r="D170" t="str">
            <v>0320716</v>
          </cell>
          <cell r="F170">
            <v>0</v>
          </cell>
        </row>
        <row r="171">
          <cell r="D171" t="str">
            <v>0326736</v>
          </cell>
          <cell r="F171">
            <v>0</v>
          </cell>
        </row>
        <row r="174">
          <cell r="D174" t="str">
            <v>0325479</v>
          </cell>
          <cell r="F174">
            <v>0</v>
          </cell>
        </row>
        <row r="175">
          <cell r="D175" t="str">
            <v>0325558</v>
          </cell>
          <cell r="F175">
            <v>0</v>
          </cell>
        </row>
        <row r="176">
          <cell r="D176" t="str">
            <v>0320716</v>
          </cell>
          <cell r="F176">
            <v>0</v>
          </cell>
        </row>
        <row r="177">
          <cell r="D177" t="str">
            <v>0326736</v>
          </cell>
          <cell r="F177">
            <v>0</v>
          </cell>
        </row>
        <row r="180">
          <cell r="D180" t="str">
            <v>0325479</v>
          </cell>
          <cell r="F180">
            <v>0</v>
          </cell>
        </row>
        <row r="181">
          <cell r="D181" t="str">
            <v>0325562</v>
          </cell>
          <cell r="F181">
            <v>0</v>
          </cell>
        </row>
        <row r="182">
          <cell r="D182" t="str">
            <v>0320716</v>
          </cell>
          <cell r="F182">
            <v>0</v>
          </cell>
        </row>
        <row r="183">
          <cell r="D183" t="str">
            <v>0326736</v>
          </cell>
          <cell r="F183">
            <v>0</v>
          </cell>
        </row>
        <row r="186">
          <cell r="D186" t="str">
            <v>0325479</v>
          </cell>
          <cell r="F186">
            <v>0</v>
          </cell>
        </row>
        <row r="187">
          <cell r="D187" t="str">
            <v>0325569</v>
          </cell>
          <cell r="F187">
            <v>0</v>
          </cell>
        </row>
        <row r="188">
          <cell r="D188" t="str">
            <v>0320716</v>
          </cell>
          <cell r="F188">
            <v>0</v>
          </cell>
        </row>
        <row r="189">
          <cell r="D189" t="str">
            <v>0326736</v>
          </cell>
          <cell r="F189">
            <v>0</v>
          </cell>
        </row>
        <row r="192">
          <cell r="D192" t="str">
            <v>0325479</v>
          </cell>
          <cell r="F192">
            <v>0</v>
          </cell>
        </row>
        <row r="193">
          <cell r="D193" t="str">
            <v>0320716</v>
          </cell>
          <cell r="F193">
            <v>0</v>
          </cell>
        </row>
        <row r="194">
          <cell r="D194" t="str">
            <v>0326736</v>
          </cell>
          <cell r="F194">
            <v>0</v>
          </cell>
        </row>
        <row r="199">
          <cell r="D199" t="str">
            <v>0325478</v>
          </cell>
          <cell r="F199">
            <v>0</v>
          </cell>
        </row>
        <row r="200">
          <cell r="D200" t="str">
            <v>0325499</v>
          </cell>
          <cell r="F200">
            <v>0</v>
          </cell>
        </row>
        <row r="203">
          <cell r="D203" t="str">
            <v>0325478</v>
          </cell>
          <cell r="F203">
            <v>0</v>
          </cell>
        </row>
        <row r="204">
          <cell r="D204" t="str">
            <v>0325487</v>
          </cell>
          <cell r="F204">
            <v>0</v>
          </cell>
        </row>
        <row r="207">
          <cell r="D207" t="str">
            <v>0325478</v>
          </cell>
          <cell r="F207">
            <v>0</v>
          </cell>
        </row>
        <row r="208">
          <cell r="D208" t="str">
            <v>0325476</v>
          </cell>
          <cell r="F208">
            <v>0</v>
          </cell>
        </row>
        <row r="211">
          <cell r="D211" t="str">
            <v>0325478</v>
          </cell>
          <cell r="F211">
            <v>0</v>
          </cell>
        </row>
        <row r="212">
          <cell r="D212" t="str">
            <v>0325507</v>
          </cell>
          <cell r="F212">
            <v>0</v>
          </cell>
        </row>
        <row r="215">
          <cell r="D215" t="str">
            <v>0325478</v>
          </cell>
          <cell r="F215">
            <v>0</v>
          </cell>
        </row>
        <row r="216">
          <cell r="D216" t="str">
            <v>0325494</v>
          </cell>
          <cell r="F216">
            <v>0</v>
          </cell>
        </row>
        <row r="219">
          <cell r="D219" t="str">
            <v>0325478</v>
          </cell>
          <cell r="F219">
            <v>0</v>
          </cell>
        </row>
        <row r="220">
          <cell r="D220" t="str">
            <v>0325481</v>
          </cell>
          <cell r="F220">
            <v>0</v>
          </cell>
        </row>
        <row r="223">
          <cell r="D223" t="str">
            <v>0325478</v>
          </cell>
          <cell r="F223">
            <v>0</v>
          </cell>
        </row>
        <row r="224">
          <cell r="D224" t="str">
            <v>0320716</v>
          </cell>
          <cell r="F224">
            <v>0</v>
          </cell>
        </row>
        <row r="226">
          <cell r="D226" t="str">
            <v>0318106</v>
          </cell>
          <cell r="F226">
            <v>0</v>
          </cell>
        </row>
        <row r="227">
          <cell r="D227" t="str">
            <v>0318107</v>
          </cell>
          <cell r="F227">
            <v>0</v>
          </cell>
        </row>
        <row r="230">
          <cell r="D230" t="str">
            <v>0325478</v>
          </cell>
          <cell r="F230">
            <v>0</v>
          </cell>
        </row>
        <row r="231">
          <cell r="D231" t="str">
            <v>0327008</v>
          </cell>
          <cell r="F231">
            <v>0</v>
          </cell>
        </row>
        <row r="232">
          <cell r="D232" t="str">
            <v>0320720</v>
          </cell>
          <cell r="F232">
            <v>0</v>
          </cell>
        </row>
        <row r="234">
          <cell r="D234" t="str">
            <v>0318106</v>
          </cell>
          <cell r="F234">
            <v>0</v>
          </cell>
        </row>
        <row r="235">
          <cell r="D235" t="str">
            <v>0315456</v>
          </cell>
          <cell r="F235">
            <v>0</v>
          </cell>
        </row>
        <row r="238">
          <cell r="D238" t="str">
            <v>0325478</v>
          </cell>
          <cell r="F238">
            <v>0</v>
          </cell>
        </row>
        <row r="239">
          <cell r="D239" t="str">
            <v>0326736</v>
          </cell>
          <cell r="F239">
            <v>0</v>
          </cell>
        </row>
        <row r="240">
          <cell r="D240" t="str">
            <v>0320716</v>
          </cell>
          <cell r="F240">
            <v>0</v>
          </cell>
        </row>
        <row r="242">
          <cell r="D242" t="str">
            <v>0318106</v>
          </cell>
          <cell r="F242">
            <v>0</v>
          </cell>
        </row>
        <row r="243">
          <cell r="D243" t="str">
            <v>0318107</v>
          </cell>
          <cell r="F243">
            <v>0</v>
          </cell>
        </row>
        <row r="246">
          <cell r="D246" t="str">
            <v>0325486</v>
          </cell>
          <cell r="F246">
            <v>0</v>
          </cell>
        </row>
        <row r="249">
          <cell r="D249" t="str">
            <v>0325491</v>
          </cell>
          <cell r="F249">
            <v>0</v>
          </cell>
        </row>
        <row r="252">
          <cell r="D252" t="str">
            <v>0325478</v>
          </cell>
          <cell r="F252">
            <v>0</v>
          </cell>
        </row>
        <row r="253">
          <cell r="D253" t="str">
            <v>0325501</v>
          </cell>
          <cell r="F253">
            <v>0</v>
          </cell>
        </row>
        <row r="256">
          <cell r="D256" t="str">
            <v>0325478</v>
          </cell>
          <cell r="F256">
            <v>0</v>
          </cell>
        </row>
        <row r="257">
          <cell r="D257" t="str">
            <v>0325489</v>
          </cell>
          <cell r="F257">
            <v>0</v>
          </cell>
        </row>
        <row r="262">
          <cell r="D262" t="str">
            <v>0325560</v>
          </cell>
          <cell r="F262">
            <v>0</v>
          </cell>
        </row>
        <row r="263">
          <cell r="D263" t="str">
            <v>0325547</v>
          </cell>
          <cell r="F263">
            <v>0</v>
          </cell>
        </row>
        <row r="266">
          <cell r="D266" t="str">
            <v>0325564</v>
          </cell>
          <cell r="F266">
            <v>0</v>
          </cell>
        </row>
        <row r="267">
          <cell r="D267" t="str">
            <v>0325551</v>
          </cell>
          <cell r="F267">
            <v>0</v>
          </cell>
        </row>
        <row r="270">
          <cell r="D270" t="str">
            <v>0325566</v>
          </cell>
          <cell r="F270">
            <v>0</v>
          </cell>
        </row>
        <row r="271">
          <cell r="D271" t="str">
            <v>0325553</v>
          </cell>
          <cell r="F271">
            <v>0</v>
          </cell>
        </row>
        <row r="274">
          <cell r="D274" t="str">
            <v>0325568</v>
          </cell>
          <cell r="F274">
            <v>0</v>
          </cell>
        </row>
        <row r="275">
          <cell r="D275" t="str">
            <v>0325555</v>
          </cell>
          <cell r="F275">
            <v>0</v>
          </cell>
        </row>
        <row r="280">
          <cell r="D280" t="str">
            <v>0325532</v>
          </cell>
          <cell r="F280">
            <v>0</v>
          </cell>
        </row>
        <row r="281">
          <cell r="D281" t="str">
            <v>0325504</v>
          </cell>
          <cell r="F281">
            <v>0</v>
          </cell>
        </row>
        <row r="283">
          <cell r="D283" t="str">
            <v>0320714</v>
          </cell>
          <cell r="F283">
            <v>0</v>
          </cell>
        </row>
        <row r="284">
          <cell r="D284" t="str">
            <v>0320716</v>
          </cell>
          <cell r="F284">
            <v>0</v>
          </cell>
        </row>
        <row r="286">
          <cell r="D286" t="str">
            <v>0318106</v>
          </cell>
          <cell r="F286">
            <v>0</v>
          </cell>
        </row>
        <row r="287">
          <cell r="D287" t="str">
            <v>0318107</v>
          </cell>
          <cell r="F287">
            <v>0</v>
          </cell>
        </row>
        <row r="290">
          <cell r="D290" t="str">
            <v>0327292</v>
          </cell>
          <cell r="F290">
            <v>0</v>
          </cell>
        </row>
        <row r="291">
          <cell r="D291" t="str">
            <v>0325504</v>
          </cell>
          <cell r="F291">
            <v>0</v>
          </cell>
        </row>
        <row r="293">
          <cell r="D293" t="str">
            <v>0320714</v>
          </cell>
          <cell r="F293">
            <v>0</v>
          </cell>
        </row>
        <row r="294">
          <cell r="D294" t="str">
            <v>0320716</v>
          </cell>
          <cell r="F294">
            <v>0</v>
          </cell>
        </row>
        <row r="296">
          <cell r="D296" t="str">
            <v>0318106</v>
          </cell>
          <cell r="F296">
            <v>0</v>
          </cell>
        </row>
        <row r="297">
          <cell r="D297" t="str">
            <v>0318107</v>
          </cell>
          <cell r="F297">
            <v>0</v>
          </cell>
        </row>
        <row r="300">
          <cell r="D300" t="str">
            <v>0325504</v>
          </cell>
          <cell r="F300">
            <v>0</v>
          </cell>
        </row>
        <row r="302">
          <cell r="D302" t="str">
            <v>0320714</v>
          </cell>
          <cell r="F302">
            <v>0</v>
          </cell>
        </row>
        <row r="303">
          <cell r="D303" t="str">
            <v>0320716</v>
          </cell>
          <cell r="F303">
            <v>0</v>
          </cell>
        </row>
        <row r="305">
          <cell r="D305" t="str">
            <v>0318106</v>
          </cell>
          <cell r="F305">
            <v>0</v>
          </cell>
        </row>
        <row r="306">
          <cell r="D306" t="str">
            <v>0318107</v>
          </cell>
          <cell r="F306">
            <v>0</v>
          </cell>
        </row>
        <row r="309">
          <cell r="D309" t="str">
            <v>0325538</v>
          </cell>
          <cell r="F309">
            <v>0</v>
          </cell>
        </row>
        <row r="311">
          <cell r="D311" t="str">
            <v>0320714</v>
          </cell>
          <cell r="F311">
            <v>0</v>
          </cell>
        </row>
        <row r="312">
          <cell r="D312" t="str">
            <v>0320716</v>
          </cell>
          <cell r="F312">
            <v>0</v>
          </cell>
        </row>
        <row r="314">
          <cell r="D314" t="str">
            <v>0318106</v>
          </cell>
          <cell r="F314">
            <v>0</v>
          </cell>
        </row>
        <row r="315">
          <cell r="D315" t="str">
            <v>0318107</v>
          </cell>
          <cell r="F315">
            <v>0</v>
          </cell>
        </row>
        <row r="318">
          <cell r="D318" t="str">
            <v>0327293</v>
          </cell>
          <cell r="F318">
            <v>0</v>
          </cell>
        </row>
        <row r="320">
          <cell r="D320" t="str">
            <v>0320714</v>
          </cell>
          <cell r="F320">
            <v>0</v>
          </cell>
        </row>
        <row r="321">
          <cell r="D321" t="str">
            <v>0320716</v>
          </cell>
          <cell r="F321">
            <v>0</v>
          </cell>
        </row>
        <row r="323">
          <cell r="D323" t="str">
            <v>0318106</v>
          </cell>
          <cell r="F323">
            <v>0</v>
          </cell>
        </row>
        <row r="324">
          <cell r="D324" t="str">
            <v>0318107</v>
          </cell>
          <cell r="F324">
            <v>0</v>
          </cell>
        </row>
        <row r="327">
          <cell r="D327" t="str">
            <v>0325537</v>
          </cell>
          <cell r="F327">
            <v>0</v>
          </cell>
        </row>
        <row r="329">
          <cell r="D329" t="str">
            <v>0320731</v>
          </cell>
          <cell r="F329">
            <v>0</v>
          </cell>
        </row>
        <row r="330">
          <cell r="D330" t="str">
            <v>0320720</v>
          </cell>
          <cell r="F330">
            <v>0</v>
          </cell>
        </row>
        <row r="332">
          <cell r="D332" t="str">
            <v>0318106</v>
          </cell>
          <cell r="F332">
            <v>0</v>
          </cell>
        </row>
        <row r="333">
          <cell r="D333" t="str">
            <v>0315456</v>
          </cell>
          <cell r="F333">
            <v>0</v>
          </cell>
        </row>
        <row r="336">
          <cell r="D336" t="str">
            <v>0327294</v>
          </cell>
          <cell r="F336">
            <v>0</v>
          </cell>
        </row>
        <row r="338">
          <cell r="D338" t="str">
            <v>0320731</v>
          </cell>
          <cell r="F338">
            <v>0</v>
          </cell>
        </row>
        <row r="339">
          <cell r="D339" t="str">
            <v>0320720</v>
          </cell>
          <cell r="F339">
            <v>0</v>
          </cell>
        </row>
        <row r="341">
          <cell r="D341" t="str">
            <v>0318106</v>
          </cell>
          <cell r="F341">
            <v>0</v>
          </cell>
        </row>
        <row r="342">
          <cell r="D342" t="str">
            <v>0315456</v>
          </cell>
          <cell r="F342">
            <v>0</v>
          </cell>
        </row>
        <row r="347">
          <cell r="D347" t="str">
            <v>0325521</v>
          </cell>
          <cell r="F347">
            <v>0</v>
          </cell>
        </row>
        <row r="348">
          <cell r="D348" t="str">
            <v>0325492</v>
          </cell>
          <cell r="F348">
            <v>0</v>
          </cell>
        </row>
        <row r="350">
          <cell r="D350" t="str">
            <v>0320714</v>
          </cell>
          <cell r="F350">
            <v>0</v>
          </cell>
        </row>
        <row r="351">
          <cell r="D351" t="str">
            <v>0320716</v>
          </cell>
          <cell r="F351">
            <v>0</v>
          </cell>
        </row>
        <row r="353">
          <cell r="D353" t="str">
            <v>0318106</v>
          </cell>
          <cell r="F353">
            <v>0</v>
          </cell>
        </row>
        <row r="354">
          <cell r="D354" t="str">
            <v>0318107</v>
          </cell>
          <cell r="F354">
            <v>0</v>
          </cell>
        </row>
        <row r="357">
          <cell r="D357" t="str">
            <v>0327295</v>
          </cell>
          <cell r="F357">
            <v>0</v>
          </cell>
        </row>
        <row r="358">
          <cell r="D358" t="str">
            <v>0325492</v>
          </cell>
          <cell r="F358">
            <v>0</v>
          </cell>
        </row>
        <row r="360">
          <cell r="D360" t="str">
            <v>0320714</v>
          </cell>
          <cell r="F360">
            <v>0</v>
          </cell>
        </row>
        <row r="361">
          <cell r="D361" t="str">
            <v>0320716</v>
          </cell>
          <cell r="F361">
            <v>0</v>
          </cell>
        </row>
        <row r="363">
          <cell r="D363" t="str">
            <v>0318106</v>
          </cell>
          <cell r="F363">
            <v>0</v>
          </cell>
        </row>
        <row r="364">
          <cell r="D364" t="str">
            <v>0318107</v>
          </cell>
          <cell r="F364">
            <v>0</v>
          </cell>
        </row>
        <row r="367">
          <cell r="D367" t="str">
            <v>0325521</v>
          </cell>
          <cell r="F367">
            <v>0</v>
          </cell>
        </row>
        <row r="368">
          <cell r="D368" t="str">
            <v>0325498</v>
          </cell>
          <cell r="F368">
            <v>0</v>
          </cell>
        </row>
        <row r="369">
          <cell r="D369" t="str">
            <v>0325497</v>
          </cell>
          <cell r="F369">
            <v>0</v>
          </cell>
        </row>
        <row r="371">
          <cell r="D371" t="str">
            <v>0320731</v>
          </cell>
          <cell r="F371">
            <v>0</v>
          </cell>
        </row>
        <row r="372">
          <cell r="D372" t="str">
            <v>0320720</v>
          </cell>
          <cell r="F372">
            <v>0</v>
          </cell>
        </row>
        <row r="374">
          <cell r="D374" t="str">
            <v>0318106</v>
          </cell>
          <cell r="F374">
            <v>0</v>
          </cell>
        </row>
        <row r="375">
          <cell r="D375" t="str">
            <v>0315456</v>
          </cell>
          <cell r="F375">
            <v>0</v>
          </cell>
        </row>
        <row r="378">
          <cell r="D378" t="str">
            <v>0327295</v>
          </cell>
          <cell r="F378">
            <v>0</v>
          </cell>
        </row>
        <row r="379">
          <cell r="D379" t="str">
            <v>0325498</v>
          </cell>
          <cell r="F379">
            <v>0</v>
          </cell>
        </row>
        <row r="380">
          <cell r="D380" t="str">
            <v>0325497</v>
          </cell>
          <cell r="F380">
            <v>0</v>
          </cell>
        </row>
        <row r="382">
          <cell r="D382" t="str">
            <v>0320731</v>
          </cell>
          <cell r="F382">
            <v>0</v>
          </cell>
        </row>
        <row r="383">
          <cell r="D383" t="str">
            <v>0320720</v>
          </cell>
          <cell r="F383">
            <v>0</v>
          </cell>
        </row>
        <row r="385">
          <cell r="D385" t="str">
            <v>0318106</v>
          </cell>
          <cell r="F385">
            <v>0</v>
          </cell>
        </row>
        <row r="386">
          <cell r="D386" t="str">
            <v>0315456</v>
          </cell>
          <cell r="F386">
            <v>0</v>
          </cell>
        </row>
        <row r="389">
          <cell r="D389" t="str">
            <v>0325498</v>
          </cell>
          <cell r="F389">
            <v>0</v>
          </cell>
        </row>
        <row r="390">
          <cell r="D390" t="str">
            <v>0325497</v>
          </cell>
          <cell r="F390">
            <v>0</v>
          </cell>
        </row>
        <row r="392">
          <cell r="D392" t="str">
            <v>0320731</v>
          </cell>
          <cell r="F392">
            <v>0</v>
          </cell>
        </row>
        <row r="393">
          <cell r="D393" t="str">
            <v>0320720</v>
          </cell>
          <cell r="F393">
            <v>0</v>
          </cell>
        </row>
        <row r="395">
          <cell r="D395" t="str">
            <v>0318106</v>
          </cell>
          <cell r="F395">
            <v>0</v>
          </cell>
        </row>
        <row r="396">
          <cell r="D396" t="str">
            <v>0315456</v>
          </cell>
          <cell r="F396">
            <v>0</v>
          </cell>
        </row>
        <row r="399">
          <cell r="D399" t="str">
            <v>0325525</v>
          </cell>
          <cell r="F399">
            <v>0</v>
          </cell>
        </row>
        <row r="401">
          <cell r="D401" t="str">
            <v>0320716</v>
          </cell>
          <cell r="F401">
            <v>0</v>
          </cell>
        </row>
        <row r="403">
          <cell r="D403" t="str">
            <v>0318106</v>
          </cell>
          <cell r="F403">
            <v>0</v>
          </cell>
        </row>
        <row r="404">
          <cell r="D404" t="str">
            <v>0318107</v>
          </cell>
          <cell r="F404">
            <v>0</v>
          </cell>
        </row>
        <row r="407">
          <cell r="D407" t="str">
            <v>0327296</v>
          </cell>
          <cell r="F407">
            <v>0</v>
          </cell>
        </row>
        <row r="409">
          <cell r="D409" t="str">
            <v>0320716</v>
          </cell>
          <cell r="F409">
            <v>0</v>
          </cell>
        </row>
        <row r="411">
          <cell r="D411" t="str">
            <v>0318106</v>
          </cell>
          <cell r="F411">
            <v>0</v>
          </cell>
        </row>
        <row r="412">
          <cell r="D412" t="str">
            <v>0318107</v>
          </cell>
          <cell r="F412">
            <v>0</v>
          </cell>
        </row>
        <row r="415">
          <cell r="D415" t="str">
            <v>0325526</v>
          </cell>
          <cell r="F415">
            <v>0</v>
          </cell>
        </row>
        <row r="417">
          <cell r="D417" t="str">
            <v>0320731</v>
          </cell>
          <cell r="F417">
            <v>0</v>
          </cell>
        </row>
        <row r="418">
          <cell r="D418" t="str">
            <v>0320720</v>
          </cell>
          <cell r="F418">
            <v>0</v>
          </cell>
        </row>
        <row r="420">
          <cell r="D420" t="str">
            <v>0318106</v>
          </cell>
          <cell r="F420">
            <v>0</v>
          </cell>
        </row>
        <row r="421">
          <cell r="D421" t="str">
            <v>0315456</v>
          </cell>
          <cell r="F421">
            <v>0</v>
          </cell>
        </row>
        <row r="424">
          <cell r="D424" t="str">
            <v>0327297</v>
          </cell>
          <cell r="F424">
            <v>0</v>
          </cell>
        </row>
        <row r="426">
          <cell r="D426" t="str">
            <v>0320731</v>
          </cell>
          <cell r="F426">
            <v>0</v>
          </cell>
        </row>
        <row r="427">
          <cell r="D427" t="str">
            <v>0320720</v>
          </cell>
          <cell r="F427">
            <v>0</v>
          </cell>
        </row>
        <row r="429">
          <cell r="D429" t="str">
            <v>0318106</v>
          </cell>
          <cell r="F429">
            <v>0</v>
          </cell>
        </row>
        <row r="430">
          <cell r="D430" t="str">
            <v>0315456</v>
          </cell>
          <cell r="F430">
            <v>0</v>
          </cell>
        </row>
        <row r="433">
          <cell r="D433" t="str">
            <v>0325492</v>
          </cell>
          <cell r="F433">
            <v>0</v>
          </cell>
        </row>
        <row r="435">
          <cell r="D435" t="str">
            <v>0320714</v>
          </cell>
          <cell r="F435">
            <v>0</v>
          </cell>
        </row>
        <row r="436">
          <cell r="D436" t="str">
            <v>0320716</v>
          </cell>
          <cell r="F436">
            <v>0</v>
          </cell>
        </row>
        <row r="438">
          <cell r="D438" t="str">
            <v>0318106</v>
          </cell>
          <cell r="F438">
            <v>0</v>
          </cell>
        </row>
        <row r="439">
          <cell r="D439" t="str">
            <v>0318107</v>
          </cell>
          <cell r="F439">
            <v>0</v>
          </cell>
        </row>
        <row r="444">
          <cell r="D444" t="str">
            <v>0325541</v>
          </cell>
          <cell r="F444">
            <v>0</v>
          </cell>
        </row>
        <row r="446">
          <cell r="D446" t="str">
            <v>0320731</v>
          </cell>
          <cell r="F446">
            <v>0</v>
          </cell>
        </row>
        <row r="447">
          <cell r="D447" t="str">
            <v>0320720</v>
          </cell>
          <cell r="F447">
            <v>0</v>
          </cell>
        </row>
        <row r="448">
          <cell r="D448" t="str">
            <v>0320714</v>
          </cell>
          <cell r="F448">
            <v>0</v>
          </cell>
        </row>
        <row r="449">
          <cell r="D449" t="str">
            <v>0320716</v>
          </cell>
          <cell r="F449">
            <v>0</v>
          </cell>
        </row>
        <row r="451">
          <cell r="D451" t="str">
            <v>0318106</v>
          </cell>
          <cell r="F451">
            <v>0</v>
          </cell>
        </row>
        <row r="452">
          <cell r="D452" t="str">
            <v>0315456</v>
          </cell>
          <cell r="F452">
            <v>0</v>
          </cell>
        </row>
        <row r="453">
          <cell r="D453" t="str">
            <v>0318107</v>
          </cell>
          <cell r="F453">
            <v>0</v>
          </cell>
        </row>
        <row r="456">
          <cell r="D456" t="str">
            <v>0327299</v>
          </cell>
          <cell r="F456">
            <v>0</v>
          </cell>
        </row>
        <row r="458">
          <cell r="D458" t="str">
            <v>0320731</v>
          </cell>
          <cell r="F458">
            <v>0</v>
          </cell>
        </row>
        <row r="459">
          <cell r="D459" t="str">
            <v>0320720</v>
          </cell>
          <cell r="F459">
            <v>0</v>
          </cell>
        </row>
        <row r="460">
          <cell r="D460" t="str">
            <v>0320714</v>
          </cell>
          <cell r="F460">
            <v>0</v>
          </cell>
        </row>
        <row r="461">
          <cell r="D461" t="str">
            <v>0320716</v>
          </cell>
          <cell r="F461">
            <v>0</v>
          </cell>
        </row>
        <row r="463">
          <cell r="D463" t="str">
            <v>0318106</v>
          </cell>
          <cell r="F463">
            <v>0</v>
          </cell>
        </row>
        <row r="464">
          <cell r="D464" t="str">
            <v>0315456</v>
          </cell>
          <cell r="F464">
            <v>0</v>
          </cell>
        </row>
        <row r="465">
          <cell r="D465" t="str">
            <v>0318107</v>
          </cell>
          <cell r="F465">
            <v>0</v>
          </cell>
        </row>
        <row r="470">
          <cell r="D470" t="str">
            <v>0325512</v>
          </cell>
          <cell r="F470">
            <v>0</v>
          </cell>
        </row>
        <row r="471">
          <cell r="D471" t="str">
            <v>0325483</v>
          </cell>
          <cell r="F471">
            <v>0</v>
          </cell>
        </row>
        <row r="473">
          <cell r="D473" t="str">
            <v>0320716</v>
          </cell>
          <cell r="F473">
            <v>0</v>
          </cell>
        </row>
        <row r="475">
          <cell r="D475" t="str">
            <v>0318106</v>
          </cell>
          <cell r="F475">
            <v>0</v>
          </cell>
        </row>
        <row r="476">
          <cell r="D476" t="str">
            <v>0318107</v>
          </cell>
          <cell r="F476">
            <v>0</v>
          </cell>
        </row>
        <row r="479">
          <cell r="D479" t="str">
            <v>0327298</v>
          </cell>
          <cell r="F479">
            <v>0</v>
          </cell>
        </row>
        <row r="480">
          <cell r="D480" t="str">
            <v>0325483</v>
          </cell>
          <cell r="F480">
            <v>0</v>
          </cell>
        </row>
        <row r="482">
          <cell r="D482" t="str">
            <v>0320716</v>
          </cell>
          <cell r="F482">
            <v>0</v>
          </cell>
        </row>
        <row r="484">
          <cell r="D484" t="str">
            <v>0318106</v>
          </cell>
          <cell r="F484">
            <v>0</v>
          </cell>
        </row>
        <row r="485">
          <cell r="D485" t="str">
            <v>0318107</v>
          </cell>
          <cell r="F485">
            <v>0</v>
          </cell>
        </row>
        <row r="488">
          <cell r="D488" t="str">
            <v>0325512</v>
          </cell>
          <cell r="F488">
            <v>0</v>
          </cell>
        </row>
        <row r="489">
          <cell r="D489" t="str">
            <v>0325480</v>
          </cell>
          <cell r="F489">
            <v>0</v>
          </cell>
        </row>
        <row r="491">
          <cell r="D491" t="str">
            <v>0320716</v>
          </cell>
          <cell r="F491">
            <v>0</v>
          </cell>
        </row>
        <row r="493">
          <cell r="D493" t="str">
            <v>0318106</v>
          </cell>
          <cell r="F493">
            <v>0</v>
          </cell>
        </row>
        <row r="494">
          <cell r="D494" t="str">
            <v>0318107</v>
          </cell>
          <cell r="F494">
            <v>0</v>
          </cell>
        </row>
        <row r="497">
          <cell r="D497" t="str">
            <v>0327298</v>
          </cell>
          <cell r="F497">
            <v>0</v>
          </cell>
        </row>
        <row r="498">
          <cell r="D498" t="str">
            <v>0325480</v>
          </cell>
          <cell r="F498">
            <v>0</v>
          </cell>
        </row>
        <row r="500">
          <cell r="D500" t="str">
            <v>0320716</v>
          </cell>
          <cell r="F500">
            <v>0</v>
          </cell>
        </row>
        <row r="502">
          <cell r="D502" t="str">
            <v>0318106</v>
          </cell>
          <cell r="F502">
            <v>0</v>
          </cell>
        </row>
        <row r="503">
          <cell r="D503" t="str">
            <v>0318107</v>
          </cell>
          <cell r="F503">
            <v>0</v>
          </cell>
        </row>
        <row r="506">
          <cell r="D506" t="str">
            <v>0325480</v>
          </cell>
          <cell r="F506">
            <v>0</v>
          </cell>
        </row>
        <row r="508">
          <cell r="D508" t="str">
            <v>0320716</v>
          </cell>
          <cell r="F508">
            <v>0</v>
          </cell>
        </row>
        <row r="510">
          <cell r="D510" t="str">
            <v>0318106</v>
          </cell>
          <cell r="F510">
            <v>0</v>
          </cell>
        </row>
        <row r="511">
          <cell r="D511" t="str">
            <v>0318107</v>
          </cell>
          <cell r="F511">
            <v>0</v>
          </cell>
        </row>
        <row r="514">
          <cell r="D514" t="str">
            <v>0325483</v>
          </cell>
          <cell r="F514">
            <v>0</v>
          </cell>
        </row>
        <row r="516">
          <cell r="D516" t="str">
            <v>0320716</v>
          </cell>
          <cell r="F516">
            <v>0</v>
          </cell>
        </row>
        <row r="518">
          <cell r="D518" t="str">
            <v>0318106</v>
          </cell>
          <cell r="F518">
            <v>0</v>
          </cell>
        </row>
        <row r="519">
          <cell r="D519" t="str">
            <v>0318107</v>
          </cell>
          <cell r="F519">
            <v>0</v>
          </cell>
        </row>
        <row r="524">
          <cell r="D524" t="str">
            <v>0325502</v>
          </cell>
          <cell r="F524">
            <v>0</v>
          </cell>
        </row>
        <row r="526">
          <cell r="D526" t="str">
            <v>0326457</v>
          </cell>
          <cell r="F526">
            <v>0</v>
          </cell>
        </row>
        <row r="528">
          <cell r="D528" t="str">
            <v>0318106</v>
          </cell>
          <cell r="F528">
            <v>0</v>
          </cell>
        </row>
        <row r="529">
          <cell r="D529" t="str">
            <v>0318108</v>
          </cell>
          <cell r="F529">
            <v>0</v>
          </cell>
        </row>
        <row r="530">
          <cell r="D530" t="str">
            <v>0320158</v>
          </cell>
          <cell r="F530">
            <v>0</v>
          </cell>
        </row>
        <row r="533">
          <cell r="D533" t="str">
            <v>0325503</v>
          </cell>
          <cell r="F533">
            <v>0</v>
          </cell>
        </row>
        <row r="535">
          <cell r="D535" t="str">
            <v>0327047</v>
          </cell>
          <cell r="F535">
            <v>0</v>
          </cell>
        </row>
        <row r="536">
          <cell r="D536" t="str">
            <v>0326457</v>
          </cell>
          <cell r="F536">
            <v>0</v>
          </cell>
        </row>
        <row r="538">
          <cell r="D538" t="str">
            <v>0318106</v>
          </cell>
          <cell r="F538">
            <v>0</v>
          </cell>
        </row>
        <row r="539">
          <cell r="D539" t="str">
            <v>0318108</v>
          </cell>
          <cell r="F539">
            <v>0</v>
          </cell>
        </row>
        <row r="540">
          <cell r="D540" t="str">
            <v>0320158</v>
          </cell>
          <cell r="F540">
            <v>0</v>
          </cell>
        </row>
        <row r="543">
          <cell r="D543" t="str">
            <v>0326005</v>
          </cell>
          <cell r="F543">
            <v>0</v>
          </cell>
        </row>
        <row r="545">
          <cell r="D545" t="str">
            <v>0326457</v>
          </cell>
          <cell r="F545">
            <v>0</v>
          </cell>
        </row>
        <row r="547">
          <cell r="D547" t="str">
            <v>0318106</v>
          </cell>
          <cell r="F547">
            <v>0</v>
          </cell>
        </row>
        <row r="548">
          <cell r="D548" t="str">
            <v>0318108</v>
          </cell>
          <cell r="F548">
            <v>0</v>
          </cell>
        </row>
        <row r="549">
          <cell r="D549" t="str">
            <v>0320158</v>
          </cell>
          <cell r="F549">
            <v>0</v>
          </cell>
        </row>
        <row r="552">
          <cell r="D552" t="str">
            <v>0326006</v>
          </cell>
          <cell r="F552">
            <v>0</v>
          </cell>
        </row>
        <row r="554">
          <cell r="D554" t="str">
            <v>0327047</v>
          </cell>
          <cell r="F554">
            <v>0</v>
          </cell>
        </row>
        <row r="555">
          <cell r="D555" t="str">
            <v>0326457</v>
          </cell>
          <cell r="F555">
            <v>0</v>
          </cell>
        </row>
        <row r="557">
          <cell r="D557" t="str">
            <v>0318106</v>
          </cell>
          <cell r="F557">
            <v>0</v>
          </cell>
        </row>
        <row r="558">
          <cell r="D558" t="str">
            <v>0318108</v>
          </cell>
          <cell r="F558">
            <v>0</v>
          </cell>
        </row>
        <row r="559">
          <cell r="D559" t="str">
            <v>0320158</v>
          </cell>
          <cell r="F559">
            <v>0</v>
          </cell>
        </row>
        <row r="564">
          <cell r="D564" t="str">
            <v>0325505</v>
          </cell>
          <cell r="F564">
            <v>0</v>
          </cell>
        </row>
        <row r="566">
          <cell r="D566" t="str">
            <v>0326456</v>
          </cell>
          <cell r="F566">
            <v>0</v>
          </cell>
        </row>
        <row r="568">
          <cell r="D568" t="str">
            <v>0318106</v>
          </cell>
          <cell r="F568">
            <v>0</v>
          </cell>
        </row>
        <row r="569">
          <cell r="D569" t="str">
            <v>0318108</v>
          </cell>
          <cell r="F569">
            <v>0</v>
          </cell>
        </row>
        <row r="570">
          <cell r="D570" t="str">
            <v>0322050</v>
          </cell>
          <cell r="F570">
            <v>0</v>
          </cell>
        </row>
        <row r="571">
          <cell r="D571" t="str">
            <v>0322051</v>
          </cell>
          <cell r="F571">
            <v>0</v>
          </cell>
        </row>
        <row r="574">
          <cell r="D574" t="str">
            <v>0325500</v>
          </cell>
          <cell r="F574">
            <v>0</v>
          </cell>
        </row>
        <row r="576">
          <cell r="D576" t="str">
            <v>0326457</v>
          </cell>
          <cell r="F576">
            <v>0</v>
          </cell>
        </row>
        <row r="577">
          <cell r="D577" t="str">
            <v>0325499</v>
          </cell>
          <cell r="F577">
            <v>0</v>
          </cell>
        </row>
        <row r="579">
          <cell r="D579" t="str">
            <v>0318106</v>
          </cell>
          <cell r="F579">
            <v>0</v>
          </cell>
        </row>
        <row r="580">
          <cell r="D580" t="str">
            <v>0318108</v>
          </cell>
          <cell r="F580">
            <v>0</v>
          </cell>
        </row>
        <row r="583">
          <cell r="D583" t="str">
            <v>0325488</v>
          </cell>
          <cell r="F583">
            <v>0</v>
          </cell>
        </row>
        <row r="585">
          <cell r="D585" t="str">
            <v>0326456</v>
          </cell>
          <cell r="F585">
            <v>0</v>
          </cell>
        </row>
        <row r="587">
          <cell r="D587" t="str">
            <v>0318106</v>
          </cell>
          <cell r="F587">
            <v>0</v>
          </cell>
        </row>
        <row r="588">
          <cell r="D588" t="str">
            <v>0318108</v>
          </cell>
          <cell r="F588">
            <v>0</v>
          </cell>
        </row>
        <row r="589">
          <cell r="D589" t="str">
            <v>0322050</v>
          </cell>
          <cell r="F589">
            <v>0</v>
          </cell>
        </row>
        <row r="590">
          <cell r="D590" t="str">
            <v>0322051</v>
          </cell>
          <cell r="F590">
            <v>0</v>
          </cell>
        </row>
        <row r="593">
          <cell r="D593" t="str">
            <v>0325493</v>
          </cell>
          <cell r="F593">
            <v>0</v>
          </cell>
        </row>
        <row r="595">
          <cell r="D595" t="str">
            <v>0326457</v>
          </cell>
          <cell r="F595">
            <v>0</v>
          </cell>
        </row>
        <row r="596">
          <cell r="D596" t="str">
            <v>0325492</v>
          </cell>
          <cell r="F596">
            <v>0</v>
          </cell>
        </row>
        <row r="598">
          <cell r="D598" t="str">
            <v>0318106</v>
          </cell>
          <cell r="F598">
            <v>0</v>
          </cell>
        </row>
        <row r="599">
          <cell r="D599" t="str">
            <v>0318108</v>
          </cell>
          <cell r="F599">
            <v>0</v>
          </cell>
        </row>
        <row r="600">
          <cell r="D600" t="str">
            <v>0322050</v>
          </cell>
          <cell r="F600">
            <v>0</v>
          </cell>
        </row>
        <row r="601">
          <cell r="D601" t="str">
            <v>0322051</v>
          </cell>
          <cell r="F601">
            <v>0</v>
          </cell>
        </row>
        <row r="606">
          <cell r="D606" t="str">
            <v>0325506</v>
          </cell>
          <cell r="F606">
            <v>0</v>
          </cell>
        </row>
        <row r="608">
          <cell r="D608" t="str">
            <v>0318106</v>
          </cell>
          <cell r="F608">
            <v>0</v>
          </cell>
        </row>
        <row r="609">
          <cell r="D609" t="str">
            <v>0318108</v>
          </cell>
          <cell r="F609">
            <v>0</v>
          </cell>
        </row>
        <row r="610">
          <cell r="D610" t="str">
            <v>0320158</v>
          </cell>
          <cell r="F610">
            <v>0</v>
          </cell>
        </row>
        <row r="613">
          <cell r="D613" t="str">
            <v>0326007</v>
          </cell>
          <cell r="F613">
            <v>0</v>
          </cell>
        </row>
        <row r="615">
          <cell r="D615" t="str">
            <v>0318106</v>
          </cell>
          <cell r="F615">
            <v>0</v>
          </cell>
        </row>
        <row r="616">
          <cell r="D616" t="str">
            <v>0318108</v>
          </cell>
          <cell r="F616">
            <v>0</v>
          </cell>
        </row>
        <row r="617">
          <cell r="D617" t="str">
            <v>0320158</v>
          </cell>
          <cell r="F617">
            <v>0</v>
          </cell>
        </row>
        <row r="620">
          <cell r="D620" t="str">
            <v>0325490</v>
          </cell>
          <cell r="F620">
            <v>0</v>
          </cell>
        </row>
        <row r="622">
          <cell r="D622" t="str">
            <v>0318106</v>
          </cell>
          <cell r="F622">
            <v>0</v>
          </cell>
        </row>
        <row r="623">
          <cell r="D623" t="str">
            <v>0318108</v>
          </cell>
          <cell r="F623">
            <v>0</v>
          </cell>
        </row>
        <row r="624">
          <cell r="D624" t="str">
            <v>0320158</v>
          </cell>
          <cell r="F624">
            <v>0</v>
          </cell>
        </row>
        <row r="627">
          <cell r="D627" t="str">
            <v>0325506</v>
          </cell>
          <cell r="F627">
            <v>0</v>
          </cell>
        </row>
        <row r="629">
          <cell r="D629" t="str">
            <v>0326736</v>
          </cell>
          <cell r="F629">
            <v>0</v>
          </cell>
        </row>
        <row r="631">
          <cell r="D631" t="str">
            <v>0318106</v>
          </cell>
          <cell r="F631">
            <v>0</v>
          </cell>
        </row>
        <row r="632">
          <cell r="D632" t="str">
            <v>0318108</v>
          </cell>
          <cell r="F632">
            <v>0</v>
          </cell>
        </row>
        <row r="633">
          <cell r="D633" t="str">
            <v>0320158</v>
          </cell>
          <cell r="F633">
            <v>0</v>
          </cell>
        </row>
        <row r="636">
          <cell r="D636" t="str">
            <v>0326007</v>
          </cell>
          <cell r="F636">
            <v>0</v>
          </cell>
        </row>
        <row r="638">
          <cell r="D638" t="str">
            <v>0326736</v>
          </cell>
          <cell r="F638">
            <v>0</v>
          </cell>
        </row>
        <row r="640">
          <cell r="D640" t="str">
            <v>0318106</v>
          </cell>
          <cell r="F640">
            <v>0</v>
          </cell>
        </row>
        <row r="641">
          <cell r="D641" t="str">
            <v>0318108</v>
          </cell>
          <cell r="F641">
            <v>0</v>
          </cell>
        </row>
        <row r="642">
          <cell r="D642" t="str">
            <v>0320158</v>
          </cell>
          <cell r="F642">
            <v>0</v>
          </cell>
        </row>
        <row r="645">
          <cell r="D645" t="str">
            <v>0325490</v>
          </cell>
          <cell r="F645">
            <v>0</v>
          </cell>
        </row>
        <row r="647">
          <cell r="D647" t="str">
            <v>0326736</v>
          </cell>
          <cell r="F647">
            <v>0</v>
          </cell>
        </row>
        <row r="649">
          <cell r="D649" t="str">
            <v>0318106</v>
          </cell>
          <cell r="F649">
            <v>0</v>
          </cell>
        </row>
        <row r="650">
          <cell r="D650" t="str">
            <v>0318108</v>
          </cell>
          <cell r="F650">
            <v>0</v>
          </cell>
        </row>
        <row r="651">
          <cell r="D651" t="str">
            <v>0320158</v>
          </cell>
          <cell r="F651">
            <v>0</v>
          </cell>
        </row>
        <row r="657">
          <cell r="D657" t="str">
            <v>0325504</v>
          </cell>
        </row>
        <row r="658">
          <cell r="D658" t="str">
            <v>0325509</v>
          </cell>
        </row>
        <row r="659">
          <cell r="D659" t="str">
            <v>0325507</v>
          </cell>
        </row>
        <row r="660">
          <cell r="D660" t="str">
            <v>0325508</v>
          </cell>
        </row>
        <row r="661">
          <cell r="D661" t="str">
            <v>0325511</v>
          </cell>
        </row>
        <row r="662">
          <cell r="D662" t="str">
            <v>0325510</v>
          </cell>
        </row>
        <row r="663">
          <cell r="D663" t="str">
            <v>0325499</v>
          </cell>
        </row>
        <row r="664">
          <cell r="D664" t="str">
            <v>0325501</v>
          </cell>
        </row>
        <row r="667">
          <cell r="D667" t="str">
            <v>0325502</v>
          </cell>
        </row>
        <row r="668">
          <cell r="D668" t="str">
            <v>0325503</v>
          </cell>
        </row>
        <row r="671">
          <cell r="D671" t="str">
            <v>0325505</v>
          </cell>
        </row>
        <row r="674">
          <cell r="D674" t="str">
            <v>0325500</v>
          </cell>
        </row>
        <row r="677">
          <cell r="D677" t="str">
            <v>0325532</v>
          </cell>
        </row>
        <row r="678">
          <cell r="D678" t="str">
            <v>0325537</v>
          </cell>
        </row>
        <row r="679">
          <cell r="D679" t="str">
            <v>0325538</v>
          </cell>
        </row>
        <row r="682">
          <cell r="D682" t="str">
            <v>0327292</v>
          </cell>
        </row>
        <row r="683">
          <cell r="D683" t="str">
            <v>0327294</v>
          </cell>
        </row>
        <row r="684">
          <cell r="D684" t="str">
            <v>0327293</v>
          </cell>
        </row>
        <row r="685">
          <cell r="D685" t="str">
            <v>0325535</v>
          </cell>
        </row>
        <row r="688">
          <cell r="D688" t="str">
            <v>0325558</v>
          </cell>
        </row>
        <row r="689">
          <cell r="D689" t="str">
            <v>0325547</v>
          </cell>
        </row>
        <row r="690">
          <cell r="D690" t="str">
            <v>0325560</v>
          </cell>
        </row>
        <row r="696">
          <cell r="D696" t="str">
            <v>0325492</v>
          </cell>
        </row>
        <row r="697">
          <cell r="D697" t="str">
            <v>0325496</v>
          </cell>
        </row>
        <row r="698">
          <cell r="D698" t="str">
            <v>0325494</v>
          </cell>
        </row>
        <row r="699">
          <cell r="D699" t="str">
            <v>0325495</v>
          </cell>
        </row>
        <row r="700">
          <cell r="D700" t="str">
            <v>0325498</v>
          </cell>
        </row>
        <row r="701">
          <cell r="D701" t="str">
            <v>0325497</v>
          </cell>
        </row>
        <row r="702">
          <cell r="D702" t="str">
            <v>0325487</v>
          </cell>
        </row>
        <row r="703">
          <cell r="D703" t="str">
            <v>0325489</v>
          </cell>
        </row>
        <row r="706">
          <cell r="D706" t="str">
            <v>0326005</v>
          </cell>
        </row>
        <row r="707">
          <cell r="D707" t="str">
            <v>0326006</v>
          </cell>
        </row>
        <row r="710">
          <cell r="D710" t="str">
            <v>0325488</v>
          </cell>
        </row>
        <row r="713">
          <cell r="D713" t="str">
            <v>0325493</v>
          </cell>
        </row>
        <row r="716">
          <cell r="D716" t="str">
            <v>0325521</v>
          </cell>
        </row>
        <row r="717">
          <cell r="D717" t="str">
            <v>0325525</v>
          </cell>
        </row>
        <row r="718">
          <cell r="D718" t="str">
            <v>0325526</v>
          </cell>
        </row>
        <row r="721">
          <cell r="D721" t="str">
            <v>0327295</v>
          </cell>
        </row>
        <row r="722">
          <cell r="D722" t="str">
            <v>0327296</v>
          </cell>
        </row>
        <row r="723">
          <cell r="D723" t="str">
            <v>0327297</v>
          </cell>
        </row>
        <row r="724">
          <cell r="D724" t="str">
            <v>0325523</v>
          </cell>
        </row>
        <row r="727">
          <cell r="D727" t="str">
            <v>0325562</v>
          </cell>
        </row>
        <row r="728">
          <cell r="D728" t="str">
            <v>0325551</v>
          </cell>
        </row>
        <row r="729">
          <cell r="D729" t="str">
            <v>0325564</v>
          </cell>
        </row>
        <row r="735">
          <cell r="D735" t="str">
            <v>0325506</v>
          </cell>
        </row>
        <row r="736">
          <cell r="D736" t="str">
            <v>0325490</v>
          </cell>
        </row>
        <row r="737">
          <cell r="D737" t="str">
            <v>0326007</v>
          </cell>
        </row>
        <row r="738">
          <cell r="D738" t="str">
            <v>0326736</v>
          </cell>
        </row>
        <row r="744">
          <cell r="D744" t="str">
            <v>0325480</v>
          </cell>
        </row>
        <row r="745">
          <cell r="D745" t="str">
            <v>0325483</v>
          </cell>
        </row>
        <row r="746">
          <cell r="D746" t="str">
            <v>0325481</v>
          </cell>
        </row>
        <row r="747">
          <cell r="D747" t="str">
            <v>0325482</v>
          </cell>
        </row>
        <row r="748">
          <cell r="D748" t="str">
            <v>0325485</v>
          </cell>
        </row>
        <row r="749">
          <cell r="D749" t="str">
            <v>0325484</v>
          </cell>
        </row>
        <row r="750">
          <cell r="D750" t="str">
            <v>0325476</v>
          </cell>
        </row>
        <row r="751">
          <cell r="D751" t="str">
            <v>0325477</v>
          </cell>
        </row>
        <row r="754">
          <cell r="D754" t="str">
            <v>0325512</v>
          </cell>
        </row>
        <row r="755">
          <cell r="D755" t="str">
            <v>0327298</v>
          </cell>
        </row>
        <row r="756">
          <cell r="D756" t="str">
            <v>0325515</v>
          </cell>
        </row>
        <row r="759">
          <cell r="D759" t="str">
            <v>0325567</v>
          </cell>
        </row>
        <row r="760">
          <cell r="D760" t="str">
            <v>0325553</v>
          </cell>
        </row>
        <row r="761">
          <cell r="D761" t="str">
            <v>0325566</v>
          </cell>
        </row>
        <row r="767">
          <cell r="D767" t="str">
            <v>0325541</v>
          </cell>
        </row>
        <row r="768">
          <cell r="D768" t="str">
            <v>0327299</v>
          </cell>
        </row>
        <row r="769">
          <cell r="D769" t="str">
            <v>0325569</v>
          </cell>
        </row>
        <row r="770">
          <cell r="D770" t="str">
            <v>0325555</v>
          </cell>
        </row>
        <row r="771">
          <cell r="D771" t="str">
            <v>0325568</v>
          </cell>
        </row>
        <row r="777">
          <cell r="D777" t="str">
            <v>0327367</v>
          </cell>
        </row>
        <row r="778">
          <cell r="D778" t="str">
            <v>0327366</v>
          </cell>
        </row>
        <row r="779">
          <cell r="D779" t="str">
            <v>0327365</v>
          </cell>
        </row>
        <row r="781">
          <cell r="D781" t="str">
            <v>0325186</v>
          </cell>
        </row>
        <row r="783">
          <cell r="D783" t="str">
            <v>0325572</v>
          </cell>
        </row>
        <row r="784">
          <cell r="D784" t="str">
            <v>0327311</v>
          </cell>
        </row>
        <row r="790">
          <cell r="D790" t="str">
            <v>0325486</v>
          </cell>
        </row>
        <row r="791">
          <cell r="D791" t="str">
            <v>0325491</v>
          </cell>
        </row>
        <row r="792">
          <cell r="D792" t="str">
            <v>0325478</v>
          </cell>
        </row>
        <row r="793">
          <cell r="D793" t="str">
            <v>0322058</v>
          </cell>
        </row>
        <row r="794">
          <cell r="D794" t="str">
            <v>0325479</v>
          </cell>
        </row>
      </sheetData>
      <sheetData sheetId="6">
        <row r="7">
          <cell r="D7" t="str">
            <v>0322882</v>
          </cell>
          <cell r="F7">
            <v>0</v>
          </cell>
        </row>
        <row r="8">
          <cell r="D8" t="str">
            <v>0322900</v>
          </cell>
          <cell r="F8">
            <v>0</v>
          </cell>
        </row>
        <row r="9">
          <cell r="D9" t="str">
            <v>0322883</v>
          </cell>
          <cell r="F9">
            <v>0</v>
          </cell>
        </row>
        <row r="10">
          <cell r="D10" t="str">
            <v>0318107</v>
          </cell>
          <cell r="F10">
            <v>0</v>
          </cell>
        </row>
        <row r="11">
          <cell r="D11" t="str">
            <v>0317638</v>
          </cell>
          <cell r="F11">
            <v>0</v>
          </cell>
        </row>
        <row r="13">
          <cell r="D13" t="str">
            <v>0320728</v>
          </cell>
          <cell r="F13">
            <v>0</v>
          </cell>
        </row>
        <row r="14">
          <cell r="D14" t="str">
            <v>0322882</v>
          </cell>
          <cell r="F14">
            <v>0</v>
          </cell>
        </row>
        <row r="15">
          <cell r="D15" t="str">
            <v>0322900</v>
          </cell>
          <cell r="F15">
            <v>0</v>
          </cell>
        </row>
        <row r="16">
          <cell r="D16" t="str">
            <v>0318106</v>
          </cell>
          <cell r="F16">
            <v>0</v>
          </cell>
        </row>
        <row r="17">
          <cell r="D17" t="str">
            <v>0317638</v>
          </cell>
          <cell r="F17">
            <v>0</v>
          </cell>
        </row>
        <row r="18">
          <cell r="D18" t="str">
            <v>0318108</v>
          </cell>
          <cell r="F18">
            <v>0</v>
          </cell>
        </row>
        <row r="20">
          <cell r="D20" t="str">
            <v>0322899</v>
          </cell>
          <cell r="F20">
            <v>0</v>
          </cell>
        </row>
        <row r="21">
          <cell r="D21" t="str">
            <v>0321807</v>
          </cell>
          <cell r="F21">
            <v>0</v>
          </cell>
        </row>
        <row r="22">
          <cell r="D22" t="str">
            <v>0320718</v>
          </cell>
          <cell r="F22">
            <v>0</v>
          </cell>
        </row>
        <row r="23">
          <cell r="D23" t="str">
            <v>0317638</v>
          </cell>
          <cell r="F23">
            <v>0</v>
          </cell>
        </row>
        <row r="24">
          <cell r="D24" t="str">
            <v>0320158</v>
          </cell>
          <cell r="F24">
            <v>0</v>
          </cell>
        </row>
        <row r="25">
          <cell r="D25" t="str">
            <v>0318108</v>
          </cell>
          <cell r="F25">
            <v>0</v>
          </cell>
        </row>
        <row r="27">
          <cell r="D27" t="str">
            <v>0322899</v>
          </cell>
          <cell r="F27">
            <v>0</v>
          </cell>
        </row>
        <row r="28">
          <cell r="D28" t="str">
            <v>0321807</v>
          </cell>
          <cell r="F28">
            <v>0</v>
          </cell>
        </row>
        <row r="29">
          <cell r="D29" t="str">
            <v>0321808</v>
          </cell>
          <cell r="F29">
            <v>0</v>
          </cell>
        </row>
        <row r="30">
          <cell r="D30" t="str">
            <v>0318106</v>
          </cell>
          <cell r="F30">
            <v>0</v>
          </cell>
        </row>
        <row r="31">
          <cell r="D31" t="str">
            <v>0320158</v>
          </cell>
          <cell r="F31">
            <v>0</v>
          </cell>
        </row>
        <row r="32">
          <cell r="D32" t="str">
            <v>0320998</v>
          </cell>
          <cell r="F32">
            <v>0</v>
          </cell>
        </row>
        <row r="35">
          <cell r="D35" t="str">
            <v>0320730</v>
          </cell>
          <cell r="F35">
            <v>0</v>
          </cell>
        </row>
        <row r="36">
          <cell r="D36" t="str">
            <v>0320730</v>
          </cell>
          <cell r="F36">
            <v>0</v>
          </cell>
        </row>
        <row r="37">
          <cell r="D37" t="str">
            <v>0322899</v>
          </cell>
          <cell r="F37">
            <v>0</v>
          </cell>
        </row>
        <row r="38">
          <cell r="D38" t="str">
            <v>0321807</v>
          </cell>
          <cell r="F38">
            <v>0</v>
          </cell>
        </row>
        <row r="39">
          <cell r="D39" t="str">
            <v>0321808</v>
          </cell>
          <cell r="F39">
            <v>0</v>
          </cell>
        </row>
        <row r="40">
          <cell r="D40" t="str">
            <v>0315456</v>
          </cell>
          <cell r="F40">
            <v>0</v>
          </cell>
        </row>
        <row r="41">
          <cell r="D41" t="str">
            <v>0317638</v>
          </cell>
          <cell r="F41">
            <v>0</v>
          </cell>
        </row>
        <row r="42">
          <cell r="D42" t="str">
            <v>0320158</v>
          </cell>
          <cell r="F42">
            <v>0</v>
          </cell>
        </row>
        <row r="43">
          <cell r="D43" t="str">
            <v>0320730</v>
          </cell>
          <cell r="F43">
            <v>0</v>
          </cell>
        </row>
        <row r="44">
          <cell r="D44" t="str">
            <v>0320720</v>
          </cell>
          <cell r="F44">
            <v>0</v>
          </cell>
        </row>
        <row r="45">
          <cell r="D45" t="str">
            <v>0322899</v>
          </cell>
          <cell r="F45">
            <v>0</v>
          </cell>
        </row>
        <row r="46">
          <cell r="D46" t="str">
            <v>0321807</v>
          </cell>
          <cell r="F46">
            <v>0</v>
          </cell>
        </row>
        <row r="47">
          <cell r="D47" t="str">
            <v>0321808</v>
          </cell>
          <cell r="F47">
            <v>0</v>
          </cell>
        </row>
        <row r="49">
          <cell r="D49" t="str">
            <v>0320158</v>
          </cell>
          <cell r="F49">
            <v>0</v>
          </cell>
        </row>
        <row r="50">
          <cell r="D50" t="str">
            <v>0320998</v>
          </cell>
          <cell r="F50">
            <v>0</v>
          </cell>
        </row>
        <row r="51">
          <cell r="D51" t="str">
            <v>0320713</v>
          </cell>
          <cell r="F51">
            <v>0</v>
          </cell>
        </row>
        <row r="53">
          <cell r="D53" t="str">
            <v>0322899</v>
          </cell>
          <cell r="F53">
            <v>0</v>
          </cell>
        </row>
        <row r="54">
          <cell r="D54" t="str">
            <v>0318108</v>
          </cell>
          <cell r="F54">
            <v>0</v>
          </cell>
        </row>
        <row r="55">
          <cell r="D55" t="str">
            <v>0317638</v>
          </cell>
          <cell r="F55">
            <v>0</v>
          </cell>
        </row>
        <row r="56">
          <cell r="D56" t="str">
            <v>0318106</v>
          </cell>
          <cell r="F56">
            <v>0</v>
          </cell>
        </row>
        <row r="57">
          <cell r="D57" t="str">
            <v>0320730</v>
          </cell>
          <cell r="F57">
            <v>0</v>
          </cell>
        </row>
        <row r="58">
          <cell r="D58" t="str">
            <v>0322899</v>
          </cell>
          <cell r="F58">
            <v>0</v>
          </cell>
        </row>
        <row r="59">
          <cell r="D59" t="str">
            <v>0321807</v>
          </cell>
          <cell r="F59">
            <v>0</v>
          </cell>
        </row>
        <row r="60">
          <cell r="D60" t="str">
            <v>0321808</v>
          </cell>
          <cell r="F60">
            <v>0</v>
          </cell>
        </row>
        <row r="61">
          <cell r="D61" t="str">
            <v>0315456</v>
          </cell>
          <cell r="F61">
            <v>0</v>
          </cell>
        </row>
        <row r="62">
          <cell r="D62" t="str">
            <v>0317638</v>
          </cell>
          <cell r="F62">
            <v>0</v>
          </cell>
        </row>
        <row r="63">
          <cell r="D63" t="str">
            <v>0320158</v>
          </cell>
          <cell r="F63">
            <v>0</v>
          </cell>
        </row>
        <row r="66">
          <cell r="D66" t="str">
            <v>0322899</v>
          </cell>
          <cell r="F66">
            <v>0</v>
          </cell>
        </row>
        <row r="67">
          <cell r="D67" t="str">
            <v>0321807</v>
          </cell>
          <cell r="F67">
            <v>0</v>
          </cell>
        </row>
        <row r="68">
          <cell r="D68" t="str">
            <v>0321808</v>
          </cell>
          <cell r="F68">
            <v>0</v>
          </cell>
        </row>
        <row r="69">
          <cell r="D69" t="str">
            <v>0320720</v>
          </cell>
          <cell r="F69">
            <v>0</v>
          </cell>
        </row>
        <row r="70">
          <cell r="D70" t="str">
            <v>0320158</v>
          </cell>
          <cell r="F70">
            <v>0</v>
          </cell>
        </row>
        <row r="71">
          <cell r="D71" t="str">
            <v>0320998</v>
          </cell>
          <cell r="F71">
            <v>0</v>
          </cell>
        </row>
        <row r="72">
          <cell r="D72" t="str">
            <v>0315456</v>
          </cell>
          <cell r="F72">
            <v>0</v>
          </cell>
        </row>
        <row r="73">
          <cell r="D73" t="str">
            <v>0322050</v>
          </cell>
          <cell r="F73">
            <v>0</v>
          </cell>
        </row>
        <row r="74">
          <cell r="D74" t="str">
            <v>0322899</v>
          </cell>
          <cell r="F74">
            <v>0</v>
          </cell>
        </row>
        <row r="76">
          <cell r="D76" t="str">
            <v>0317638</v>
          </cell>
          <cell r="F76">
            <v>0</v>
          </cell>
        </row>
        <row r="77">
          <cell r="D77" t="str">
            <v>0323128</v>
          </cell>
          <cell r="F77">
            <v>0</v>
          </cell>
        </row>
        <row r="78">
          <cell r="D78" t="str">
            <v>0320728</v>
          </cell>
          <cell r="F78">
            <v>0</v>
          </cell>
        </row>
        <row r="79">
          <cell r="D79" t="str">
            <v>0320720</v>
          </cell>
          <cell r="F79">
            <v>0</v>
          </cell>
        </row>
        <row r="81">
          <cell r="D81" t="str">
            <v>0322882</v>
          </cell>
          <cell r="F81">
            <v>0</v>
          </cell>
        </row>
        <row r="82">
          <cell r="D82" t="str">
            <v>0322914</v>
          </cell>
          <cell r="F82">
            <v>0</v>
          </cell>
        </row>
        <row r="83">
          <cell r="D83" t="str">
            <v>0322050</v>
          </cell>
          <cell r="F83">
            <v>0</v>
          </cell>
        </row>
        <row r="84">
          <cell r="D84" t="str">
            <v>0317638</v>
          </cell>
          <cell r="F84">
            <v>0</v>
          </cell>
        </row>
        <row r="86">
          <cell r="D86" t="str">
            <v>0324176</v>
          </cell>
          <cell r="F86">
            <v>0</v>
          </cell>
        </row>
        <row r="87">
          <cell r="D87" t="str">
            <v>0322899</v>
          </cell>
          <cell r="F87">
            <v>0</v>
          </cell>
        </row>
        <row r="88">
          <cell r="D88" t="str">
            <v>0322927</v>
          </cell>
          <cell r="F88">
            <v>0</v>
          </cell>
        </row>
        <row r="89">
          <cell r="D89" t="str">
            <v>0322919</v>
          </cell>
          <cell r="F89">
            <v>0</v>
          </cell>
        </row>
        <row r="90">
          <cell r="D90" t="str">
            <v>0318106</v>
          </cell>
          <cell r="F90">
            <v>0</v>
          </cell>
        </row>
        <row r="91">
          <cell r="D91" t="str">
            <v>0317638</v>
          </cell>
          <cell r="F91">
            <v>0</v>
          </cell>
        </row>
        <row r="92">
          <cell r="D92" t="str">
            <v>0322050</v>
          </cell>
          <cell r="F92">
            <v>0</v>
          </cell>
        </row>
        <row r="93">
          <cell r="D93" t="str">
            <v>0327087</v>
          </cell>
          <cell r="F93">
            <v>0</v>
          </cell>
        </row>
        <row r="94">
          <cell r="D94" t="str">
            <v>0322882</v>
          </cell>
          <cell r="F94">
            <v>0</v>
          </cell>
        </row>
        <row r="95">
          <cell r="D95" t="str">
            <v>0322920</v>
          </cell>
          <cell r="F95">
            <v>0</v>
          </cell>
        </row>
        <row r="96">
          <cell r="D96" t="str">
            <v>0322914</v>
          </cell>
          <cell r="F96">
            <v>0</v>
          </cell>
        </row>
        <row r="97">
          <cell r="D97" t="str">
            <v>0320716</v>
          </cell>
          <cell r="F97">
            <v>0</v>
          </cell>
        </row>
        <row r="98">
          <cell r="D98" t="str">
            <v>0317638</v>
          </cell>
          <cell r="F98">
            <v>0</v>
          </cell>
        </row>
        <row r="99">
          <cell r="D99" t="str">
            <v>0318106</v>
          </cell>
          <cell r="F99">
            <v>0</v>
          </cell>
        </row>
        <row r="100">
          <cell r="D100" t="str">
            <v>0318107</v>
          </cell>
          <cell r="F100">
            <v>0</v>
          </cell>
        </row>
        <row r="101">
          <cell r="D101" t="str">
            <v>0322050</v>
          </cell>
          <cell r="F101">
            <v>0</v>
          </cell>
        </row>
        <row r="103">
          <cell r="D103" t="str">
            <v>0322899</v>
          </cell>
          <cell r="F103">
            <v>0</v>
          </cell>
        </row>
        <row r="104">
          <cell r="D104" t="str">
            <v>0322927</v>
          </cell>
          <cell r="F104">
            <v>0</v>
          </cell>
        </row>
        <row r="105">
          <cell r="D105" t="str">
            <v>0322919</v>
          </cell>
          <cell r="F105">
            <v>0</v>
          </cell>
        </row>
        <row r="106">
          <cell r="D106" t="str">
            <v>0327088</v>
          </cell>
          <cell r="F106">
            <v>0</v>
          </cell>
        </row>
        <row r="107">
          <cell r="D107" t="str">
            <v>0317638</v>
          </cell>
          <cell r="F107">
            <v>0</v>
          </cell>
        </row>
        <row r="108">
          <cell r="D108" t="str">
            <v>0320716</v>
          </cell>
          <cell r="F108">
            <v>0</v>
          </cell>
        </row>
        <row r="109">
          <cell r="D109" t="str">
            <v>0318106</v>
          </cell>
          <cell r="F109">
            <v>0</v>
          </cell>
        </row>
        <row r="110">
          <cell r="D110" t="str">
            <v>0322899</v>
          </cell>
          <cell r="F110">
            <v>0</v>
          </cell>
        </row>
        <row r="111">
          <cell r="D111" t="str">
            <v>0322927</v>
          </cell>
          <cell r="F111">
            <v>0</v>
          </cell>
        </row>
        <row r="112">
          <cell r="D112" t="str">
            <v>0322919</v>
          </cell>
          <cell r="F112">
            <v>0</v>
          </cell>
        </row>
        <row r="114">
          <cell r="D114" t="str">
            <v>0317638</v>
          </cell>
          <cell r="F114">
            <v>0</v>
          </cell>
        </row>
        <row r="115">
          <cell r="D115" t="str">
            <v>0324176</v>
          </cell>
          <cell r="F115">
            <v>0</v>
          </cell>
        </row>
        <row r="116">
          <cell r="D116" t="str">
            <v>0320727</v>
          </cell>
          <cell r="F116">
            <v>0</v>
          </cell>
        </row>
        <row r="117">
          <cell r="D117" t="str">
            <v>0320716</v>
          </cell>
          <cell r="F117">
            <v>0</v>
          </cell>
        </row>
        <row r="118">
          <cell r="D118" t="str">
            <v>0320718</v>
          </cell>
          <cell r="F118">
            <v>0</v>
          </cell>
        </row>
        <row r="119">
          <cell r="D119" t="str">
            <v>0322899</v>
          </cell>
          <cell r="F119">
            <v>0</v>
          </cell>
        </row>
        <row r="120">
          <cell r="D120" t="str">
            <v>0318106</v>
          </cell>
          <cell r="F120">
            <v>0</v>
          </cell>
        </row>
        <row r="121">
          <cell r="D121" t="str">
            <v>0317638</v>
          </cell>
          <cell r="F121">
            <v>0</v>
          </cell>
        </row>
        <row r="122">
          <cell r="D122" t="str">
            <v>0320158</v>
          </cell>
          <cell r="F122">
            <v>0</v>
          </cell>
        </row>
        <row r="125">
          <cell r="D125" t="str">
            <v>0322902</v>
          </cell>
          <cell r="F125">
            <v>0</v>
          </cell>
        </row>
        <row r="127">
          <cell r="D127" t="str">
            <v>0317638</v>
          </cell>
          <cell r="F127">
            <v>0</v>
          </cell>
        </row>
        <row r="128">
          <cell r="D128" t="str">
            <v>0320158</v>
          </cell>
          <cell r="F128">
            <v>0</v>
          </cell>
        </row>
        <row r="129">
          <cell r="D129" t="str">
            <v>0318106</v>
          </cell>
          <cell r="F129">
            <v>0</v>
          </cell>
        </row>
        <row r="130">
          <cell r="D130" t="str">
            <v>0318107</v>
          </cell>
          <cell r="F130">
            <v>0</v>
          </cell>
        </row>
        <row r="131">
          <cell r="D131" t="str">
            <v>0322927</v>
          </cell>
          <cell r="F131">
            <v>0</v>
          </cell>
        </row>
        <row r="132">
          <cell r="D132" t="str">
            <v>0322917</v>
          </cell>
          <cell r="F132">
            <v>0</v>
          </cell>
        </row>
        <row r="135">
          <cell r="D135" t="str">
            <v>0322927</v>
          </cell>
          <cell r="F135">
            <v>0</v>
          </cell>
        </row>
        <row r="136">
          <cell r="D136" t="str">
            <v>0322917</v>
          </cell>
          <cell r="F136">
            <v>0</v>
          </cell>
        </row>
        <row r="137">
          <cell r="D137" t="str">
            <v>0322899</v>
          </cell>
          <cell r="F137">
            <v>0</v>
          </cell>
        </row>
        <row r="138">
          <cell r="D138" t="str">
            <v>0323095</v>
          </cell>
          <cell r="F138">
            <v>0</v>
          </cell>
        </row>
        <row r="139">
          <cell r="D139" t="str">
            <v>0317638</v>
          </cell>
          <cell r="F139">
            <v>0</v>
          </cell>
        </row>
        <row r="140">
          <cell r="D140" t="str">
            <v>0315456</v>
          </cell>
          <cell r="F140">
            <v>0</v>
          </cell>
        </row>
        <row r="142">
          <cell r="D142" t="str">
            <v>0322927</v>
          </cell>
          <cell r="F142">
            <v>0</v>
          </cell>
        </row>
        <row r="143">
          <cell r="D143" t="str">
            <v>0322917</v>
          </cell>
          <cell r="F143">
            <v>0</v>
          </cell>
        </row>
        <row r="144">
          <cell r="D144" t="str">
            <v>0322906</v>
          </cell>
          <cell r="F144">
            <v>0</v>
          </cell>
        </row>
        <row r="145">
          <cell r="D145" t="str">
            <v>0322899</v>
          </cell>
          <cell r="F145">
            <v>0</v>
          </cell>
        </row>
        <row r="146">
          <cell r="D146" t="str">
            <v>0318106</v>
          </cell>
          <cell r="F146">
            <v>0</v>
          </cell>
        </row>
        <row r="147">
          <cell r="D147" t="str">
            <v>0317638</v>
          </cell>
          <cell r="F147">
            <v>0</v>
          </cell>
        </row>
        <row r="149">
          <cell r="D149" t="str">
            <v>0327092</v>
          </cell>
          <cell r="F149">
            <v>0</v>
          </cell>
        </row>
        <row r="150">
          <cell r="D150" t="str">
            <v>0322927</v>
          </cell>
          <cell r="F150">
            <v>0</v>
          </cell>
        </row>
        <row r="151">
          <cell r="D151" t="str">
            <v>0322917</v>
          </cell>
          <cell r="F151">
            <v>0</v>
          </cell>
        </row>
        <row r="152">
          <cell r="D152" t="str">
            <v>0322905</v>
          </cell>
          <cell r="F152">
            <v>0</v>
          </cell>
        </row>
        <row r="153">
          <cell r="D153" t="str">
            <v>0322899</v>
          </cell>
          <cell r="F153">
            <v>0</v>
          </cell>
        </row>
        <row r="154">
          <cell r="D154" t="str">
            <v>0320933</v>
          </cell>
          <cell r="F154">
            <v>0</v>
          </cell>
        </row>
        <row r="155">
          <cell r="D155" t="str">
            <v>0327088</v>
          </cell>
          <cell r="F155">
            <v>0</v>
          </cell>
        </row>
        <row r="156">
          <cell r="D156" t="str">
            <v>0317638</v>
          </cell>
          <cell r="F156">
            <v>0</v>
          </cell>
        </row>
        <row r="158">
          <cell r="D158" t="str">
            <v>0327414</v>
          </cell>
          <cell r="F158">
            <v>0</v>
          </cell>
        </row>
        <row r="159">
          <cell r="D159" t="str">
            <v>0322907</v>
          </cell>
          <cell r="F159">
            <v>0</v>
          </cell>
        </row>
        <row r="160">
          <cell r="D160" t="str">
            <v>0322899</v>
          </cell>
          <cell r="F160">
            <v>0</v>
          </cell>
        </row>
        <row r="161">
          <cell r="D161" t="str">
            <v>0325683</v>
          </cell>
          <cell r="F161">
            <v>0</v>
          </cell>
        </row>
        <row r="162">
          <cell r="D162" t="str">
            <v>0317638</v>
          </cell>
          <cell r="F162">
            <v>0</v>
          </cell>
        </row>
        <row r="163">
          <cell r="D163" t="str">
            <v>0320158</v>
          </cell>
          <cell r="F163">
            <v>0</v>
          </cell>
        </row>
        <row r="164">
          <cell r="D164" t="str">
            <v>0320727</v>
          </cell>
          <cell r="F164">
            <v>0</v>
          </cell>
        </row>
        <row r="165">
          <cell r="D165" t="str">
            <v>0327414</v>
          </cell>
          <cell r="F165">
            <v>0</v>
          </cell>
        </row>
        <row r="166">
          <cell r="D166" t="str">
            <v>0322907</v>
          </cell>
          <cell r="F166">
            <v>0</v>
          </cell>
        </row>
        <row r="167">
          <cell r="D167" t="str">
            <v>0322902</v>
          </cell>
          <cell r="F167">
            <v>0</v>
          </cell>
        </row>
        <row r="169">
          <cell r="D169" t="str">
            <v>0317638</v>
          </cell>
          <cell r="F169">
            <v>0</v>
          </cell>
        </row>
        <row r="170">
          <cell r="D170" t="str">
            <v>0320158</v>
          </cell>
          <cell r="F170">
            <v>0</v>
          </cell>
        </row>
        <row r="171">
          <cell r="D171" t="str">
            <v>0327415</v>
          </cell>
          <cell r="F171">
            <v>0</v>
          </cell>
        </row>
        <row r="172">
          <cell r="D172" t="str">
            <v>0327418</v>
          </cell>
          <cell r="F172">
            <v>0</v>
          </cell>
        </row>
        <row r="173">
          <cell r="D173" t="str">
            <v>0325683</v>
          </cell>
          <cell r="F173">
            <v>0</v>
          </cell>
        </row>
        <row r="174">
          <cell r="D174" t="str">
            <v>0325682</v>
          </cell>
          <cell r="F174">
            <v>0</v>
          </cell>
        </row>
        <row r="175">
          <cell r="D175" t="str">
            <v>0322899</v>
          </cell>
          <cell r="F175">
            <v>0</v>
          </cell>
        </row>
        <row r="176">
          <cell r="D176" t="str">
            <v>0322691</v>
          </cell>
          <cell r="F176">
            <v>0</v>
          </cell>
        </row>
        <row r="177">
          <cell r="D177" t="str">
            <v>0317638</v>
          </cell>
          <cell r="F177">
            <v>0</v>
          </cell>
        </row>
        <row r="178">
          <cell r="D178" t="str">
            <v>0320158</v>
          </cell>
          <cell r="F178">
            <v>0</v>
          </cell>
        </row>
        <row r="179">
          <cell r="D179" t="str">
            <v>0327344</v>
          </cell>
          <cell r="F179">
            <v>0</v>
          </cell>
        </row>
        <row r="180">
          <cell r="D180" t="str">
            <v>0327345</v>
          </cell>
          <cell r="F180">
            <v>0</v>
          </cell>
        </row>
        <row r="181">
          <cell r="D181" t="str">
            <v>0322899</v>
          </cell>
          <cell r="F181">
            <v>0</v>
          </cell>
        </row>
        <row r="182">
          <cell r="D182" t="str">
            <v>0322927</v>
          </cell>
          <cell r="F182">
            <v>0</v>
          </cell>
        </row>
        <row r="183">
          <cell r="D183" t="str">
            <v>0322917</v>
          </cell>
          <cell r="F183">
            <v>0</v>
          </cell>
        </row>
        <row r="184">
          <cell r="D184" t="str">
            <v>0327349</v>
          </cell>
          <cell r="F184">
            <v>0</v>
          </cell>
        </row>
        <row r="185">
          <cell r="D185" t="str">
            <v>0317638</v>
          </cell>
          <cell r="F185">
            <v>0</v>
          </cell>
        </row>
        <row r="186">
          <cell r="D186" t="str">
            <v>0320158</v>
          </cell>
          <cell r="F186">
            <v>0</v>
          </cell>
        </row>
        <row r="187">
          <cell r="D187" t="str">
            <v>0327350</v>
          </cell>
          <cell r="F187">
            <v>0</v>
          </cell>
        </row>
        <row r="188">
          <cell r="D188" t="str">
            <v>0327351</v>
          </cell>
          <cell r="F188">
            <v>0</v>
          </cell>
        </row>
        <row r="189">
          <cell r="D189" t="str">
            <v>0317556</v>
          </cell>
          <cell r="F189">
            <v>0</v>
          </cell>
        </row>
        <row r="190">
          <cell r="D190" t="str">
            <v>0322899</v>
          </cell>
          <cell r="F190">
            <v>0</v>
          </cell>
        </row>
        <row r="191">
          <cell r="D191" t="str">
            <v>0317557</v>
          </cell>
          <cell r="F191">
            <v>0</v>
          </cell>
        </row>
        <row r="192">
          <cell r="D192" t="str">
            <v>0327355</v>
          </cell>
          <cell r="F192">
            <v>0</v>
          </cell>
        </row>
        <row r="193">
          <cell r="D193" t="str">
            <v>0317638</v>
          </cell>
          <cell r="F193">
            <v>0</v>
          </cell>
        </row>
        <row r="194">
          <cell r="D194" t="str">
            <v>0320158</v>
          </cell>
          <cell r="F194">
            <v>0</v>
          </cell>
        </row>
        <row r="195">
          <cell r="D195" t="str">
            <v>0327350</v>
          </cell>
          <cell r="F195">
            <v>0</v>
          </cell>
        </row>
        <row r="196">
          <cell r="D196" t="str">
            <v>0327351</v>
          </cell>
          <cell r="F196">
            <v>0</v>
          </cell>
        </row>
        <row r="197">
          <cell r="D197" t="str">
            <v>0322902</v>
          </cell>
          <cell r="F197">
            <v>0</v>
          </cell>
        </row>
        <row r="198">
          <cell r="D198" t="str">
            <v>0327353</v>
          </cell>
          <cell r="F198">
            <v>0</v>
          </cell>
        </row>
        <row r="199">
          <cell r="D199" t="str">
            <v>0317638</v>
          </cell>
          <cell r="F199">
            <v>0</v>
          </cell>
        </row>
        <row r="200">
          <cell r="D200" t="str">
            <v>0320158</v>
          </cell>
          <cell r="F200">
            <v>0</v>
          </cell>
        </row>
        <row r="202">
          <cell r="D202" t="str">
            <v>0318106</v>
          </cell>
          <cell r="F202">
            <v>0</v>
          </cell>
        </row>
        <row r="203">
          <cell r="D203" t="str">
            <v>0322899</v>
          </cell>
          <cell r="F203">
            <v>0</v>
          </cell>
        </row>
        <row r="204">
          <cell r="D204" t="str">
            <v>0320933</v>
          </cell>
          <cell r="F204">
            <v>0</v>
          </cell>
        </row>
        <row r="205">
          <cell r="D205" t="str">
            <v>0322877</v>
          </cell>
          <cell r="F205">
            <v>0</v>
          </cell>
        </row>
        <row r="206">
          <cell r="D206" t="str">
            <v>0320716</v>
          </cell>
          <cell r="F206">
            <v>0</v>
          </cell>
        </row>
        <row r="207">
          <cell r="D207" t="str">
            <v>0317638</v>
          </cell>
          <cell r="F207">
            <v>0</v>
          </cell>
        </row>
        <row r="208">
          <cell r="D208" t="str">
            <v>0320158</v>
          </cell>
          <cell r="F208">
            <v>0</v>
          </cell>
        </row>
        <row r="209">
          <cell r="D209" t="str">
            <v>0318107</v>
          </cell>
          <cell r="F209">
            <v>0</v>
          </cell>
        </row>
        <row r="210">
          <cell r="D210" t="str">
            <v>0320715</v>
          </cell>
          <cell r="F210">
            <v>0</v>
          </cell>
        </row>
        <row r="211">
          <cell r="D211" t="str">
            <v>0322899</v>
          </cell>
          <cell r="F211">
            <v>0</v>
          </cell>
        </row>
        <row r="212">
          <cell r="D212" t="str">
            <v>0320716</v>
          </cell>
          <cell r="F212">
            <v>0</v>
          </cell>
        </row>
        <row r="213">
          <cell r="D213" t="str">
            <v>0317638</v>
          </cell>
          <cell r="F213">
            <v>0</v>
          </cell>
        </row>
        <row r="214">
          <cell r="D214" t="str">
            <v>0320158</v>
          </cell>
          <cell r="F214">
            <v>0</v>
          </cell>
        </row>
        <row r="215">
          <cell r="D215" t="str">
            <v>0318107</v>
          </cell>
          <cell r="F215">
            <v>0</v>
          </cell>
        </row>
        <row r="217">
          <cell r="D217" t="str">
            <v>0322899</v>
          </cell>
          <cell r="F217">
            <v>0</v>
          </cell>
        </row>
        <row r="218">
          <cell r="D218" t="str">
            <v>0322927</v>
          </cell>
          <cell r="F218">
            <v>0</v>
          </cell>
        </row>
        <row r="219">
          <cell r="D219" t="str">
            <v>0322917</v>
          </cell>
          <cell r="F219">
            <v>0</v>
          </cell>
        </row>
        <row r="220">
          <cell r="D220" t="str">
            <v>0322632</v>
          </cell>
          <cell r="F220">
            <v>0</v>
          </cell>
        </row>
        <row r="221">
          <cell r="D221" t="str">
            <v>0317638</v>
          </cell>
          <cell r="F221">
            <v>0</v>
          </cell>
        </row>
        <row r="222">
          <cell r="D222" t="str">
            <v>0320158</v>
          </cell>
          <cell r="F222">
            <v>0</v>
          </cell>
        </row>
        <row r="223">
          <cell r="D223" t="str">
            <v>0321911</v>
          </cell>
          <cell r="F223">
            <v>0</v>
          </cell>
        </row>
        <row r="224">
          <cell r="D224" t="str">
            <v>0318106</v>
          </cell>
          <cell r="F224">
            <v>0</v>
          </cell>
        </row>
        <row r="225">
          <cell r="D225" t="str">
            <v>0317556</v>
          </cell>
          <cell r="F225">
            <v>0</v>
          </cell>
        </row>
        <row r="226">
          <cell r="D226" t="str">
            <v>0322899</v>
          </cell>
          <cell r="F226">
            <v>0</v>
          </cell>
        </row>
        <row r="227">
          <cell r="D227" t="str">
            <v>0317557</v>
          </cell>
          <cell r="F227">
            <v>0</v>
          </cell>
        </row>
        <row r="228">
          <cell r="D228" t="str">
            <v>0326661</v>
          </cell>
          <cell r="F228">
            <v>0</v>
          </cell>
        </row>
        <row r="229">
          <cell r="D229" t="str">
            <v>0317638</v>
          </cell>
          <cell r="F229">
            <v>0</v>
          </cell>
        </row>
        <row r="230">
          <cell r="D230" t="str">
            <v>0320158</v>
          </cell>
          <cell r="F230">
            <v>0</v>
          </cell>
        </row>
        <row r="231">
          <cell r="D231" t="str">
            <v>0320716</v>
          </cell>
          <cell r="F231">
            <v>0</v>
          </cell>
        </row>
        <row r="232">
          <cell r="D232" t="str">
            <v>0318106</v>
          </cell>
          <cell r="F232">
            <v>0</v>
          </cell>
        </row>
        <row r="233">
          <cell r="D233" t="str">
            <v>0322902</v>
          </cell>
          <cell r="F233">
            <v>0</v>
          </cell>
        </row>
        <row r="234">
          <cell r="D234" t="str">
            <v>0318107</v>
          </cell>
          <cell r="F234">
            <v>0</v>
          </cell>
        </row>
        <row r="235">
          <cell r="D235" t="str">
            <v>0317638</v>
          </cell>
          <cell r="F235">
            <v>0</v>
          </cell>
        </row>
        <row r="236">
          <cell r="D236" t="str">
            <v>0320158</v>
          </cell>
          <cell r="F236">
            <v>0</v>
          </cell>
        </row>
        <row r="237">
          <cell r="D237" t="str">
            <v>0320713</v>
          </cell>
          <cell r="F237">
            <v>0</v>
          </cell>
        </row>
        <row r="238">
          <cell r="D238" t="str">
            <v>0325684</v>
          </cell>
          <cell r="F238">
            <v>0</v>
          </cell>
        </row>
        <row r="239">
          <cell r="D239" t="str">
            <v>0322899</v>
          </cell>
          <cell r="F239">
            <v>0</v>
          </cell>
        </row>
        <row r="240">
          <cell r="D240" t="str">
            <v>0320933</v>
          </cell>
          <cell r="F240">
            <v>0</v>
          </cell>
        </row>
        <row r="241">
          <cell r="D241" t="str">
            <v>0322877</v>
          </cell>
          <cell r="F241">
            <v>0</v>
          </cell>
        </row>
        <row r="242">
          <cell r="D242" t="str">
            <v>0318106</v>
          </cell>
          <cell r="F242">
            <v>0</v>
          </cell>
        </row>
        <row r="243">
          <cell r="D243" t="str">
            <v>0317638</v>
          </cell>
          <cell r="F243">
            <v>0</v>
          </cell>
        </row>
        <row r="244">
          <cell r="D244" t="str">
            <v>0320158</v>
          </cell>
          <cell r="F244">
            <v>0</v>
          </cell>
        </row>
        <row r="245">
          <cell r="D245" t="str">
            <v>0322391</v>
          </cell>
          <cell r="F245">
            <v>0</v>
          </cell>
        </row>
        <row r="247">
          <cell r="D247" t="str">
            <v>0322907</v>
          </cell>
          <cell r="F247">
            <v>0</v>
          </cell>
        </row>
        <row r="248">
          <cell r="D248" t="str">
            <v>0322899</v>
          </cell>
          <cell r="F248">
            <v>0</v>
          </cell>
        </row>
        <row r="249">
          <cell r="D249" t="str">
            <v>0320716</v>
          </cell>
          <cell r="F249">
            <v>0</v>
          </cell>
        </row>
        <row r="250">
          <cell r="D250" t="str">
            <v>0317638</v>
          </cell>
          <cell r="F250">
            <v>0</v>
          </cell>
        </row>
        <row r="251">
          <cell r="D251" t="str">
            <v>0320158</v>
          </cell>
          <cell r="F251">
            <v>0</v>
          </cell>
        </row>
        <row r="252">
          <cell r="D252" t="str">
            <v>0318107</v>
          </cell>
          <cell r="F252">
            <v>0</v>
          </cell>
        </row>
        <row r="253">
          <cell r="D253" t="str">
            <v>0322050</v>
          </cell>
          <cell r="F253">
            <v>0</v>
          </cell>
        </row>
        <row r="254">
          <cell r="D254" t="str">
            <v>0322907</v>
          </cell>
          <cell r="F254">
            <v>0</v>
          </cell>
        </row>
        <row r="255">
          <cell r="D255" t="str">
            <v>0322899</v>
          </cell>
          <cell r="F255">
            <v>0</v>
          </cell>
        </row>
        <row r="256">
          <cell r="D256" t="str">
            <v>0322633</v>
          </cell>
          <cell r="F256">
            <v>0</v>
          </cell>
        </row>
        <row r="257">
          <cell r="D257" t="str">
            <v>0317638</v>
          </cell>
          <cell r="F257">
            <v>0</v>
          </cell>
        </row>
        <row r="258">
          <cell r="D258" t="str">
            <v>0320158</v>
          </cell>
          <cell r="F258">
            <v>0</v>
          </cell>
        </row>
        <row r="260">
          <cell r="D260" t="str">
            <v>0318106</v>
          </cell>
          <cell r="F260">
            <v>0</v>
          </cell>
        </row>
        <row r="261">
          <cell r="D261" t="str">
            <v>0322907</v>
          </cell>
          <cell r="F261">
            <v>0</v>
          </cell>
        </row>
        <row r="262">
          <cell r="D262" t="str">
            <v>0317556</v>
          </cell>
          <cell r="F262">
            <v>0</v>
          </cell>
        </row>
        <row r="263">
          <cell r="D263" t="str">
            <v>0322899</v>
          </cell>
          <cell r="F263">
            <v>0</v>
          </cell>
        </row>
        <row r="264">
          <cell r="D264" t="str">
            <v>0317557</v>
          </cell>
          <cell r="F264">
            <v>0</v>
          </cell>
        </row>
        <row r="265">
          <cell r="D265" t="str">
            <v>0321919</v>
          </cell>
          <cell r="F265">
            <v>0</v>
          </cell>
        </row>
        <row r="266">
          <cell r="D266" t="str">
            <v>0317638</v>
          </cell>
          <cell r="F266">
            <v>0</v>
          </cell>
        </row>
        <row r="267">
          <cell r="D267" t="str">
            <v>0320158</v>
          </cell>
          <cell r="F267">
            <v>0</v>
          </cell>
        </row>
        <row r="268">
          <cell r="D268" t="str">
            <v>0327416</v>
          </cell>
          <cell r="F268">
            <v>0</v>
          </cell>
        </row>
        <row r="269">
          <cell r="D269" t="str">
            <v>0327419</v>
          </cell>
          <cell r="F269">
            <v>0</v>
          </cell>
        </row>
        <row r="270">
          <cell r="D270" t="str">
            <v>0322907</v>
          </cell>
          <cell r="F270">
            <v>0</v>
          </cell>
        </row>
        <row r="271">
          <cell r="D271" t="str">
            <v>0317556</v>
          </cell>
          <cell r="F271">
            <v>0</v>
          </cell>
        </row>
        <row r="272">
          <cell r="D272" t="str">
            <v>0322899</v>
          </cell>
          <cell r="F272">
            <v>0</v>
          </cell>
        </row>
        <row r="273">
          <cell r="D273" t="str">
            <v>0317557</v>
          </cell>
          <cell r="F273">
            <v>0</v>
          </cell>
        </row>
        <row r="274">
          <cell r="D274" t="str">
            <v>0327414</v>
          </cell>
          <cell r="F274">
            <v>0</v>
          </cell>
        </row>
        <row r="275">
          <cell r="D275" t="str">
            <v>0317638</v>
          </cell>
          <cell r="F275">
            <v>0</v>
          </cell>
        </row>
        <row r="276">
          <cell r="D276" t="str">
            <v>0320158</v>
          </cell>
          <cell r="F276">
            <v>0</v>
          </cell>
        </row>
        <row r="279">
          <cell r="D279" t="str">
            <v>0322907</v>
          </cell>
          <cell r="F279">
            <v>0</v>
          </cell>
        </row>
        <row r="280">
          <cell r="D280" t="str">
            <v>0322902</v>
          </cell>
          <cell r="F280">
            <v>0</v>
          </cell>
        </row>
        <row r="281">
          <cell r="D281" t="str">
            <v>0327420</v>
          </cell>
          <cell r="F281">
            <v>0</v>
          </cell>
        </row>
        <row r="282">
          <cell r="D282" t="str">
            <v>0317638</v>
          </cell>
          <cell r="F282">
            <v>0</v>
          </cell>
        </row>
        <row r="283">
          <cell r="D283" t="str">
            <v>0320158</v>
          </cell>
          <cell r="F283">
            <v>0</v>
          </cell>
        </row>
        <row r="284">
          <cell r="D284" t="str">
            <v>0321918</v>
          </cell>
          <cell r="F284">
            <v>0</v>
          </cell>
        </row>
        <row r="285">
          <cell r="D285" t="str">
            <v>0321917</v>
          </cell>
          <cell r="F285">
            <v>0</v>
          </cell>
        </row>
        <row r="286">
          <cell r="D286" t="str">
            <v>0322907</v>
          </cell>
          <cell r="F286">
            <v>0</v>
          </cell>
        </row>
        <row r="287">
          <cell r="D287" t="str">
            <v>0322902</v>
          </cell>
          <cell r="F287">
            <v>0</v>
          </cell>
        </row>
        <row r="288">
          <cell r="D288" t="str">
            <v>0323947</v>
          </cell>
          <cell r="F288">
            <v>0</v>
          </cell>
        </row>
        <row r="289">
          <cell r="D289" t="str">
            <v>0317638</v>
          </cell>
          <cell r="F289">
            <v>0</v>
          </cell>
        </row>
        <row r="290">
          <cell r="D290" t="str">
            <v>0320158</v>
          </cell>
          <cell r="F290">
            <v>0</v>
          </cell>
        </row>
        <row r="292">
          <cell r="D292" t="str">
            <v>0318106</v>
          </cell>
          <cell r="F292">
            <v>0</v>
          </cell>
        </row>
        <row r="293">
          <cell r="D293" t="str">
            <v>0322907</v>
          </cell>
          <cell r="F293">
            <v>0</v>
          </cell>
        </row>
        <row r="294">
          <cell r="D294" t="str">
            <v>0322899</v>
          </cell>
          <cell r="F294">
            <v>0</v>
          </cell>
        </row>
        <row r="295">
          <cell r="D295" t="str">
            <v>0320933</v>
          </cell>
          <cell r="F295">
            <v>0</v>
          </cell>
        </row>
        <row r="296">
          <cell r="D296" t="str">
            <v>0322877</v>
          </cell>
          <cell r="F296">
            <v>0</v>
          </cell>
        </row>
        <row r="297">
          <cell r="D297" t="str">
            <v>0320720</v>
          </cell>
          <cell r="F297">
            <v>0</v>
          </cell>
        </row>
        <row r="298">
          <cell r="D298" t="str">
            <v>0317638</v>
          </cell>
          <cell r="F298">
            <v>0</v>
          </cell>
        </row>
        <row r="299">
          <cell r="D299" t="str">
            <v>0320158</v>
          </cell>
          <cell r="F299">
            <v>0</v>
          </cell>
        </row>
        <row r="300">
          <cell r="D300" t="str">
            <v>0315456</v>
          </cell>
          <cell r="F300">
            <v>0</v>
          </cell>
        </row>
        <row r="302">
          <cell r="D302" t="str">
            <v>0322907</v>
          </cell>
          <cell r="F302">
            <v>0</v>
          </cell>
        </row>
        <row r="303">
          <cell r="D303" t="str">
            <v>0322899</v>
          </cell>
          <cell r="F303">
            <v>0</v>
          </cell>
        </row>
        <row r="304">
          <cell r="D304" t="str">
            <v>0320933</v>
          </cell>
          <cell r="F304">
            <v>0</v>
          </cell>
        </row>
        <row r="305">
          <cell r="D305" t="str">
            <v>0322877</v>
          </cell>
          <cell r="F305">
            <v>0</v>
          </cell>
        </row>
        <row r="306">
          <cell r="D306" t="str">
            <v>0321944</v>
          </cell>
          <cell r="F306">
            <v>0</v>
          </cell>
        </row>
        <row r="307">
          <cell r="D307" t="str">
            <v>0317638</v>
          </cell>
          <cell r="F307">
            <v>0</v>
          </cell>
        </row>
        <row r="308">
          <cell r="D308" t="str">
            <v>0320158</v>
          </cell>
          <cell r="F308">
            <v>0</v>
          </cell>
        </row>
        <row r="310">
          <cell r="D310" t="str">
            <v>0321915</v>
          </cell>
          <cell r="F310">
            <v>0</v>
          </cell>
        </row>
        <row r="311">
          <cell r="D311" t="str">
            <v>0326468</v>
          </cell>
          <cell r="F311">
            <v>0</v>
          </cell>
        </row>
        <row r="313">
          <cell r="D313" t="str">
            <v>0322882</v>
          </cell>
          <cell r="F313">
            <v>0</v>
          </cell>
        </row>
        <row r="314">
          <cell r="D314" t="str">
            <v>0322900</v>
          </cell>
          <cell r="F314">
            <v>0</v>
          </cell>
        </row>
        <row r="315">
          <cell r="D315" t="str">
            <v>0322050</v>
          </cell>
          <cell r="F315">
            <v>0</v>
          </cell>
        </row>
        <row r="316">
          <cell r="D316" t="str">
            <v>0317638</v>
          </cell>
          <cell r="F316">
            <v>0</v>
          </cell>
        </row>
        <row r="317">
          <cell r="D317" t="str">
            <v>0320158</v>
          </cell>
          <cell r="F317">
            <v>0</v>
          </cell>
        </row>
        <row r="318">
          <cell r="D318" t="str">
            <v>0318108</v>
          </cell>
          <cell r="F318">
            <v>0</v>
          </cell>
        </row>
        <row r="320">
          <cell r="D320" t="str">
            <v>0322899</v>
          </cell>
          <cell r="F320">
            <v>0</v>
          </cell>
        </row>
        <row r="322">
          <cell r="D322" t="str">
            <v>0317638</v>
          </cell>
          <cell r="F322">
            <v>0</v>
          </cell>
        </row>
        <row r="323">
          <cell r="D323" t="str">
            <v>0320158</v>
          </cell>
          <cell r="F323">
            <v>0</v>
          </cell>
        </row>
        <row r="324">
          <cell r="D324" t="str">
            <v>0323727</v>
          </cell>
          <cell r="F324">
            <v>0</v>
          </cell>
        </row>
        <row r="325">
          <cell r="D325" t="str">
            <v>0320728</v>
          </cell>
          <cell r="F325">
            <v>0</v>
          </cell>
        </row>
        <row r="326">
          <cell r="D326" t="str">
            <v>0322927</v>
          </cell>
          <cell r="F326">
            <v>0</v>
          </cell>
        </row>
        <row r="327">
          <cell r="D327" t="str">
            <v>0322919</v>
          </cell>
          <cell r="F327">
            <v>0</v>
          </cell>
        </row>
        <row r="328">
          <cell r="D328" t="str">
            <v>0318106</v>
          </cell>
          <cell r="F328">
            <v>0</v>
          </cell>
        </row>
        <row r="329">
          <cell r="D329" t="str">
            <v>0315456</v>
          </cell>
          <cell r="F329">
            <v>0</v>
          </cell>
        </row>
        <row r="330">
          <cell r="D330" t="str">
            <v>0322899</v>
          </cell>
          <cell r="F330">
            <v>0</v>
          </cell>
        </row>
        <row r="331">
          <cell r="D331" t="str">
            <v>0322922</v>
          </cell>
          <cell r="F331">
            <v>0</v>
          </cell>
        </row>
        <row r="332">
          <cell r="D332" t="str">
            <v>0322600</v>
          </cell>
          <cell r="F332">
            <v>0</v>
          </cell>
        </row>
        <row r="333">
          <cell r="D333" t="str">
            <v>0317638</v>
          </cell>
          <cell r="F333">
            <v>0</v>
          </cell>
        </row>
        <row r="334">
          <cell r="D334" t="str">
            <v>0320158</v>
          </cell>
          <cell r="F334">
            <v>0</v>
          </cell>
        </row>
        <row r="335">
          <cell r="D335" t="str">
            <v>0320728</v>
          </cell>
          <cell r="F335">
            <v>0</v>
          </cell>
        </row>
        <row r="336">
          <cell r="D336" t="str">
            <v>0320720</v>
          </cell>
          <cell r="F336">
            <v>0</v>
          </cell>
        </row>
        <row r="337">
          <cell r="D337" t="str">
            <v>0322900</v>
          </cell>
          <cell r="F337">
            <v>0</v>
          </cell>
        </row>
        <row r="338">
          <cell r="D338" t="str">
            <v>0318106</v>
          </cell>
          <cell r="F338">
            <v>0</v>
          </cell>
        </row>
        <row r="339">
          <cell r="D339" t="str">
            <v>0317638</v>
          </cell>
          <cell r="F339">
            <v>0</v>
          </cell>
        </row>
        <row r="340">
          <cell r="D340" t="str">
            <v>0320158</v>
          </cell>
          <cell r="F340">
            <v>0</v>
          </cell>
        </row>
        <row r="341">
          <cell r="D341" t="str">
            <v>0318108</v>
          </cell>
          <cell r="F341">
            <v>0</v>
          </cell>
        </row>
        <row r="342">
          <cell r="D342" t="str">
            <v>0323779</v>
          </cell>
          <cell r="F342">
            <v>0</v>
          </cell>
        </row>
        <row r="343">
          <cell r="D343" t="str">
            <v>0322921</v>
          </cell>
          <cell r="F343">
            <v>0</v>
          </cell>
        </row>
        <row r="344">
          <cell r="D344" t="str">
            <v>0322928</v>
          </cell>
          <cell r="F344">
            <v>0</v>
          </cell>
        </row>
        <row r="345">
          <cell r="D345" t="str">
            <v>0320722</v>
          </cell>
          <cell r="F345">
            <v>0</v>
          </cell>
        </row>
        <row r="346">
          <cell r="D346" t="str">
            <v>0322395</v>
          </cell>
          <cell r="F346">
            <v>0</v>
          </cell>
        </row>
        <row r="347">
          <cell r="D347" t="str">
            <v>0322680</v>
          </cell>
          <cell r="F347">
            <v>0</v>
          </cell>
        </row>
        <row r="348">
          <cell r="D348" t="str">
            <v>0322922</v>
          </cell>
          <cell r="F348">
            <v>0</v>
          </cell>
        </row>
        <row r="349">
          <cell r="D349" t="str">
            <v>0322928</v>
          </cell>
          <cell r="F349">
            <v>0</v>
          </cell>
        </row>
        <row r="350">
          <cell r="D350" t="str">
            <v>0320722</v>
          </cell>
          <cell r="F350">
            <v>0</v>
          </cell>
        </row>
        <row r="352">
          <cell r="D352" t="str">
            <v>0320716</v>
          </cell>
          <cell r="F352">
            <v>0</v>
          </cell>
        </row>
        <row r="353">
          <cell r="D353" t="str">
            <v>0322929</v>
          </cell>
          <cell r="F353">
            <v>0</v>
          </cell>
        </row>
        <row r="354">
          <cell r="D354" t="str">
            <v>0322928</v>
          </cell>
          <cell r="F354">
            <v>0</v>
          </cell>
        </row>
        <row r="355">
          <cell r="D355" t="str">
            <v>0320722</v>
          </cell>
          <cell r="F355">
            <v>0</v>
          </cell>
        </row>
        <row r="356">
          <cell r="D356" t="str">
            <v>0322680</v>
          </cell>
          <cell r="F356">
            <v>0</v>
          </cell>
        </row>
        <row r="357">
          <cell r="D357" t="str">
            <v>0321917</v>
          </cell>
          <cell r="F357">
            <v>0</v>
          </cell>
        </row>
        <row r="358">
          <cell r="D358" t="str">
            <v>0322899</v>
          </cell>
          <cell r="F358">
            <v>0</v>
          </cell>
        </row>
        <row r="359">
          <cell r="D359" t="str">
            <v>0322920</v>
          </cell>
          <cell r="F359">
            <v>0</v>
          </cell>
        </row>
        <row r="361">
          <cell r="D361" t="str">
            <v>0317638</v>
          </cell>
          <cell r="F361">
            <v>0</v>
          </cell>
        </row>
        <row r="362">
          <cell r="D362" t="str">
            <v>0320158</v>
          </cell>
          <cell r="F362">
            <v>0</v>
          </cell>
        </row>
        <row r="363">
          <cell r="D363" t="str">
            <v>0322652</v>
          </cell>
          <cell r="F363">
            <v>0</v>
          </cell>
        </row>
        <row r="364">
          <cell r="D364" t="str">
            <v>0320713</v>
          </cell>
          <cell r="F364">
            <v>0</v>
          </cell>
        </row>
        <row r="365">
          <cell r="D365" t="str">
            <v>0322929</v>
          </cell>
          <cell r="F365">
            <v>0</v>
          </cell>
        </row>
        <row r="366">
          <cell r="D366" t="str">
            <v>0322887</v>
          </cell>
          <cell r="F366">
            <v>0</v>
          </cell>
        </row>
        <row r="367">
          <cell r="D367" t="str">
            <v>0318106</v>
          </cell>
          <cell r="F367">
            <v>0</v>
          </cell>
        </row>
        <row r="368">
          <cell r="D368" t="str">
            <v>0325681</v>
          </cell>
          <cell r="F368">
            <v>0</v>
          </cell>
        </row>
        <row r="369">
          <cell r="D369" t="str">
            <v>0322929</v>
          </cell>
          <cell r="F369">
            <v>0</v>
          </cell>
        </row>
        <row r="370">
          <cell r="D370" t="str">
            <v>0322899</v>
          </cell>
          <cell r="F370">
            <v>0</v>
          </cell>
        </row>
        <row r="371">
          <cell r="D371" t="str">
            <v>0318107</v>
          </cell>
          <cell r="F371">
            <v>0</v>
          </cell>
        </row>
        <row r="372">
          <cell r="D372" t="str">
            <v>0317638</v>
          </cell>
          <cell r="F372">
            <v>0</v>
          </cell>
        </row>
        <row r="375">
          <cell r="D375" t="str">
            <v>0322924</v>
          </cell>
          <cell r="F375">
            <v>0</v>
          </cell>
        </row>
        <row r="376">
          <cell r="D376" t="str">
            <v>0322920</v>
          </cell>
          <cell r="F376">
            <v>0</v>
          </cell>
        </row>
        <row r="377">
          <cell r="D377" t="str">
            <v>0320718</v>
          </cell>
          <cell r="F377">
            <v>0</v>
          </cell>
        </row>
        <row r="378">
          <cell r="D378" t="str">
            <v>0320713</v>
          </cell>
          <cell r="F378">
            <v>0</v>
          </cell>
        </row>
        <row r="379">
          <cell r="D379" t="str">
            <v>0322899</v>
          </cell>
          <cell r="F379">
            <v>0</v>
          </cell>
        </row>
        <row r="380">
          <cell r="D380" t="str">
            <v>0322924</v>
          </cell>
          <cell r="F380">
            <v>0</v>
          </cell>
        </row>
        <row r="381">
          <cell r="D381" t="str">
            <v>0322920</v>
          </cell>
          <cell r="F381">
            <v>0</v>
          </cell>
        </row>
        <row r="382">
          <cell r="D382" t="str">
            <v>0318106</v>
          </cell>
          <cell r="F382">
            <v>0</v>
          </cell>
        </row>
        <row r="383">
          <cell r="D383" t="str">
            <v>0317638</v>
          </cell>
          <cell r="F383">
            <v>0</v>
          </cell>
        </row>
        <row r="384">
          <cell r="D384" t="str">
            <v>0320158</v>
          </cell>
          <cell r="F384">
            <v>0</v>
          </cell>
        </row>
        <row r="386">
          <cell r="D386" t="str">
            <v>0320716</v>
          </cell>
          <cell r="F386">
            <v>0</v>
          </cell>
        </row>
        <row r="387">
          <cell r="D387" t="str">
            <v>0322907</v>
          </cell>
          <cell r="F387">
            <v>0</v>
          </cell>
        </row>
        <row r="388">
          <cell r="D388" t="str">
            <v>0322899</v>
          </cell>
          <cell r="F388">
            <v>0</v>
          </cell>
        </row>
        <row r="389">
          <cell r="D389" t="str">
            <v>0318107</v>
          </cell>
          <cell r="F389">
            <v>0</v>
          </cell>
        </row>
        <row r="390">
          <cell r="D390" t="str">
            <v>0317638</v>
          </cell>
          <cell r="F390">
            <v>0</v>
          </cell>
        </row>
        <row r="391">
          <cell r="D391" t="str">
            <v>0320158</v>
          </cell>
          <cell r="F391">
            <v>0</v>
          </cell>
        </row>
        <row r="393">
          <cell r="D393" t="str">
            <v>0323780</v>
          </cell>
          <cell r="F393">
            <v>0</v>
          </cell>
        </row>
        <row r="394">
          <cell r="D394" t="str">
            <v>0318106</v>
          </cell>
          <cell r="F394">
            <v>0</v>
          </cell>
        </row>
        <row r="395">
          <cell r="D395" t="str">
            <v>0320715</v>
          </cell>
          <cell r="F395">
            <v>0</v>
          </cell>
        </row>
        <row r="396">
          <cell r="D396" t="str">
            <v>0322899</v>
          </cell>
          <cell r="F396">
            <v>0</v>
          </cell>
        </row>
        <row r="397">
          <cell r="D397" t="str">
            <v>0323947</v>
          </cell>
          <cell r="F397">
            <v>0</v>
          </cell>
        </row>
        <row r="398">
          <cell r="D398" t="str">
            <v>0317638</v>
          </cell>
          <cell r="F398">
            <v>0</v>
          </cell>
        </row>
        <row r="399">
          <cell r="D399" t="str">
            <v>0320158</v>
          </cell>
          <cell r="F399">
            <v>0</v>
          </cell>
        </row>
        <row r="400">
          <cell r="D400" t="str">
            <v>0318108</v>
          </cell>
          <cell r="F400">
            <v>0</v>
          </cell>
        </row>
        <row r="401">
          <cell r="D401" t="str">
            <v>0320715</v>
          </cell>
          <cell r="F401">
            <v>0</v>
          </cell>
        </row>
        <row r="402">
          <cell r="D402" t="str">
            <v>0322927</v>
          </cell>
          <cell r="F402">
            <v>0</v>
          </cell>
        </row>
        <row r="403">
          <cell r="D403" t="str">
            <v>0322919</v>
          </cell>
          <cell r="F403">
            <v>0</v>
          </cell>
        </row>
        <row r="404">
          <cell r="D404" t="str">
            <v>0323084</v>
          </cell>
          <cell r="F404">
            <v>0</v>
          </cell>
        </row>
        <row r="405">
          <cell r="D405" t="str">
            <v>0323780</v>
          </cell>
          <cell r="F405">
            <v>0</v>
          </cell>
        </row>
        <row r="406">
          <cell r="D406" t="str">
            <v>0322899</v>
          </cell>
          <cell r="F406">
            <v>0</v>
          </cell>
        </row>
        <row r="407">
          <cell r="D407" t="str">
            <v>0322922</v>
          </cell>
          <cell r="F407">
            <v>0</v>
          </cell>
        </row>
        <row r="408">
          <cell r="D408" t="str">
            <v>0327425</v>
          </cell>
          <cell r="F408">
            <v>0</v>
          </cell>
        </row>
        <row r="409">
          <cell r="D409" t="str">
            <v>0317638</v>
          </cell>
          <cell r="F409">
            <v>0</v>
          </cell>
        </row>
        <row r="410">
          <cell r="D410" t="str">
            <v>0320158</v>
          </cell>
          <cell r="F410">
            <v>0</v>
          </cell>
        </row>
        <row r="411">
          <cell r="D411" t="str">
            <v>0323084</v>
          </cell>
          <cell r="F411">
            <v>0</v>
          </cell>
        </row>
        <row r="412">
          <cell r="D412" t="str">
            <v>0323947</v>
          </cell>
          <cell r="F412">
            <v>0</v>
          </cell>
        </row>
        <row r="413">
          <cell r="D413" t="str">
            <v>0322921</v>
          </cell>
          <cell r="F413">
            <v>0</v>
          </cell>
        </row>
        <row r="414">
          <cell r="D414" t="str">
            <v>0322928</v>
          </cell>
          <cell r="F414">
            <v>0</v>
          </cell>
        </row>
        <row r="415">
          <cell r="D415" t="str">
            <v>0320722</v>
          </cell>
          <cell r="F415">
            <v>0</v>
          </cell>
        </row>
        <row r="417">
          <cell r="D417" t="str">
            <v>0323780</v>
          </cell>
          <cell r="F417">
            <v>0</v>
          </cell>
        </row>
        <row r="418">
          <cell r="D418" t="str">
            <v>0322922</v>
          </cell>
          <cell r="F418">
            <v>0</v>
          </cell>
        </row>
        <row r="419">
          <cell r="D419" t="str">
            <v>0322928</v>
          </cell>
          <cell r="F419">
            <v>0</v>
          </cell>
        </row>
        <row r="420">
          <cell r="D420" t="str">
            <v>0320722</v>
          </cell>
          <cell r="F420">
            <v>0</v>
          </cell>
        </row>
        <row r="421">
          <cell r="D421" t="str">
            <v>0318106</v>
          </cell>
          <cell r="F421">
            <v>0</v>
          </cell>
        </row>
        <row r="422">
          <cell r="D422" t="str">
            <v>0318108</v>
          </cell>
          <cell r="F422">
            <v>0</v>
          </cell>
        </row>
        <row r="423">
          <cell r="D423" t="str">
            <v>0322929</v>
          </cell>
          <cell r="F423">
            <v>0</v>
          </cell>
        </row>
        <row r="424">
          <cell r="D424" t="str">
            <v>0322928</v>
          </cell>
          <cell r="F424">
            <v>0</v>
          </cell>
        </row>
        <row r="425">
          <cell r="D425" t="str">
            <v>0320722</v>
          </cell>
          <cell r="F425">
            <v>0</v>
          </cell>
        </row>
        <row r="426">
          <cell r="D426" t="str">
            <v>0320713</v>
          </cell>
          <cell r="F426">
            <v>0</v>
          </cell>
        </row>
        <row r="427">
          <cell r="D427" t="str">
            <v>0326467</v>
          </cell>
          <cell r="F427">
            <v>0</v>
          </cell>
        </row>
        <row r="428">
          <cell r="D428" t="str">
            <v>0322899</v>
          </cell>
          <cell r="F428">
            <v>0</v>
          </cell>
        </row>
        <row r="429">
          <cell r="D429" t="str">
            <v>0322920</v>
          </cell>
          <cell r="F429">
            <v>0</v>
          </cell>
        </row>
        <row r="430">
          <cell r="D430" t="str">
            <v>0322054</v>
          </cell>
          <cell r="F430">
            <v>0</v>
          </cell>
        </row>
        <row r="431">
          <cell r="D431" t="str">
            <v>0317638</v>
          </cell>
          <cell r="F431">
            <v>0</v>
          </cell>
        </row>
        <row r="432">
          <cell r="D432" t="str">
            <v>0320158</v>
          </cell>
          <cell r="F432">
            <v>0</v>
          </cell>
        </row>
        <row r="433">
          <cell r="D433" t="str">
            <v>0322051</v>
          </cell>
          <cell r="F433">
            <v>0</v>
          </cell>
        </row>
        <row r="434">
          <cell r="D434" t="str">
            <v>0318106</v>
          </cell>
          <cell r="F434">
            <v>0</v>
          </cell>
        </row>
        <row r="435">
          <cell r="D435" t="str">
            <v>0322899</v>
          </cell>
          <cell r="F435">
            <v>0</v>
          </cell>
        </row>
        <row r="436">
          <cell r="D436" t="str">
            <v>0322929</v>
          </cell>
          <cell r="F436">
            <v>0</v>
          </cell>
        </row>
        <row r="437">
          <cell r="D437" t="str">
            <v>0320715</v>
          </cell>
          <cell r="F437">
            <v>0</v>
          </cell>
        </row>
        <row r="438">
          <cell r="D438" t="str">
            <v>0320158</v>
          </cell>
          <cell r="F438">
            <v>0</v>
          </cell>
        </row>
        <row r="439">
          <cell r="D439" t="str">
            <v>0317638</v>
          </cell>
          <cell r="F439">
            <v>0</v>
          </cell>
        </row>
        <row r="440">
          <cell r="D440" t="str">
            <v>0326457</v>
          </cell>
          <cell r="F440">
            <v>0</v>
          </cell>
        </row>
        <row r="441">
          <cell r="D441" t="str">
            <v>0320727</v>
          </cell>
          <cell r="F441">
            <v>0</v>
          </cell>
        </row>
        <row r="442">
          <cell r="D442" t="str">
            <v>0322899</v>
          </cell>
          <cell r="F442">
            <v>0</v>
          </cell>
        </row>
        <row r="443">
          <cell r="D443" t="str">
            <v>0322929</v>
          </cell>
          <cell r="F443">
            <v>0</v>
          </cell>
        </row>
        <row r="444">
          <cell r="D444" t="str">
            <v>0318106</v>
          </cell>
          <cell r="F444">
            <v>0</v>
          </cell>
        </row>
        <row r="445">
          <cell r="D445" t="str">
            <v>0320158</v>
          </cell>
          <cell r="F445">
            <v>0</v>
          </cell>
        </row>
        <row r="446">
          <cell r="D446" t="str">
            <v>0317638</v>
          </cell>
          <cell r="F446">
            <v>0</v>
          </cell>
        </row>
        <row r="448">
          <cell r="D448" t="str">
            <v>0326467</v>
          </cell>
          <cell r="F448">
            <v>0</v>
          </cell>
        </row>
        <row r="449">
          <cell r="D449" t="str">
            <v>0322899</v>
          </cell>
          <cell r="F449">
            <v>0</v>
          </cell>
        </row>
        <row r="450">
          <cell r="D450" t="str">
            <v>0322924</v>
          </cell>
          <cell r="F450">
            <v>0</v>
          </cell>
        </row>
        <row r="451">
          <cell r="D451" t="str">
            <v>0322920</v>
          </cell>
          <cell r="F451">
            <v>0</v>
          </cell>
        </row>
        <row r="452">
          <cell r="D452" t="str">
            <v>0318108</v>
          </cell>
          <cell r="F452">
            <v>0</v>
          </cell>
        </row>
        <row r="453">
          <cell r="D453" t="str">
            <v>0317638</v>
          </cell>
          <cell r="F453">
            <v>0</v>
          </cell>
        </row>
        <row r="454">
          <cell r="D454" t="str">
            <v>0320158</v>
          </cell>
          <cell r="F454">
            <v>0</v>
          </cell>
        </row>
        <row r="455">
          <cell r="D455" t="str">
            <v>0318106</v>
          </cell>
          <cell r="F455">
            <v>0</v>
          </cell>
        </row>
        <row r="456">
          <cell r="D456" t="str">
            <v>0318108</v>
          </cell>
          <cell r="F456">
            <v>0</v>
          </cell>
        </row>
        <row r="457">
          <cell r="D457" t="str">
            <v>0322899</v>
          </cell>
          <cell r="F457">
            <v>0</v>
          </cell>
        </row>
        <row r="458">
          <cell r="D458" t="str">
            <v>0322927</v>
          </cell>
          <cell r="F458">
            <v>0</v>
          </cell>
        </row>
        <row r="459">
          <cell r="D459" t="str">
            <v>0322919</v>
          </cell>
          <cell r="F459">
            <v>0</v>
          </cell>
        </row>
        <row r="461">
          <cell r="D461" t="str">
            <v>0317638</v>
          </cell>
          <cell r="F461">
            <v>0</v>
          </cell>
        </row>
        <row r="462">
          <cell r="D462" t="str">
            <v>0320158</v>
          </cell>
          <cell r="F462">
            <v>0</v>
          </cell>
        </row>
        <row r="464">
          <cell r="D464" t="str">
            <v>0324936</v>
          </cell>
          <cell r="F464">
            <v>0</v>
          </cell>
        </row>
        <row r="465">
          <cell r="D465" t="str">
            <v>0322899</v>
          </cell>
          <cell r="F465">
            <v>0</v>
          </cell>
        </row>
        <row r="466">
          <cell r="D466" t="str">
            <v>0317557</v>
          </cell>
          <cell r="F466">
            <v>0</v>
          </cell>
        </row>
        <row r="467">
          <cell r="D467" t="str">
            <v>0324937</v>
          </cell>
          <cell r="F467">
            <v>0</v>
          </cell>
        </row>
        <row r="468">
          <cell r="D468" t="str">
            <v>0317638</v>
          </cell>
          <cell r="F468">
            <v>0</v>
          </cell>
        </row>
        <row r="469">
          <cell r="D469" t="str">
            <v>0320158</v>
          </cell>
          <cell r="F469">
            <v>0</v>
          </cell>
        </row>
        <row r="470">
          <cell r="D470" t="str">
            <v>0327015</v>
          </cell>
          <cell r="F470">
            <v>0</v>
          </cell>
        </row>
        <row r="472">
          <cell r="D472" t="str">
            <v>0322899</v>
          </cell>
          <cell r="F472">
            <v>0</v>
          </cell>
        </row>
        <row r="473">
          <cell r="D473" t="str">
            <v>0318108</v>
          </cell>
          <cell r="F473">
            <v>0</v>
          </cell>
        </row>
        <row r="474">
          <cell r="D474" t="str">
            <v>0317638</v>
          </cell>
          <cell r="F474">
            <v>0</v>
          </cell>
        </row>
        <row r="475">
          <cell r="D475" t="str">
            <v>0320158</v>
          </cell>
          <cell r="F475">
            <v>0</v>
          </cell>
        </row>
        <row r="477">
          <cell r="D477" t="str">
            <v>0324205</v>
          </cell>
          <cell r="F477">
            <v>0</v>
          </cell>
        </row>
        <row r="478">
          <cell r="D478" t="str">
            <v>0322927</v>
          </cell>
          <cell r="F478">
            <v>0</v>
          </cell>
        </row>
        <row r="479">
          <cell r="D479" t="str">
            <v>0322919</v>
          </cell>
          <cell r="F479">
            <v>0</v>
          </cell>
        </row>
        <row r="480">
          <cell r="D480" t="str">
            <v>0326457</v>
          </cell>
          <cell r="F480">
            <v>0</v>
          </cell>
        </row>
        <row r="482">
          <cell r="D482" t="str">
            <v>0322899</v>
          </cell>
          <cell r="F482">
            <v>0</v>
          </cell>
        </row>
        <row r="483">
          <cell r="D483" t="str">
            <v>0322922</v>
          </cell>
          <cell r="F483">
            <v>0</v>
          </cell>
        </row>
        <row r="484">
          <cell r="D484" t="str">
            <v>0322050</v>
          </cell>
          <cell r="F484">
            <v>0</v>
          </cell>
        </row>
        <row r="485">
          <cell r="D485" t="str">
            <v>0317638</v>
          </cell>
          <cell r="F485">
            <v>0</v>
          </cell>
        </row>
        <row r="486">
          <cell r="D486" t="str">
            <v>0320158</v>
          </cell>
          <cell r="F486">
            <v>0</v>
          </cell>
        </row>
        <row r="488">
          <cell r="D488" t="str">
            <v>0326467</v>
          </cell>
          <cell r="F488">
            <v>0</v>
          </cell>
        </row>
        <row r="489">
          <cell r="D489" t="str">
            <v>0322921</v>
          </cell>
          <cell r="F489">
            <v>0</v>
          </cell>
        </row>
        <row r="490">
          <cell r="D490" t="str">
            <v>0322928</v>
          </cell>
          <cell r="F490">
            <v>0</v>
          </cell>
        </row>
        <row r="491">
          <cell r="D491" t="str">
            <v>0320722</v>
          </cell>
          <cell r="F491">
            <v>0</v>
          </cell>
        </row>
        <row r="493">
          <cell r="D493" t="str">
            <v>0324936</v>
          </cell>
          <cell r="F493">
            <v>0</v>
          </cell>
        </row>
        <row r="494">
          <cell r="D494" t="str">
            <v>0322922</v>
          </cell>
          <cell r="F494">
            <v>0</v>
          </cell>
        </row>
        <row r="495">
          <cell r="D495" t="str">
            <v>0322928</v>
          </cell>
          <cell r="F495">
            <v>0</v>
          </cell>
        </row>
        <row r="496">
          <cell r="D496" t="str">
            <v>0320722</v>
          </cell>
          <cell r="F496">
            <v>0</v>
          </cell>
        </row>
        <row r="497">
          <cell r="D497" t="str">
            <v>0324938</v>
          </cell>
          <cell r="F497">
            <v>0</v>
          </cell>
        </row>
        <row r="498">
          <cell r="D498" t="str">
            <v>0324933</v>
          </cell>
          <cell r="F498">
            <v>0</v>
          </cell>
        </row>
        <row r="499">
          <cell r="D499" t="str">
            <v>0322929</v>
          </cell>
          <cell r="F499">
            <v>0</v>
          </cell>
        </row>
        <row r="500">
          <cell r="D500" t="str">
            <v>0322928</v>
          </cell>
          <cell r="F500">
            <v>0</v>
          </cell>
        </row>
        <row r="501">
          <cell r="D501" t="str">
            <v>0320722</v>
          </cell>
          <cell r="F501">
            <v>0</v>
          </cell>
        </row>
        <row r="502">
          <cell r="D502" t="str">
            <v>0318108</v>
          </cell>
          <cell r="F502">
            <v>0</v>
          </cell>
        </row>
        <row r="503">
          <cell r="D503" t="str">
            <v>0320158</v>
          </cell>
          <cell r="F503">
            <v>0</v>
          </cell>
        </row>
        <row r="504">
          <cell r="D504" t="str">
            <v>0322899</v>
          </cell>
          <cell r="F504">
            <v>0</v>
          </cell>
        </row>
        <row r="505">
          <cell r="D505" t="str">
            <v>0322920</v>
          </cell>
          <cell r="F505">
            <v>0</v>
          </cell>
        </row>
        <row r="506">
          <cell r="D506" t="str">
            <v>0318106</v>
          </cell>
          <cell r="F506">
            <v>0</v>
          </cell>
        </row>
        <row r="507">
          <cell r="D507" t="str">
            <v>0317638</v>
          </cell>
          <cell r="F507">
            <v>0</v>
          </cell>
        </row>
        <row r="508">
          <cell r="D508" t="str">
            <v>0320158</v>
          </cell>
          <cell r="F508">
            <v>0</v>
          </cell>
        </row>
        <row r="509">
          <cell r="D509" t="str">
            <v>0326457</v>
          </cell>
          <cell r="F509">
            <v>0</v>
          </cell>
        </row>
        <row r="510">
          <cell r="D510" t="str">
            <v>0323824</v>
          </cell>
          <cell r="F510">
            <v>0</v>
          </cell>
        </row>
        <row r="511">
          <cell r="D511" t="str">
            <v>0322899</v>
          </cell>
          <cell r="F511">
            <v>0</v>
          </cell>
        </row>
        <row r="512">
          <cell r="D512" t="str">
            <v>0322929</v>
          </cell>
          <cell r="F512">
            <v>0</v>
          </cell>
        </row>
        <row r="513">
          <cell r="D513" t="str">
            <v>0322050</v>
          </cell>
          <cell r="F513">
            <v>0</v>
          </cell>
        </row>
        <row r="514">
          <cell r="D514" t="str">
            <v>0320158</v>
          </cell>
          <cell r="F514">
            <v>0</v>
          </cell>
        </row>
        <row r="515">
          <cell r="D515" t="str">
            <v>0317638</v>
          </cell>
          <cell r="F515">
            <v>0</v>
          </cell>
        </row>
        <row r="517">
          <cell r="D517" t="str">
            <v>0323909</v>
          </cell>
          <cell r="F517">
            <v>0</v>
          </cell>
        </row>
        <row r="518">
          <cell r="D518" t="str">
            <v>0322899</v>
          </cell>
          <cell r="F518">
            <v>0</v>
          </cell>
        </row>
        <row r="519">
          <cell r="D519" t="str">
            <v>0322929</v>
          </cell>
          <cell r="F519">
            <v>0</v>
          </cell>
        </row>
        <row r="520">
          <cell r="D520" t="str">
            <v>0323807</v>
          </cell>
          <cell r="F520">
            <v>0</v>
          </cell>
        </row>
        <row r="521">
          <cell r="D521" t="str">
            <v>0320158</v>
          </cell>
          <cell r="F521">
            <v>0</v>
          </cell>
        </row>
        <row r="522">
          <cell r="D522" t="str">
            <v>0317638</v>
          </cell>
          <cell r="F522">
            <v>0</v>
          </cell>
        </row>
        <row r="523">
          <cell r="D523" t="str">
            <v>0326018</v>
          </cell>
          <cell r="F523">
            <v>0</v>
          </cell>
        </row>
        <row r="524">
          <cell r="D524" t="str">
            <v>0324936</v>
          </cell>
          <cell r="F524">
            <v>0</v>
          </cell>
        </row>
        <row r="525">
          <cell r="D525" t="str">
            <v>0322899</v>
          </cell>
          <cell r="F525">
            <v>0</v>
          </cell>
        </row>
        <row r="526">
          <cell r="D526" t="str">
            <v>0322924</v>
          </cell>
          <cell r="F526">
            <v>0</v>
          </cell>
        </row>
        <row r="527">
          <cell r="D527" t="str">
            <v>0322920</v>
          </cell>
          <cell r="F527">
            <v>0</v>
          </cell>
        </row>
        <row r="528">
          <cell r="D528" t="str">
            <v>0324938</v>
          </cell>
          <cell r="F528">
            <v>0</v>
          </cell>
        </row>
        <row r="529">
          <cell r="D529" t="str">
            <v>0317638</v>
          </cell>
          <cell r="F529">
            <v>0</v>
          </cell>
        </row>
        <row r="530">
          <cell r="D530" t="str">
            <v>0320158</v>
          </cell>
          <cell r="F530">
            <v>0</v>
          </cell>
        </row>
        <row r="532">
          <cell r="D532" t="str">
            <v>0318106</v>
          </cell>
          <cell r="F532">
            <v>0</v>
          </cell>
        </row>
        <row r="533">
          <cell r="D533" t="str">
            <v>0322899</v>
          </cell>
          <cell r="F533">
            <v>0</v>
          </cell>
        </row>
        <row r="534">
          <cell r="D534" t="str">
            <v>0322927</v>
          </cell>
          <cell r="F534">
            <v>0</v>
          </cell>
        </row>
        <row r="535">
          <cell r="D535" t="str">
            <v>0322919</v>
          </cell>
          <cell r="F535">
            <v>0</v>
          </cell>
        </row>
        <row r="537">
          <cell r="D537" t="str">
            <v>0317638</v>
          </cell>
          <cell r="F537">
            <v>0</v>
          </cell>
        </row>
        <row r="538">
          <cell r="D538" t="str">
            <v>0320158</v>
          </cell>
          <cell r="F538">
            <v>0</v>
          </cell>
        </row>
        <row r="540">
          <cell r="D540" t="str">
            <v>0326457</v>
          </cell>
          <cell r="F540">
            <v>0</v>
          </cell>
        </row>
        <row r="541">
          <cell r="D541" t="str">
            <v>0322899</v>
          </cell>
          <cell r="F541">
            <v>0</v>
          </cell>
        </row>
        <row r="542">
          <cell r="D542" t="str">
            <v>0317557</v>
          </cell>
          <cell r="F542">
            <v>0</v>
          </cell>
        </row>
        <row r="543">
          <cell r="D543" t="str">
            <v>0318108</v>
          </cell>
          <cell r="F543">
            <v>0</v>
          </cell>
        </row>
        <row r="544">
          <cell r="D544" t="str">
            <v>0317638</v>
          </cell>
          <cell r="F544">
            <v>0</v>
          </cell>
        </row>
        <row r="545">
          <cell r="D545" t="str">
            <v>0320158</v>
          </cell>
          <cell r="F545">
            <v>0</v>
          </cell>
        </row>
        <row r="547">
          <cell r="D547" t="str">
            <v>0323815</v>
          </cell>
          <cell r="F547">
            <v>0</v>
          </cell>
        </row>
        <row r="548">
          <cell r="D548" t="str">
            <v>0322907</v>
          </cell>
          <cell r="F548">
            <v>0</v>
          </cell>
        </row>
        <row r="549">
          <cell r="D549" t="str">
            <v>0322899</v>
          </cell>
          <cell r="F549">
            <v>0</v>
          </cell>
        </row>
        <row r="550">
          <cell r="D550" t="str">
            <v>0326457</v>
          </cell>
          <cell r="F550">
            <v>0</v>
          </cell>
        </row>
        <row r="551">
          <cell r="D551" t="str">
            <v>0317638</v>
          </cell>
          <cell r="F551">
            <v>0</v>
          </cell>
        </row>
        <row r="552">
          <cell r="D552" t="str">
            <v>0320158</v>
          </cell>
          <cell r="F552">
            <v>0</v>
          </cell>
        </row>
        <row r="553">
          <cell r="D553" t="str">
            <v>0318108</v>
          </cell>
          <cell r="F553">
            <v>0</v>
          </cell>
        </row>
        <row r="555">
          <cell r="D555" t="str">
            <v>0322907</v>
          </cell>
          <cell r="F555">
            <v>0</v>
          </cell>
        </row>
        <row r="556">
          <cell r="D556" t="str">
            <v>0322899</v>
          </cell>
          <cell r="F556">
            <v>0</v>
          </cell>
        </row>
        <row r="558">
          <cell r="D558" t="str">
            <v>0317638</v>
          </cell>
          <cell r="F558">
            <v>0</v>
          </cell>
        </row>
        <row r="559">
          <cell r="D559" t="str">
            <v>0320158</v>
          </cell>
          <cell r="F559">
            <v>0</v>
          </cell>
        </row>
        <row r="560">
          <cell r="D560" t="str">
            <v>0324936</v>
          </cell>
          <cell r="F560">
            <v>0</v>
          </cell>
        </row>
        <row r="561">
          <cell r="D561" t="str">
            <v>0324934</v>
          </cell>
          <cell r="F561">
            <v>0</v>
          </cell>
        </row>
        <row r="562">
          <cell r="D562" t="str">
            <v>0322907</v>
          </cell>
          <cell r="F562">
            <v>0</v>
          </cell>
        </row>
        <row r="563">
          <cell r="D563" t="str">
            <v>0322899</v>
          </cell>
          <cell r="F563">
            <v>0</v>
          </cell>
        </row>
        <row r="564">
          <cell r="D564" t="str">
            <v>0317557</v>
          </cell>
          <cell r="F564">
            <v>0</v>
          </cell>
        </row>
        <row r="565">
          <cell r="D565" t="str">
            <v>0324933</v>
          </cell>
          <cell r="F565">
            <v>0</v>
          </cell>
        </row>
        <row r="566">
          <cell r="D566" t="str">
            <v>0317638</v>
          </cell>
          <cell r="F566">
            <v>0</v>
          </cell>
        </row>
        <row r="567">
          <cell r="D567" t="str">
            <v>0320158</v>
          </cell>
          <cell r="F567">
            <v>0</v>
          </cell>
        </row>
        <row r="568">
          <cell r="D568" t="str">
            <v>0320158</v>
          </cell>
          <cell r="F568">
            <v>0</v>
          </cell>
        </row>
        <row r="569">
          <cell r="D569" t="str">
            <v>0327487</v>
          </cell>
          <cell r="F569">
            <v>0</v>
          </cell>
        </row>
        <row r="570">
          <cell r="D570" t="str">
            <v>0322907</v>
          </cell>
          <cell r="F570">
            <v>0</v>
          </cell>
        </row>
        <row r="571">
          <cell r="D571" t="str">
            <v>0322899</v>
          </cell>
          <cell r="F571">
            <v>0</v>
          </cell>
        </row>
        <row r="572">
          <cell r="D572" t="str">
            <v>0317557</v>
          </cell>
          <cell r="F572">
            <v>0</v>
          </cell>
        </row>
        <row r="574">
          <cell r="D574" t="str">
            <v>0317638</v>
          </cell>
          <cell r="F574">
            <v>0</v>
          </cell>
        </row>
        <row r="575">
          <cell r="D575" t="str">
            <v>0320158</v>
          </cell>
          <cell r="F575">
            <v>0</v>
          </cell>
        </row>
        <row r="576">
          <cell r="D576" t="str">
            <v>0325685</v>
          </cell>
        </row>
        <row r="577">
          <cell r="D577" t="str">
            <v>0323947</v>
          </cell>
          <cell r="F577">
            <v>0</v>
          </cell>
        </row>
        <row r="579">
          <cell r="D579" t="str">
            <v>0327414</v>
          </cell>
        </row>
        <row r="580">
          <cell r="D580" t="str">
            <v>0322899</v>
          </cell>
          <cell r="F580">
            <v>0</v>
          </cell>
        </row>
        <row r="581">
          <cell r="D581" t="str">
            <v>0327417</v>
          </cell>
        </row>
        <row r="582">
          <cell r="D582" t="str">
            <v>0317638</v>
          </cell>
          <cell r="F582">
            <v>0</v>
          </cell>
        </row>
        <row r="583">
          <cell r="D583" t="str">
            <v>0320158</v>
          </cell>
          <cell r="F583">
            <v>0</v>
          </cell>
        </row>
        <row r="584">
          <cell r="D584" t="str">
            <v>0325683</v>
          </cell>
        </row>
        <row r="585">
          <cell r="D585" t="str">
            <v>0323671</v>
          </cell>
          <cell r="F585">
            <v>0</v>
          </cell>
        </row>
        <row r="586">
          <cell r="D586" t="str">
            <v>0322899</v>
          </cell>
          <cell r="F586">
            <v>0</v>
          </cell>
        </row>
        <row r="587">
          <cell r="D587" t="str">
            <v>0322632</v>
          </cell>
        </row>
        <row r="588">
          <cell r="D588" t="str">
            <v>0317638</v>
          </cell>
          <cell r="F588">
            <v>0</v>
          </cell>
        </row>
        <row r="589">
          <cell r="D589" t="str">
            <v>0320158</v>
          </cell>
          <cell r="F589">
            <v>0</v>
          </cell>
        </row>
        <row r="590">
          <cell r="D590" t="str">
            <v>0322640</v>
          </cell>
        </row>
        <row r="591">
          <cell r="D591" t="str">
            <v>0323116</v>
          </cell>
        </row>
        <row r="592">
          <cell r="D592" t="str">
            <v>0322899</v>
          </cell>
          <cell r="F592">
            <v>0</v>
          </cell>
        </row>
        <row r="593">
          <cell r="D593" t="str">
            <v>0322638</v>
          </cell>
        </row>
        <row r="594">
          <cell r="D594" t="str">
            <v>0317638</v>
          </cell>
          <cell r="F594">
            <v>0</v>
          </cell>
        </row>
        <row r="595">
          <cell r="D595" t="str">
            <v>0320158</v>
          </cell>
          <cell r="F595">
            <v>0</v>
          </cell>
        </row>
        <row r="597">
          <cell r="D597" t="str">
            <v>0323825</v>
          </cell>
          <cell r="F597">
            <v>0</v>
          </cell>
        </row>
        <row r="598">
          <cell r="D598" t="str">
            <v>0322899</v>
          </cell>
          <cell r="F598">
            <v>0</v>
          </cell>
        </row>
        <row r="599">
          <cell r="D599" t="str">
            <v>0327414</v>
          </cell>
        </row>
        <row r="600">
          <cell r="D600" t="str">
            <v>0317638</v>
          </cell>
          <cell r="F600">
            <v>0</v>
          </cell>
        </row>
        <row r="601">
          <cell r="D601" t="str">
            <v>0320158</v>
          </cell>
          <cell r="F601">
            <v>0</v>
          </cell>
        </row>
        <row r="602">
          <cell r="D602" t="str">
            <v>0327420</v>
          </cell>
        </row>
        <row r="603">
          <cell r="D603" t="str">
            <v>0325682</v>
          </cell>
          <cell r="F603">
            <v>0</v>
          </cell>
        </row>
        <row r="604">
          <cell r="D604" t="str">
            <v>0325683</v>
          </cell>
          <cell r="F604">
            <v>0</v>
          </cell>
        </row>
        <row r="606">
          <cell r="D606" t="str">
            <v>0325688</v>
          </cell>
          <cell r="F606">
            <v>0</v>
          </cell>
        </row>
        <row r="607">
          <cell r="D607" t="str">
            <v>0323125</v>
          </cell>
          <cell r="F607">
            <v>0</v>
          </cell>
        </row>
        <row r="608">
          <cell r="D608" t="str">
            <v>0326310</v>
          </cell>
          <cell r="F608">
            <v>0</v>
          </cell>
        </row>
        <row r="609">
          <cell r="D609" t="str">
            <v>0326311</v>
          </cell>
          <cell r="F609">
            <v>0</v>
          </cell>
        </row>
        <row r="610">
          <cell r="D610" t="str">
            <v>0326312</v>
          </cell>
          <cell r="F610">
            <v>0</v>
          </cell>
        </row>
        <row r="611">
          <cell r="D611" t="str">
            <v>0320724</v>
          </cell>
          <cell r="F611">
            <v>0</v>
          </cell>
        </row>
        <row r="612">
          <cell r="D612" t="str">
            <v>0326313</v>
          </cell>
          <cell r="F612">
            <v>0</v>
          </cell>
        </row>
        <row r="613">
          <cell r="D613" t="str">
            <v>0326308</v>
          </cell>
          <cell r="F613">
            <v>0</v>
          </cell>
        </row>
        <row r="614">
          <cell r="D614" t="str">
            <v>0326309</v>
          </cell>
          <cell r="F614">
            <v>0</v>
          </cell>
        </row>
        <row r="615">
          <cell r="D615" t="str">
            <v>0327486</v>
          </cell>
        </row>
        <row r="616">
          <cell r="D616" t="str">
            <v>0327487</v>
          </cell>
          <cell r="F616">
            <v>0</v>
          </cell>
        </row>
        <row r="617">
          <cell r="D617" t="str">
            <v>0325687</v>
          </cell>
          <cell r="F617">
            <v>0</v>
          </cell>
        </row>
        <row r="619">
          <cell r="D619" t="str">
            <v>0326304</v>
          </cell>
          <cell r="F619">
            <v>0</v>
          </cell>
        </row>
        <row r="620">
          <cell r="D620" t="str">
            <v>0326305</v>
          </cell>
          <cell r="F620">
            <v>0</v>
          </cell>
        </row>
        <row r="621">
          <cell r="D621" t="str">
            <v>0326306</v>
          </cell>
          <cell r="F621">
            <v>0</v>
          </cell>
        </row>
        <row r="622">
          <cell r="D622" t="str">
            <v>0320724</v>
          </cell>
          <cell r="F622">
            <v>0</v>
          </cell>
        </row>
        <row r="623">
          <cell r="D623" t="str">
            <v>0326307</v>
          </cell>
          <cell r="F623">
            <v>0</v>
          </cell>
        </row>
        <row r="624">
          <cell r="D624" t="str">
            <v>0326308</v>
          </cell>
          <cell r="F624">
            <v>0</v>
          </cell>
        </row>
        <row r="625">
          <cell r="D625" t="str">
            <v>0326309</v>
          </cell>
          <cell r="F625">
            <v>0</v>
          </cell>
        </row>
        <row r="628">
          <cell r="D628" t="str">
            <v>0324175</v>
          </cell>
          <cell r="F628">
            <v>0</v>
          </cell>
        </row>
        <row r="630">
          <cell r="D630" t="str">
            <v>0320747</v>
          </cell>
          <cell r="F630">
            <v>0</v>
          </cell>
        </row>
        <row r="631">
          <cell r="D631" t="str">
            <v>0322616</v>
          </cell>
          <cell r="F631">
            <v>0</v>
          </cell>
        </row>
        <row r="632">
          <cell r="D632" t="str">
            <v>0323776</v>
          </cell>
          <cell r="F632">
            <v>0</v>
          </cell>
        </row>
        <row r="633">
          <cell r="D633" t="str">
            <v>0322180</v>
          </cell>
          <cell r="F633">
            <v>0</v>
          </cell>
        </row>
        <row r="634">
          <cell r="D634" t="str">
            <v>0320722</v>
          </cell>
          <cell r="F634">
            <v>0</v>
          </cell>
        </row>
        <row r="635">
          <cell r="D635" t="str">
            <v>0320721</v>
          </cell>
          <cell r="F635">
            <v>0</v>
          </cell>
        </row>
        <row r="636">
          <cell r="D636" t="str">
            <v>0322155</v>
          </cell>
          <cell r="F636">
            <v>0</v>
          </cell>
        </row>
        <row r="637">
          <cell r="D637" t="str">
            <v>0323795</v>
          </cell>
          <cell r="F637">
            <v>0</v>
          </cell>
        </row>
        <row r="638">
          <cell r="D638" t="str">
            <v>0322652</v>
          </cell>
          <cell r="F638">
            <v>0</v>
          </cell>
        </row>
        <row r="639">
          <cell r="D639" t="str">
            <v>0323797</v>
          </cell>
          <cell r="F639">
            <v>0</v>
          </cell>
        </row>
        <row r="640">
          <cell r="D640" t="str">
            <v>0322616</v>
          </cell>
          <cell r="F640">
            <v>0</v>
          </cell>
        </row>
        <row r="641">
          <cell r="D641" t="str">
            <v>0320748</v>
          </cell>
          <cell r="F641">
            <v>0</v>
          </cell>
        </row>
        <row r="643">
          <cell r="D643" t="str">
            <v>0322180</v>
          </cell>
          <cell r="F643">
            <v>0</v>
          </cell>
        </row>
        <row r="644">
          <cell r="D644" t="str">
            <v>0320722</v>
          </cell>
          <cell r="F644">
            <v>0</v>
          </cell>
        </row>
        <row r="645">
          <cell r="D645" t="str">
            <v>0320721</v>
          </cell>
          <cell r="F645">
            <v>0</v>
          </cell>
        </row>
        <row r="646">
          <cell r="D646" t="str">
            <v>0322155</v>
          </cell>
          <cell r="F646">
            <v>0</v>
          </cell>
        </row>
        <row r="648">
          <cell r="D648" t="str">
            <v>0322652</v>
          </cell>
          <cell r="F648">
            <v>0</v>
          </cell>
        </row>
        <row r="649">
          <cell r="D649" t="str">
            <v>0322616</v>
          </cell>
          <cell r="F649">
            <v>0</v>
          </cell>
        </row>
        <row r="650">
          <cell r="D650" t="str">
            <v>0322615</v>
          </cell>
          <cell r="F650">
            <v>0</v>
          </cell>
        </row>
        <row r="651">
          <cell r="D651" t="str">
            <v>0320749</v>
          </cell>
          <cell r="F651">
            <v>0</v>
          </cell>
        </row>
        <row r="652">
          <cell r="D652" t="str">
            <v>0324299</v>
          </cell>
          <cell r="F652">
            <v>0</v>
          </cell>
        </row>
        <row r="653">
          <cell r="D653" t="str">
            <v>0323776</v>
          </cell>
          <cell r="F653">
            <v>0</v>
          </cell>
        </row>
        <row r="654">
          <cell r="D654" t="str">
            <v>0320722</v>
          </cell>
          <cell r="F654">
            <v>0</v>
          </cell>
        </row>
        <row r="655">
          <cell r="D655" t="str">
            <v>0320721</v>
          </cell>
          <cell r="F655">
            <v>0</v>
          </cell>
        </row>
        <row r="656">
          <cell r="D656" t="str">
            <v>0322155</v>
          </cell>
          <cell r="F656">
            <v>0</v>
          </cell>
        </row>
        <row r="658">
          <cell r="D658" t="str">
            <v>0322652</v>
          </cell>
          <cell r="F658">
            <v>0</v>
          </cell>
        </row>
        <row r="660">
          <cell r="D660" t="str">
            <v>0322395</v>
          </cell>
        </row>
        <row r="661">
          <cell r="D661" t="str">
            <v>0320750</v>
          </cell>
          <cell r="F661">
            <v>0</v>
          </cell>
        </row>
        <row r="662">
          <cell r="D662" t="str">
            <v>0321918</v>
          </cell>
        </row>
        <row r="663">
          <cell r="D663" t="str">
            <v>0323776</v>
          </cell>
          <cell r="F663">
            <v>0</v>
          </cell>
        </row>
        <row r="664">
          <cell r="D664" t="str">
            <v>0320722</v>
          </cell>
          <cell r="F664">
            <v>0</v>
          </cell>
        </row>
        <row r="665">
          <cell r="D665" t="str">
            <v>0322394</v>
          </cell>
        </row>
        <row r="666">
          <cell r="D666" t="str">
            <v>0322652</v>
          </cell>
          <cell r="F666">
            <v>0</v>
          </cell>
        </row>
        <row r="669">
          <cell r="D669" t="str">
            <v>0320754</v>
          </cell>
          <cell r="F669">
            <v>0</v>
          </cell>
        </row>
        <row r="670">
          <cell r="D670" t="str">
            <v>0327426</v>
          </cell>
        </row>
        <row r="671">
          <cell r="D671" t="str">
            <v>0323776</v>
          </cell>
          <cell r="F671">
            <v>0</v>
          </cell>
        </row>
        <row r="672">
          <cell r="D672" t="str">
            <v>0320722</v>
          </cell>
          <cell r="F672">
            <v>0</v>
          </cell>
        </row>
        <row r="673">
          <cell r="D673" t="str">
            <v>0326661</v>
          </cell>
        </row>
        <row r="674">
          <cell r="D674" t="str">
            <v>0322652</v>
          </cell>
          <cell r="F674">
            <v>0</v>
          </cell>
        </row>
        <row r="677">
          <cell r="D677" t="str">
            <v>0320753</v>
          </cell>
          <cell r="F677">
            <v>0</v>
          </cell>
        </row>
        <row r="678">
          <cell r="D678" t="str">
            <v>0322390</v>
          </cell>
        </row>
        <row r="679">
          <cell r="D679" t="str">
            <v>0322180</v>
          </cell>
          <cell r="F679">
            <v>0</v>
          </cell>
        </row>
        <row r="680">
          <cell r="D680" t="str">
            <v>0320722</v>
          </cell>
          <cell r="F680">
            <v>0</v>
          </cell>
        </row>
        <row r="682">
          <cell r="D682" t="str">
            <v>0322652</v>
          </cell>
          <cell r="F682">
            <v>0</v>
          </cell>
        </row>
        <row r="683">
          <cell r="D683" t="str">
            <v>0321911</v>
          </cell>
        </row>
        <row r="684">
          <cell r="D684" t="str">
            <v>0321919</v>
          </cell>
        </row>
        <row r="685">
          <cell r="D685" t="str">
            <v>0320752</v>
          </cell>
          <cell r="F685">
            <v>0</v>
          </cell>
        </row>
        <row r="686">
          <cell r="D686" t="str">
            <v>0321916</v>
          </cell>
        </row>
        <row r="687">
          <cell r="D687" t="str">
            <v>0320722</v>
          </cell>
          <cell r="F687">
            <v>0</v>
          </cell>
        </row>
        <row r="688">
          <cell r="D688" t="str">
            <v>0322386</v>
          </cell>
        </row>
        <row r="689">
          <cell r="D689" t="str">
            <v>0322652</v>
          </cell>
          <cell r="F689">
            <v>0</v>
          </cell>
        </row>
        <row r="690">
          <cell r="D690" t="str">
            <v>0322388</v>
          </cell>
        </row>
        <row r="692">
          <cell r="D692" t="str">
            <v>0325692</v>
          </cell>
          <cell r="F692">
            <v>0</v>
          </cell>
        </row>
        <row r="694">
          <cell r="D694" t="str">
            <v>0322180</v>
          </cell>
          <cell r="F694">
            <v>0</v>
          </cell>
        </row>
        <row r="695">
          <cell r="D695" t="str">
            <v>0320722</v>
          </cell>
          <cell r="F695">
            <v>0</v>
          </cell>
        </row>
        <row r="696">
          <cell r="D696" t="str">
            <v>0326463</v>
          </cell>
        </row>
        <row r="697">
          <cell r="D697" t="str">
            <v>0322652</v>
          </cell>
          <cell r="F697">
            <v>0</v>
          </cell>
        </row>
        <row r="698">
          <cell r="D698" t="str">
            <v>0324327</v>
          </cell>
        </row>
        <row r="699">
          <cell r="D699" t="str">
            <v>0323727</v>
          </cell>
        </row>
        <row r="700">
          <cell r="D700" t="str">
            <v>0322157</v>
          </cell>
          <cell r="F700">
            <v>0</v>
          </cell>
        </row>
        <row r="701">
          <cell r="D701" t="str">
            <v>0322768</v>
          </cell>
        </row>
        <row r="702">
          <cell r="D702" t="str">
            <v>0322181</v>
          </cell>
          <cell r="F702">
            <v>0</v>
          </cell>
        </row>
        <row r="703">
          <cell r="D703" t="str">
            <v>0320722</v>
          </cell>
          <cell r="F703">
            <v>0</v>
          </cell>
        </row>
        <row r="704">
          <cell r="D704" t="str">
            <v>0322155</v>
          </cell>
          <cell r="F704">
            <v>0</v>
          </cell>
        </row>
        <row r="706">
          <cell r="D706" t="str">
            <v>0322652</v>
          </cell>
          <cell r="F706">
            <v>0</v>
          </cell>
        </row>
        <row r="709">
          <cell r="D709" t="str">
            <v>0320751</v>
          </cell>
          <cell r="F709">
            <v>0</v>
          </cell>
        </row>
        <row r="711">
          <cell r="D711" t="str">
            <v>0322181</v>
          </cell>
          <cell r="F711">
            <v>0</v>
          </cell>
        </row>
        <row r="712">
          <cell r="D712" t="str">
            <v>0320722</v>
          </cell>
          <cell r="F712">
            <v>0</v>
          </cell>
        </row>
        <row r="713">
          <cell r="D713" t="str">
            <v>0322155</v>
          </cell>
          <cell r="F713">
            <v>0</v>
          </cell>
        </row>
        <row r="714">
          <cell r="D714" t="str">
            <v>0327424</v>
          </cell>
        </row>
        <row r="717">
          <cell r="D717" t="str">
            <v>0322643</v>
          </cell>
        </row>
        <row r="718">
          <cell r="D718" t="str">
            <v>0322910</v>
          </cell>
          <cell r="F718">
            <v>0</v>
          </cell>
        </row>
        <row r="719">
          <cell r="D719" t="str">
            <v>0321808</v>
          </cell>
          <cell r="F719">
            <v>0</v>
          </cell>
        </row>
        <row r="721">
          <cell r="D721" t="str">
            <v>0320158</v>
          </cell>
          <cell r="F721">
            <v>0</v>
          </cell>
        </row>
        <row r="722">
          <cell r="D722" t="str">
            <v>0322601</v>
          </cell>
        </row>
        <row r="723">
          <cell r="D723" t="str">
            <v>0322609</v>
          </cell>
        </row>
        <row r="724">
          <cell r="D724" t="str">
            <v>0323184</v>
          </cell>
          <cell r="F724">
            <v>0</v>
          </cell>
        </row>
        <row r="725">
          <cell r="D725" t="str">
            <v>0322910</v>
          </cell>
          <cell r="F725">
            <v>0</v>
          </cell>
        </row>
        <row r="726">
          <cell r="D726" t="str">
            <v>0322911</v>
          </cell>
          <cell r="F726">
            <v>0</v>
          </cell>
        </row>
        <row r="727">
          <cell r="D727" t="str">
            <v>0321808</v>
          </cell>
          <cell r="F727">
            <v>0</v>
          </cell>
        </row>
        <row r="730">
          <cell r="D730" t="str">
            <v>0323184</v>
          </cell>
          <cell r="F730">
            <v>0</v>
          </cell>
        </row>
        <row r="731">
          <cell r="D731" t="str">
            <v>0322910</v>
          </cell>
          <cell r="F731">
            <v>0</v>
          </cell>
        </row>
        <row r="732">
          <cell r="D732" t="str">
            <v>0321808</v>
          </cell>
          <cell r="F732">
            <v>0</v>
          </cell>
        </row>
        <row r="733">
          <cell r="D733" t="str">
            <v>0323673</v>
          </cell>
        </row>
        <row r="734">
          <cell r="D734" t="str">
            <v>0323819</v>
          </cell>
        </row>
        <row r="735">
          <cell r="D735" t="str">
            <v>0323184</v>
          </cell>
          <cell r="F735">
            <v>0</v>
          </cell>
        </row>
        <row r="736">
          <cell r="D736" t="str">
            <v>0322899</v>
          </cell>
          <cell r="F736">
            <v>0</v>
          </cell>
        </row>
        <row r="737">
          <cell r="D737" t="str">
            <v>0323691</v>
          </cell>
        </row>
        <row r="738">
          <cell r="D738" t="str">
            <v>0323692</v>
          </cell>
        </row>
        <row r="739">
          <cell r="D739" t="str">
            <v>0322899</v>
          </cell>
          <cell r="F739">
            <v>0</v>
          </cell>
        </row>
        <row r="740">
          <cell r="D740" t="str">
            <v>0322915</v>
          </cell>
          <cell r="F740">
            <v>0</v>
          </cell>
        </row>
        <row r="741">
          <cell r="D741" t="str">
            <v>0322910</v>
          </cell>
          <cell r="F741">
            <v>0</v>
          </cell>
        </row>
        <row r="742">
          <cell r="D742" t="str">
            <v>0321808</v>
          </cell>
          <cell r="F742">
            <v>0</v>
          </cell>
        </row>
        <row r="743">
          <cell r="D743" t="str">
            <v>0323909</v>
          </cell>
        </row>
        <row r="744">
          <cell r="D744" t="str">
            <v>0326524</v>
          </cell>
        </row>
        <row r="745">
          <cell r="D745" t="str">
            <v>0321029</v>
          </cell>
          <cell r="F745">
            <v>0</v>
          </cell>
        </row>
        <row r="746">
          <cell r="D746" t="str">
            <v>0322910</v>
          </cell>
          <cell r="F746">
            <v>0</v>
          </cell>
        </row>
        <row r="747">
          <cell r="D747" t="str">
            <v>0321808</v>
          </cell>
          <cell r="F747">
            <v>0</v>
          </cell>
        </row>
        <row r="748">
          <cell r="D748" t="str">
            <v>0326169</v>
          </cell>
        </row>
        <row r="749">
          <cell r="D749" t="str">
            <v>0326168</v>
          </cell>
        </row>
        <row r="750">
          <cell r="D750" t="str">
            <v>0327088</v>
          </cell>
          <cell r="F750">
            <v>0</v>
          </cell>
        </row>
        <row r="751">
          <cell r="D751" t="str">
            <v>0322924</v>
          </cell>
          <cell r="F751">
            <v>0</v>
          </cell>
        </row>
        <row r="752">
          <cell r="D752" t="str">
            <v>0322920</v>
          </cell>
          <cell r="F752">
            <v>0</v>
          </cell>
        </row>
        <row r="753">
          <cell r="D753" t="str">
            <v>0327408</v>
          </cell>
        </row>
        <row r="754">
          <cell r="D754" t="str">
            <v>0317638</v>
          </cell>
          <cell r="F754">
            <v>0</v>
          </cell>
        </row>
        <row r="755">
          <cell r="D755" t="str">
            <v>0320158</v>
          </cell>
          <cell r="F755">
            <v>0</v>
          </cell>
        </row>
        <row r="756">
          <cell r="D756" t="str">
            <v>0323674</v>
          </cell>
        </row>
        <row r="757">
          <cell r="D757" t="str">
            <v>0326461</v>
          </cell>
        </row>
        <row r="758">
          <cell r="D758" t="str">
            <v>0323670</v>
          </cell>
        </row>
        <row r="759">
          <cell r="D759" t="str">
            <v>0323671</v>
          </cell>
        </row>
        <row r="760">
          <cell r="D760" t="str">
            <v>0322910</v>
          </cell>
          <cell r="F760">
            <v>0</v>
          </cell>
        </row>
        <row r="761">
          <cell r="D761" t="str">
            <v>0321808</v>
          </cell>
          <cell r="F761">
            <v>0</v>
          </cell>
        </row>
        <row r="764">
          <cell r="D764" t="str">
            <v>0323184</v>
          </cell>
          <cell r="F764">
            <v>0</v>
          </cell>
        </row>
        <row r="765">
          <cell r="D765" t="str">
            <v>0322910</v>
          </cell>
          <cell r="F765">
            <v>0</v>
          </cell>
        </row>
        <row r="766">
          <cell r="D766" t="str">
            <v>0321808</v>
          </cell>
          <cell r="F766">
            <v>0</v>
          </cell>
        </row>
        <row r="767">
          <cell r="D767" t="str">
            <v>0326970</v>
          </cell>
        </row>
        <row r="768">
          <cell r="D768" t="str">
            <v>0326971</v>
          </cell>
        </row>
        <row r="769">
          <cell r="D769" t="str">
            <v>0323184</v>
          </cell>
          <cell r="F769">
            <v>0</v>
          </cell>
        </row>
        <row r="770">
          <cell r="D770" t="str">
            <v>0322910</v>
          </cell>
          <cell r="F770">
            <v>0</v>
          </cell>
        </row>
        <row r="771">
          <cell r="D771" t="str">
            <v>0321808</v>
          </cell>
          <cell r="F771">
            <v>0</v>
          </cell>
        </row>
        <row r="772">
          <cell r="D772" t="str">
            <v>0323794</v>
          </cell>
        </row>
        <row r="773">
          <cell r="D773" t="str">
            <v>0323795</v>
          </cell>
        </row>
        <row r="774">
          <cell r="D774" t="str">
            <v>0323184</v>
          </cell>
          <cell r="F774">
            <v>0</v>
          </cell>
        </row>
        <row r="775">
          <cell r="D775" t="str">
            <v>0322899</v>
          </cell>
          <cell r="F775">
            <v>0</v>
          </cell>
        </row>
        <row r="776">
          <cell r="D776" t="str">
            <v>0321808</v>
          </cell>
          <cell r="F776">
            <v>0</v>
          </cell>
        </row>
        <row r="777">
          <cell r="D777" t="str">
            <v>0323798</v>
          </cell>
        </row>
        <row r="778">
          <cell r="D778" t="str">
            <v>0323799</v>
          </cell>
        </row>
        <row r="779">
          <cell r="D779" t="str">
            <v>0322899</v>
          </cell>
          <cell r="F779">
            <v>0</v>
          </cell>
        </row>
        <row r="780">
          <cell r="D780" t="str">
            <v>0322915</v>
          </cell>
          <cell r="F780">
            <v>0</v>
          </cell>
        </row>
        <row r="781">
          <cell r="D781" t="str">
            <v>0322910</v>
          </cell>
          <cell r="F781">
            <v>0</v>
          </cell>
        </row>
        <row r="782">
          <cell r="D782" t="str">
            <v>0321808</v>
          </cell>
          <cell r="F782">
            <v>0</v>
          </cell>
        </row>
        <row r="783">
          <cell r="D783" t="str">
            <v>0322615</v>
          </cell>
        </row>
        <row r="784">
          <cell r="D784" t="str">
            <v>0324299</v>
          </cell>
        </row>
        <row r="785">
          <cell r="D785" t="str">
            <v>0321029</v>
          </cell>
          <cell r="F785">
            <v>0</v>
          </cell>
        </row>
        <row r="786">
          <cell r="D786" t="str">
            <v>0322910</v>
          </cell>
          <cell r="F786">
            <v>0</v>
          </cell>
        </row>
        <row r="787">
          <cell r="D787" t="str">
            <v>0321808</v>
          </cell>
          <cell r="F787">
            <v>0</v>
          </cell>
        </row>
        <row r="790">
          <cell r="D790" t="str">
            <v>0322910</v>
          </cell>
          <cell r="F790">
            <v>0</v>
          </cell>
        </row>
        <row r="791">
          <cell r="D791" t="str">
            <v>0321808</v>
          </cell>
          <cell r="F791">
            <v>0</v>
          </cell>
        </row>
        <row r="792">
          <cell r="D792" t="str">
            <v>0327435</v>
          </cell>
          <cell r="F792">
            <v>0</v>
          </cell>
        </row>
        <row r="793">
          <cell r="D793" t="str">
            <v>0327437</v>
          </cell>
          <cell r="F793">
            <v>0</v>
          </cell>
        </row>
        <row r="794">
          <cell r="D794" t="str">
            <v>0323184</v>
          </cell>
          <cell r="F794">
            <v>0</v>
          </cell>
        </row>
        <row r="795">
          <cell r="D795" t="str">
            <v>0322910</v>
          </cell>
          <cell r="F795">
            <v>0</v>
          </cell>
        </row>
        <row r="796">
          <cell r="D796" t="str">
            <v>0321808</v>
          </cell>
          <cell r="F796">
            <v>0</v>
          </cell>
        </row>
        <row r="798">
          <cell r="D798" t="str">
            <v>0318106</v>
          </cell>
          <cell r="F798">
            <v>0</v>
          </cell>
        </row>
        <row r="799">
          <cell r="D799" t="str">
            <v>0323184</v>
          </cell>
          <cell r="F799">
            <v>0</v>
          </cell>
        </row>
        <row r="800">
          <cell r="D800" t="str">
            <v>0322910</v>
          </cell>
          <cell r="F800">
            <v>0</v>
          </cell>
        </row>
        <row r="801">
          <cell r="D801" t="str">
            <v>0321808</v>
          </cell>
          <cell r="F801">
            <v>0</v>
          </cell>
        </row>
        <row r="802">
          <cell r="D802" t="str">
            <v>0327436</v>
          </cell>
          <cell r="F802">
            <v>0</v>
          </cell>
        </row>
        <row r="803">
          <cell r="D803" t="str">
            <v>0327437</v>
          </cell>
          <cell r="F803">
            <v>0</v>
          </cell>
        </row>
        <row r="804">
          <cell r="D804" t="str">
            <v>0323184</v>
          </cell>
          <cell r="F804">
            <v>0</v>
          </cell>
        </row>
        <row r="805">
          <cell r="D805" t="str">
            <v>0322899</v>
          </cell>
          <cell r="F805">
            <v>0</v>
          </cell>
        </row>
        <row r="806">
          <cell r="D806" t="str">
            <v>0321808</v>
          </cell>
          <cell r="F806">
            <v>0</v>
          </cell>
        </row>
        <row r="808">
          <cell r="D808" t="str">
            <v>0318106</v>
          </cell>
          <cell r="F808">
            <v>0</v>
          </cell>
        </row>
        <row r="809">
          <cell r="D809" t="str">
            <v>0322899</v>
          </cell>
          <cell r="F809">
            <v>0</v>
          </cell>
        </row>
        <row r="810">
          <cell r="D810" t="str">
            <v>0322915</v>
          </cell>
          <cell r="F810">
            <v>0</v>
          </cell>
        </row>
        <row r="811">
          <cell r="D811" t="str">
            <v>0322910</v>
          </cell>
          <cell r="F811">
            <v>0</v>
          </cell>
        </row>
        <row r="812">
          <cell r="D812" t="str">
            <v>0321808</v>
          </cell>
          <cell r="F812">
            <v>0</v>
          </cell>
        </row>
        <row r="815">
          <cell r="D815" t="str">
            <v>0321029</v>
          </cell>
          <cell r="F815">
            <v>0</v>
          </cell>
        </row>
        <row r="816">
          <cell r="D816" t="str">
            <v>0322910</v>
          </cell>
          <cell r="F816">
            <v>0</v>
          </cell>
        </row>
        <row r="817">
          <cell r="D817" t="str">
            <v>0321808</v>
          </cell>
          <cell r="F817">
            <v>0</v>
          </cell>
        </row>
        <row r="819">
          <cell r="D819" t="str">
            <v>0318106</v>
          </cell>
          <cell r="F819">
            <v>0</v>
          </cell>
        </row>
        <row r="820">
          <cell r="D820" t="str">
            <v>0322899</v>
          </cell>
          <cell r="F820">
            <v>0</v>
          </cell>
        </row>
        <row r="821">
          <cell r="D821" t="str">
            <v>0322924</v>
          </cell>
          <cell r="F821">
            <v>0</v>
          </cell>
        </row>
        <row r="822">
          <cell r="D822" t="str">
            <v>0322920</v>
          </cell>
          <cell r="F822">
            <v>0</v>
          </cell>
        </row>
        <row r="823">
          <cell r="D823" t="str">
            <v>0327482</v>
          </cell>
          <cell r="F823">
            <v>0</v>
          </cell>
        </row>
        <row r="824">
          <cell r="D824" t="str">
            <v>0317638</v>
          </cell>
          <cell r="F824">
            <v>0</v>
          </cell>
        </row>
        <row r="825">
          <cell r="D825" t="str">
            <v>0320158</v>
          </cell>
          <cell r="F825">
            <v>0</v>
          </cell>
        </row>
        <row r="827">
          <cell r="D827" t="str">
            <v>0318106</v>
          </cell>
          <cell r="F827">
            <v>0</v>
          </cell>
        </row>
        <row r="828">
          <cell r="D828" t="str">
            <v>0322899</v>
          </cell>
          <cell r="F828">
            <v>0</v>
          </cell>
        </row>
        <row r="829">
          <cell r="D829" t="str">
            <v>0322924</v>
          </cell>
          <cell r="F829">
            <v>0</v>
          </cell>
        </row>
        <row r="830">
          <cell r="D830" t="str">
            <v>0322920</v>
          </cell>
          <cell r="F830">
            <v>0</v>
          </cell>
        </row>
        <row r="831">
          <cell r="D831" t="str">
            <v>0327454</v>
          </cell>
          <cell r="F831">
            <v>0</v>
          </cell>
        </row>
        <row r="832">
          <cell r="D832" t="str">
            <v>0317638</v>
          </cell>
          <cell r="F832">
            <v>0</v>
          </cell>
        </row>
        <row r="833">
          <cell r="D833" t="str">
            <v>0320158</v>
          </cell>
          <cell r="F833">
            <v>0</v>
          </cell>
        </row>
        <row r="834">
          <cell r="D834" t="str">
            <v>0327458</v>
          </cell>
          <cell r="F834">
            <v>0</v>
          </cell>
        </row>
        <row r="837">
          <cell r="D837" t="str">
            <v>0327439</v>
          </cell>
          <cell r="F837">
            <v>0</v>
          </cell>
        </row>
        <row r="838">
          <cell r="D838" t="str">
            <v>0321973</v>
          </cell>
          <cell r="F838">
            <v>0</v>
          </cell>
        </row>
        <row r="840">
          <cell r="D840" t="str">
            <v>0327088</v>
          </cell>
          <cell r="F840">
            <v>0</v>
          </cell>
        </row>
        <row r="841">
          <cell r="D841" t="str">
            <v>0326910</v>
          </cell>
          <cell r="F841">
            <v>0</v>
          </cell>
        </row>
        <row r="842">
          <cell r="D842" t="str">
            <v>0321996</v>
          </cell>
          <cell r="F842">
            <v>0</v>
          </cell>
        </row>
        <row r="843">
          <cell r="D843" t="str">
            <v>0321981</v>
          </cell>
          <cell r="F843">
            <v>0</v>
          </cell>
        </row>
        <row r="844">
          <cell r="D844" t="str">
            <v>0327449</v>
          </cell>
          <cell r="F844">
            <v>0</v>
          </cell>
        </row>
        <row r="845">
          <cell r="D845" t="str">
            <v>0327450</v>
          </cell>
          <cell r="F845">
            <v>0</v>
          </cell>
        </row>
        <row r="846">
          <cell r="D846" t="str">
            <v>0321974</v>
          </cell>
          <cell r="F846">
            <v>0</v>
          </cell>
        </row>
        <row r="847">
          <cell r="D847" t="str">
            <v>0327455</v>
          </cell>
          <cell r="F847">
            <v>0</v>
          </cell>
        </row>
        <row r="848">
          <cell r="D848" t="str">
            <v>0327088</v>
          </cell>
          <cell r="F848">
            <v>0</v>
          </cell>
        </row>
        <row r="849">
          <cell r="D849" t="str">
            <v>0326910</v>
          </cell>
          <cell r="F849">
            <v>0</v>
          </cell>
        </row>
        <row r="850">
          <cell r="D850" t="str">
            <v>0321996</v>
          </cell>
          <cell r="F850">
            <v>0</v>
          </cell>
        </row>
        <row r="851">
          <cell r="D851" t="str">
            <v>0321981</v>
          </cell>
          <cell r="F851">
            <v>0</v>
          </cell>
        </row>
        <row r="854">
          <cell r="D854" t="str">
            <v>0321975</v>
          </cell>
          <cell r="F854">
            <v>0</v>
          </cell>
        </row>
        <row r="855">
          <cell r="D855" t="str">
            <v>0327450</v>
          </cell>
          <cell r="F855">
            <v>0</v>
          </cell>
        </row>
        <row r="856">
          <cell r="D856" t="str">
            <v>0327088</v>
          </cell>
          <cell r="F856">
            <v>0</v>
          </cell>
        </row>
        <row r="857">
          <cell r="D857" t="str">
            <v>0326910</v>
          </cell>
          <cell r="F857">
            <v>0</v>
          </cell>
        </row>
        <row r="858">
          <cell r="D858" t="str">
            <v>0321996</v>
          </cell>
          <cell r="F858">
            <v>0</v>
          </cell>
        </row>
        <row r="859">
          <cell r="D859" t="str">
            <v>0321981</v>
          </cell>
          <cell r="F859">
            <v>0</v>
          </cell>
        </row>
        <row r="860">
          <cell r="D860" t="str">
            <v>0327457</v>
          </cell>
          <cell r="F860">
            <v>0</v>
          </cell>
        </row>
        <row r="863">
          <cell r="D863" t="str">
            <v>0327446</v>
          </cell>
          <cell r="F863">
            <v>0</v>
          </cell>
        </row>
        <row r="864">
          <cell r="D864" t="str">
            <v>0322863</v>
          </cell>
          <cell r="F864">
            <v>0</v>
          </cell>
        </row>
        <row r="865">
          <cell r="D865" t="str">
            <v>0327454</v>
          </cell>
          <cell r="F865">
            <v>0</v>
          </cell>
        </row>
        <row r="866">
          <cell r="D866" t="str">
            <v>0322909</v>
          </cell>
          <cell r="F866">
            <v>0</v>
          </cell>
        </row>
        <row r="867">
          <cell r="D867" t="str">
            <v>0322901</v>
          </cell>
          <cell r="F867">
            <v>0</v>
          </cell>
        </row>
        <row r="868">
          <cell r="D868" t="str">
            <v>0322932</v>
          </cell>
          <cell r="F868">
            <v>0</v>
          </cell>
        </row>
        <row r="869">
          <cell r="D869" t="str">
            <v>0320715</v>
          </cell>
          <cell r="F869">
            <v>0</v>
          </cell>
        </row>
        <row r="871">
          <cell r="D871" t="str">
            <v>0322861</v>
          </cell>
          <cell r="F871">
            <v>0</v>
          </cell>
        </row>
        <row r="872">
          <cell r="D872" t="str">
            <v>0318108</v>
          </cell>
          <cell r="F872">
            <v>0</v>
          </cell>
        </row>
        <row r="873">
          <cell r="D873" t="str">
            <v>0322909</v>
          </cell>
          <cell r="F873">
            <v>0</v>
          </cell>
        </row>
        <row r="874">
          <cell r="D874" t="str">
            <v>0322901</v>
          </cell>
          <cell r="F874">
            <v>0</v>
          </cell>
        </row>
        <row r="875">
          <cell r="D875" t="str">
            <v>0322932</v>
          </cell>
          <cell r="F875">
            <v>0</v>
          </cell>
        </row>
        <row r="877">
          <cell r="D877" t="str">
            <v>0327446</v>
          </cell>
          <cell r="F877">
            <v>0</v>
          </cell>
        </row>
        <row r="878">
          <cell r="D878" t="str">
            <v>0322864</v>
          </cell>
          <cell r="F878">
            <v>0</v>
          </cell>
        </row>
        <row r="879">
          <cell r="D879" t="str">
            <v>0327455</v>
          </cell>
          <cell r="F879">
            <v>0</v>
          </cell>
        </row>
        <row r="880">
          <cell r="D880" t="str">
            <v>0322909</v>
          </cell>
          <cell r="F880">
            <v>0</v>
          </cell>
        </row>
        <row r="881">
          <cell r="D881" t="str">
            <v>0322901</v>
          </cell>
          <cell r="F881">
            <v>0</v>
          </cell>
        </row>
        <row r="882">
          <cell r="D882" t="str">
            <v>0322932</v>
          </cell>
          <cell r="F882">
            <v>0</v>
          </cell>
        </row>
        <row r="884">
          <cell r="D884" t="str">
            <v>0318106</v>
          </cell>
          <cell r="F884">
            <v>0</v>
          </cell>
        </row>
        <row r="885">
          <cell r="D885" t="str">
            <v>0322862</v>
          </cell>
          <cell r="F885">
            <v>0</v>
          </cell>
        </row>
        <row r="887">
          <cell r="D887" t="str">
            <v>0322909</v>
          </cell>
          <cell r="F887">
            <v>0</v>
          </cell>
        </row>
        <row r="888">
          <cell r="D888" t="str">
            <v>0322901</v>
          </cell>
          <cell r="F888">
            <v>0</v>
          </cell>
        </row>
        <row r="889">
          <cell r="D889" t="str">
            <v>0322932</v>
          </cell>
          <cell r="F889">
            <v>0</v>
          </cell>
        </row>
        <row r="890">
          <cell r="D890" t="str">
            <v>0327449</v>
          </cell>
          <cell r="F890">
            <v>0</v>
          </cell>
        </row>
        <row r="891">
          <cell r="D891" t="str">
            <v>0327446</v>
          </cell>
          <cell r="F891">
            <v>0</v>
          </cell>
        </row>
        <row r="892">
          <cell r="D892" t="str">
            <v>0327439</v>
          </cell>
          <cell r="F892">
            <v>0</v>
          </cell>
        </row>
        <row r="893">
          <cell r="D893" t="str">
            <v>0327440</v>
          </cell>
          <cell r="F893">
            <v>0</v>
          </cell>
        </row>
        <row r="894">
          <cell r="D894" t="str">
            <v>0327088</v>
          </cell>
          <cell r="F894">
            <v>0</v>
          </cell>
        </row>
        <row r="895">
          <cell r="D895" t="str">
            <v>0326910</v>
          </cell>
          <cell r="F895">
            <v>0</v>
          </cell>
        </row>
        <row r="896">
          <cell r="D896" t="str">
            <v>0321996</v>
          </cell>
          <cell r="F896">
            <v>0</v>
          </cell>
        </row>
        <row r="897">
          <cell r="D897" t="str">
            <v>0327446</v>
          </cell>
          <cell r="F897">
            <v>0</v>
          </cell>
        </row>
        <row r="898">
          <cell r="D898" t="str">
            <v>0327092</v>
          </cell>
          <cell r="F898">
            <v>0</v>
          </cell>
        </row>
        <row r="899">
          <cell r="D899" t="str">
            <v>0320158</v>
          </cell>
          <cell r="F899">
            <v>0</v>
          </cell>
        </row>
        <row r="901">
          <cell r="D901" t="str">
            <v>0318106</v>
          </cell>
          <cell r="F901">
            <v>0</v>
          </cell>
        </row>
        <row r="902">
          <cell r="D902" t="str">
            <v>0327088</v>
          </cell>
          <cell r="F902">
            <v>0</v>
          </cell>
        </row>
        <row r="903">
          <cell r="D903" t="str">
            <v>0326910</v>
          </cell>
          <cell r="F903">
            <v>0</v>
          </cell>
        </row>
        <row r="904">
          <cell r="D904" t="str">
            <v>0321996</v>
          </cell>
          <cell r="F904">
            <v>0</v>
          </cell>
        </row>
        <row r="906">
          <cell r="D906" t="str">
            <v>0320158</v>
          </cell>
          <cell r="F906">
            <v>0</v>
          </cell>
        </row>
        <row r="907">
          <cell r="D907" t="str">
            <v>0320998</v>
          </cell>
          <cell r="F907">
            <v>0</v>
          </cell>
        </row>
        <row r="908">
          <cell r="D908" t="str">
            <v>0327441</v>
          </cell>
          <cell r="F908">
            <v>0</v>
          </cell>
        </row>
        <row r="909">
          <cell r="D909" t="str">
            <v>0327442</v>
          </cell>
          <cell r="F909">
            <v>0</v>
          </cell>
        </row>
        <row r="910">
          <cell r="D910" t="str">
            <v>0327088</v>
          </cell>
          <cell r="F910">
            <v>0</v>
          </cell>
        </row>
        <row r="911">
          <cell r="D911" t="str">
            <v>0326910</v>
          </cell>
          <cell r="F911">
            <v>0</v>
          </cell>
        </row>
        <row r="912">
          <cell r="D912" t="str">
            <v>0320730</v>
          </cell>
          <cell r="F912">
            <v>0</v>
          </cell>
        </row>
        <row r="913">
          <cell r="D913" t="str">
            <v>0322919</v>
          </cell>
          <cell r="F913">
            <v>0</v>
          </cell>
        </row>
        <row r="914">
          <cell r="D914" t="str">
            <v>0327441</v>
          </cell>
          <cell r="F914">
            <v>0</v>
          </cell>
        </row>
        <row r="915">
          <cell r="D915" t="str">
            <v>0327092</v>
          </cell>
          <cell r="F915">
            <v>0</v>
          </cell>
        </row>
        <row r="918">
          <cell r="D918" t="str">
            <v>0327088</v>
          </cell>
          <cell r="F918">
            <v>0</v>
          </cell>
        </row>
        <row r="919">
          <cell r="D919" t="str">
            <v>0326910</v>
          </cell>
          <cell r="F919">
            <v>0</v>
          </cell>
        </row>
        <row r="921">
          <cell r="D921" t="str">
            <v>0327092</v>
          </cell>
          <cell r="F921">
            <v>0</v>
          </cell>
        </row>
        <row r="922">
          <cell r="D922" t="str">
            <v>0320158</v>
          </cell>
          <cell r="F922">
            <v>0</v>
          </cell>
        </row>
        <row r="923">
          <cell r="D923" t="str">
            <v>0327457</v>
          </cell>
          <cell r="F923">
            <v>0</v>
          </cell>
        </row>
        <row r="924">
          <cell r="D924" t="str">
            <v>0327447</v>
          </cell>
          <cell r="F924">
            <v>0</v>
          </cell>
        </row>
        <row r="925">
          <cell r="D925" t="str">
            <v>0320730</v>
          </cell>
          <cell r="F925">
            <v>0</v>
          </cell>
        </row>
        <row r="926">
          <cell r="D926" t="str">
            <v>0322917</v>
          </cell>
          <cell r="F926">
            <v>0</v>
          </cell>
        </row>
        <row r="927">
          <cell r="D927" t="str">
            <v>0322051</v>
          </cell>
          <cell r="F927">
            <v>0</v>
          </cell>
        </row>
        <row r="929">
          <cell r="D929" t="str">
            <v>0320730</v>
          </cell>
          <cell r="F929">
            <v>0</v>
          </cell>
        </row>
        <row r="930">
          <cell r="D930" t="str">
            <v>0322917</v>
          </cell>
          <cell r="F930">
            <v>0</v>
          </cell>
        </row>
        <row r="931">
          <cell r="D931" t="str">
            <v>0327088</v>
          </cell>
          <cell r="F931">
            <v>0</v>
          </cell>
        </row>
        <row r="932">
          <cell r="D932" t="str">
            <v>0326910</v>
          </cell>
          <cell r="F932">
            <v>0</v>
          </cell>
        </row>
        <row r="934">
          <cell r="D934" t="str">
            <v>0327092</v>
          </cell>
          <cell r="F934">
            <v>0</v>
          </cell>
        </row>
        <row r="935">
          <cell r="D935" t="str">
            <v>0322051</v>
          </cell>
          <cell r="F935">
            <v>0</v>
          </cell>
        </row>
        <row r="937">
          <cell r="D937" t="str">
            <v>0327088</v>
          </cell>
          <cell r="F937">
            <v>0</v>
          </cell>
        </row>
        <row r="938">
          <cell r="D938" t="str">
            <v>0326910</v>
          </cell>
          <cell r="F938">
            <v>0</v>
          </cell>
        </row>
        <row r="939">
          <cell r="D939" t="str">
            <v>0327447</v>
          </cell>
          <cell r="F939">
            <v>0</v>
          </cell>
        </row>
        <row r="940">
          <cell r="D940" t="str">
            <v>0327092</v>
          </cell>
          <cell r="F940">
            <v>0</v>
          </cell>
        </row>
        <row r="941">
          <cell r="D941" t="str">
            <v>0320158</v>
          </cell>
          <cell r="F941">
            <v>0</v>
          </cell>
        </row>
        <row r="942">
          <cell r="D942" t="str">
            <v>0322051</v>
          </cell>
          <cell r="F942">
            <v>0</v>
          </cell>
        </row>
        <row r="944">
          <cell r="D944" t="str">
            <v>0320730</v>
          </cell>
          <cell r="F944">
            <v>0</v>
          </cell>
        </row>
        <row r="945">
          <cell r="D945" t="str">
            <v>0322919</v>
          </cell>
          <cell r="F945">
            <v>0</v>
          </cell>
        </row>
        <row r="946">
          <cell r="D946" t="str">
            <v>0327442</v>
          </cell>
          <cell r="F946">
            <v>0</v>
          </cell>
        </row>
        <row r="947">
          <cell r="D947" t="str">
            <v>0327443</v>
          </cell>
          <cell r="F947">
            <v>0</v>
          </cell>
        </row>
        <row r="948">
          <cell r="D948" t="str">
            <v>0327088</v>
          </cell>
          <cell r="F948">
            <v>0</v>
          </cell>
        </row>
        <row r="949">
          <cell r="D949" t="str">
            <v>0326910</v>
          </cell>
          <cell r="F949">
            <v>0</v>
          </cell>
        </row>
        <row r="950">
          <cell r="D950" t="str">
            <v>0320712</v>
          </cell>
          <cell r="F950">
            <v>0</v>
          </cell>
        </row>
        <row r="952">
          <cell r="D952" t="str">
            <v>0327092</v>
          </cell>
          <cell r="F952">
            <v>0</v>
          </cell>
        </row>
        <row r="953">
          <cell r="D953" t="str">
            <v>0320158</v>
          </cell>
          <cell r="F953">
            <v>0</v>
          </cell>
        </row>
        <row r="954">
          <cell r="D954" t="str">
            <v>0327451</v>
          </cell>
          <cell r="F954">
            <v>0</v>
          </cell>
        </row>
        <row r="955">
          <cell r="D955" t="str">
            <v>0327446</v>
          </cell>
          <cell r="F955">
            <v>0</v>
          </cell>
        </row>
        <row r="956">
          <cell r="D956" t="str">
            <v>0327088</v>
          </cell>
          <cell r="F956">
            <v>0</v>
          </cell>
        </row>
        <row r="957">
          <cell r="D957" t="str">
            <v>0326910</v>
          </cell>
          <cell r="F957">
            <v>0</v>
          </cell>
        </row>
        <row r="958">
          <cell r="D958" t="str">
            <v>0322920</v>
          </cell>
          <cell r="F958">
            <v>0</v>
          </cell>
        </row>
        <row r="959">
          <cell r="D959" t="str">
            <v>0327089</v>
          </cell>
          <cell r="F959">
            <v>0</v>
          </cell>
        </row>
        <row r="960">
          <cell r="D960" t="str">
            <v>0327092</v>
          </cell>
          <cell r="F960">
            <v>0</v>
          </cell>
        </row>
        <row r="961">
          <cell r="D961" t="str">
            <v>0320158</v>
          </cell>
          <cell r="F961">
            <v>0</v>
          </cell>
        </row>
        <row r="962">
          <cell r="D962" t="str">
            <v>0318108</v>
          </cell>
          <cell r="F962">
            <v>0</v>
          </cell>
        </row>
        <row r="964">
          <cell r="D964" t="str">
            <v>0327088</v>
          </cell>
          <cell r="F964">
            <v>0</v>
          </cell>
        </row>
        <row r="965">
          <cell r="D965" t="str">
            <v>0326910</v>
          </cell>
          <cell r="F965">
            <v>0</v>
          </cell>
        </row>
        <row r="966">
          <cell r="D966" t="str">
            <v>0322924</v>
          </cell>
          <cell r="F966">
            <v>0</v>
          </cell>
        </row>
        <row r="967">
          <cell r="D967" t="str">
            <v>0322920</v>
          </cell>
          <cell r="F967">
            <v>0</v>
          </cell>
        </row>
        <row r="969">
          <cell r="D969" t="str">
            <v>0327092</v>
          </cell>
          <cell r="F969">
            <v>0</v>
          </cell>
        </row>
        <row r="970">
          <cell r="D970" t="str">
            <v>0320158</v>
          </cell>
          <cell r="F970">
            <v>0</v>
          </cell>
        </row>
        <row r="971">
          <cell r="D971" t="str">
            <v>0322395</v>
          </cell>
          <cell r="F971">
            <v>0</v>
          </cell>
        </row>
        <row r="973">
          <cell r="D973" t="str">
            <v>0323722</v>
          </cell>
          <cell r="F973">
            <v>0</v>
          </cell>
        </row>
        <row r="974">
          <cell r="D974" t="str">
            <v>0321808</v>
          </cell>
          <cell r="F974">
            <v>0</v>
          </cell>
        </row>
        <row r="976">
          <cell r="D976" t="str">
            <v>0320158</v>
          </cell>
          <cell r="F976">
            <v>0</v>
          </cell>
        </row>
        <row r="977">
          <cell r="D977" t="str">
            <v>0322393</v>
          </cell>
          <cell r="F977">
            <v>0</v>
          </cell>
        </row>
        <row r="978">
          <cell r="D978" t="str">
            <v>0322395</v>
          </cell>
          <cell r="F978">
            <v>0</v>
          </cell>
        </row>
        <row r="979">
          <cell r="D979" t="str">
            <v>0323724</v>
          </cell>
          <cell r="F979">
            <v>0</v>
          </cell>
        </row>
        <row r="980">
          <cell r="D980" t="str">
            <v>0323722</v>
          </cell>
          <cell r="F980">
            <v>0</v>
          </cell>
        </row>
        <row r="981">
          <cell r="D981" t="str">
            <v>0323723</v>
          </cell>
          <cell r="F981">
            <v>0</v>
          </cell>
        </row>
        <row r="982">
          <cell r="D982" t="str">
            <v>0321808</v>
          </cell>
          <cell r="F982">
            <v>0</v>
          </cell>
        </row>
        <row r="984">
          <cell r="D984" t="str">
            <v>0327460</v>
          </cell>
          <cell r="F984">
            <v>0</v>
          </cell>
        </row>
        <row r="985">
          <cell r="D985" t="str">
            <v>0323724</v>
          </cell>
          <cell r="F985">
            <v>0</v>
          </cell>
        </row>
        <row r="986">
          <cell r="D986" t="str">
            <v>0323722</v>
          </cell>
          <cell r="F986">
            <v>0</v>
          </cell>
        </row>
        <row r="987">
          <cell r="D987" t="str">
            <v>0321808</v>
          </cell>
          <cell r="F987">
            <v>0</v>
          </cell>
        </row>
        <row r="988">
          <cell r="D988" t="str">
            <v>0320720</v>
          </cell>
          <cell r="F988">
            <v>0</v>
          </cell>
        </row>
        <row r="989">
          <cell r="D989" t="str">
            <v>0322395</v>
          </cell>
          <cell r="F989">
            <v>0</v>
          </cell>
        </row>
        <row r="990">
          <cell r="D990" t="str">
            <v>0323724</v>
          </cell>
          <cell r="F990">
            <v>0</v>
          </cell>
        </row>
        <row r="991">
          <cell r="D991" t="str">
            <v>0327088</v>
          </cell>
          <cell r="F991">
            <v>0</v>
          </cell>
        </row>
        <row r="992">
          <cell r="D992" t="str">
            <v>0326910</v>
          </cell>
          <cell r="F992">
            <v>0</v>
          </cell>
        </row>
        <row r="993">
          <cell r="D993" t="str">
            <v>0321917</v>
          </cell>
          <cell r="F993">
            <v>0</v>
          </cell>
        </row>
        <row r="994">
          <cell r="D994" t="str">
            <v>0327439</v>
          </cell>
          <cell r="F994">
            <v>0</v>
          </cell>
        </row>
        <row r="995">
          <cell r="D995" t="str">
            <v>0327088</v>
          </cell>
          <cell r="F995">
            <v>0</v>
          </cell>
        </row>
        <row r="996">
          <cell r="D996" t="str">
            <v>0326910</v>
          </cell>
          <cell r="F996">
            <v>0</v>
          </cell>
        </row>
        <row r="997">
          <cell r="D997" t="str">
            <v>0322915</v>
          </cell>
          <cell r="F997">
            <v>0</v>
          </cell>
        </row>
        <row r="998">
          <cell r="D998" t="str">
            <v>0323722</v>
          </cell>
          <cell r="F998">
            <v>0</v>
          </cell>
        </row>
        <row r="999">
          <cell r="D999" t="str">
            <v>0321808</v>
          </cell>
          <cell r="F999">
            <v>0</v>
          </cell>
        </row>
        <row r="1000">
          <cell r="D1000" t="str">
            <v>0320720</v>
          </cell>
          <cell r="F1000">
            <v>0</v>
          </cell>
        </row>
        <row r="1002">
          <cell r="D1002" t="str">
            <v>0321029</v>
          </cell>
          <cell r="F1002">
            <v>0</v>
          </cell>
        </row>
        <row r="1003">
          <cell r="D1003" t="str">
            <v>0323722</v>
          </cell>
          <cell r="F1003">
            <v>0</v>
          </cell>
        </row>
        <row r="1004">
          <cell r="D1004" t="str">
            <v>0321808</v>
          </cell>
          <cell r="F1004">
            <v>0</v>
          </cell>
        </row>
        <row r="1005">
          <cell r="D1005" t="str">
            <v>0327445</v>
          </cell>
          <cell r="F1005">
            <v>0</v>
          </cell>
        </row>
        <row r="1006">
          <cell r="D1006" t="str">
            <v>0322395</v>
          </cell>
          <cell r="F1006">
            <v>0</v>
          </cell>
        </row>
        <row r="1007">
          <cell r="D1007" t="str">
            <v>0327088</v>
          </cell>
          <cell r="F1007">
            <v>0</v>
          </cell>
        </row>
        <row r="1008">
          <cell r="D1008" t="str">
            <v>0326910</v>
          </cell>
          <cell r="F1008">
            <v>0</v>
          </cell>
        </row>
        <row r="1009">
          <cell r="D1009" t="str">
            <v>0322924</v>
          </cell>
          <cell r="F1009">
            <v>0</v>
          </cell>
        </row>
        <row r="1010">
          <cell r="D1010" t="str">
            <v>0322920</v>
          </cell>
          <cell r="F1010">
            <v>0</v>
          </cell>
        </row>
        <row r="1011">
          <cell r="D1011" t="str">
            <v>0321917</v>
          </cell>
          <cell r="F1011">
            <v>0</v>
          </cell>
        </row>
        <row r="1012">
          <cell r="D1012" t="str">
            <v>0327092</v>
          </cell>
          <cell r="F1012">
            <v>0</v>
          </cell>
        </row>
        <row r="1013">
          <cell r="D1013" t="str">
            <v>0320158</v>
          </cell>
          <cell r="F1013">
            <v>0</v>
          </cell>
        </row>
        <row r="1015">
          <cell r="D1015" t="str">
            <v>0327460</v>
          </cell>
          <cell r="F1015">
            <v>0</v>
          </cell>
        </row>
        <row r="1016">
          <cell r="D1016" t="str">
            <v>0327445</v>
          </cell>
          <cell r="F1016">
            <v>0</v>
          </cell>
        </row>
        <row r="1017">
          <cell r="D1017" t="str">
            <v>0323891</v>
          </cell>
          <cell r="F1017">
            <v>0</v>
          </cell>
        </row>
        <row r="1018">
          <cell r="D1018" t="str">
            <v>0325693</v>
          </cell>
          <cell r="F1018">
            <v>0</v>
          </cell>
        </row>
        <row r="1019">
          <cell r="D1019" t="str">
            <v>0325696</v>
          </cell>
          <cell r="F1019">
            <v>0</v>
          </cell>
        </row>
        <row r="1020">
          <cell r="D1020" t="str">
            <v>0322394</v>
          </cell>
          <cell r="F1020">
            <v>0</v>
          </cell>
        </row>
        <row r="1021">
          <cell r="D1021" t="str">
            <v>0327448</v>
          </cell>
          <cell r="F1021">
            <v>0</v>
          </cell>
        </row>
        <row r="1022">
          <cell r="D1022" t="str">
            <v>0325694</v>
          </cell>
          <cell r="F1022">
            <v>0</v>
          </cell>
        </row>
        <row r="1023">
          <cell r="D1023" t="str">
            <v>0325696</v>
          </cell>
          <cell r="F1023">
            <v>0</v>
          </cell>
        </row>
        <row r="1024">
          <cell r="D1024" t="str">
            <v>0325695</v>
          </cell>
          <cell r="F1024">
            <v>0</v>
          </cell>
        </row>
        <row r="1027">
          <cell r="D1027" t="str">
            <v>0323926</v>
          </cell>
          <cell r="F1027">
            <v>0</v>
          </cell>
        </row>
        <row r="1028">
          <cell r="D1028" t="str">
            <v>0327447</v>
          </cell>
          <cell r="F1028">
            <v>0</v>
          </cell>
        </row>
        <row r="1029">
          <cell r="D1029" t="str">
            <v>0321971</v>
          </cell>
          <cell r="F1029">
            <v>0</v>
          </cell>
        </row>
        <row r="1030">
          <cell r="D1030" t="str">
            <v>0322884</v>
          </cell>
          <cell r="F1030">
            <v>0</v>
          </cell>
        </row>
        <row r="1031">
          <cell r="D1031" t="str">
            <v>0322891</v>
          </cell>
          <cell r="F1031">
            <v>0</v>
          </cell>
        </row>
        <row r="1032">
          <cell r="D1032" t="str">
            <v>0318106</v>
          </cell>
          <cell r="F1032">
            <v>0</v>
          </cell>
        </row>
        <row r="1033">
          <cell r="D1033" t="str">
            <v>0318108</v>
          </cell>
          <cell r="F1033">
            <v>0</v>
          </cell>
        </row>
        <row r="1034">
          <cell r="D1034" t="str">
            <v>0322892</v>
          </cell>
          <cell r="F1034">
            <v>0</v>
          </cell>
        </row>
        <row r="1035">
          <cell r="D1035" t="str">
            <v>0322884</v>
          </cell>
          <cell r="F1035">
            <v>0</v>
          </cell>
        </row>
        <row r="1036">
          <cell r="D1036" t="str">
            <v>0322891</v>
          </cell>
          <cell r="F1036">
            <v>0</v>
          </cell>
        </row>
        <row r="1037">
          <cell r="D1037" t="str">
            <v>0327467</v>
          </cell>
          <cell r="F1037">
            <v>0</v>
          </cell>
        </row>
        <row r="1038">
          <cell r="D1038" t="str">
            <v>0327468</v>
          </cell>
          <cell r="F1038">
            <v>0</v>
          </cell>
        </row>
        <row r="1039">
          <cell r="D1039" t="str">
            <v>0322893</v>
          </cell>
          <cell r="F1039">
            <v>0</v>
          </cell>
        </row>
        <row r="1040">
          <cell r="D1040" t="str">
            <v>0322884</v>
          </cell>
          <cell r="F1040">
            <v>0</v>
          </cell>
        </row>
        <row r="1041">
          <cell r="D1041" t="str">
            <v>0322891</v>
          </cell>
          <cell r="F1041">
            <v>0</v>
          </cell>
        </row>
        <row r="1045">
          <cell r="D1045" t="str">
            <v>0320747</v>
          </cell>
          <cell r="F1045">
            <v>0</v>
          </cell>
        </row>
        <row r="1046">
          <cell r="D1046" t="str">
            <v>0320748</v>
          </cell>
          <cell r="F1046">
            <v>0</v>
          </cell>
        </row>
        <row r="1047">
          <cell r="D1047" t="str">
            <v>0320749</v>
          </cell>
          <cell r="F1047">
            <v>0</v>
          </cell>
        </row>
        <row r="1048">
          <cell r="D1048" t="str">
            <v>0320750</v>
          </cell>
          <cell r="F1048">
            <v>0</v>
          </cell>
        </row>
        <row r="1049">
          <cell r="D1049" t="str">
            <v>0320754</v>
          </cell>
          <cell r="F1049">
            <v>0</v>
          </cell>
        </row>
        <row r="1050">
          <cell r="D1050" t="str">
            <v>0320753</v>
          </cell>
          <cell r="F1050">
            <v>0</v>
          </cell>
        </row>
        <row r="1051">
          <cell r="D1051" t="str">
            <v>0320752</v>
          </cell>
          <cell r="F1051">
            <v>0</v>
          </cell>
        </row>
        <row r="1052">
          <cell r="D1052" t="str">
            <v>0325692</v>
          </cell>
        </row>
        <row r="1053">
          <cell r="D1053" t="str">
            <v>0322157</v>
          </cell>
          <cell r="F1053">
            <v>0</v>
          </cell>
        </row>
        <row r="1054">
          <cell r="D1054" t="str">
            <v>0320751</v>
          </cell>
          <cell r="F1054">
            <v>0</v>
          </cell>
        </row>
        <row r="1055">
          <cell r="D1055" t="str">
            <v>0323105</v>
          </cell>
          <cell r="F1055">
            <v>0</v>
          </cell>
        </row>
        <row r="1058">
          <cell r="D1058" t="str">
            <v>0327462</v>
          </cell>
          <cell r="F1058">
            <v>0</v>
          </cell>
        </row>
        <row r="1059">
          <cell r="D1059" t="str">
            <v>0322181</v>
          </cell>
          <cell r="F1059">
            <v>0</v>
          </cell>
        </row>
        <row r="1060">
          <cell r="D1060" t="str">
            <v>0322180</v>
          </cell>
          <cell r="F1060">
            <v>0</v>
          </cell>
        </row>
        <row r="1061">
          <cell r="D1061" t="str">
            <v>0323776</v>
          </cell>
          <cell r="F1061">
            <v>0</v>
          </cell>
        </row>
        <row r="1062">
          <cell r="D1062" t="str">
            <v>0322652</v>
          </cell>
          <cell r="F1062">
            <v>0</v>
          </cell>
        </row>
        <row r="1063">
          <cell r="D1063" t="str">
            <v>0322177</v>
          </cell>
          <cell r="F1063">
            <v>0</v>
          </cell>
        </row>
        <row r="1064">
          <cell r="D1064" t="str">
            <v>0322179</v>
          </cell>
          <cell r="F1064">
            <v>0</v>
          </cell>
        </row>
        <row r="1065">
          <cell r="D1065" t="str">
            <v>0322155</v>
          </cell>
        </row>
        <row r="1066">
          <cell r="D1066" t="str">
            <v>0321066</v>
          </cell>
          <cell r="F1066">
            <v>0</v>
          </cell>
        </row>
        <row r="1067">
          <cell r="D1067" t="str">
            <v>0323777</v>
          </cell>
          <cell r="F1067">
            <v>0</v>
          </cell>
        </row>
        <row r="1068">
          <cell r="D1068" t="str">
            <v>0327456</v>
          </cell>
          <cell r="F1068">
            <v>0</v>
          </cell>
        </row>
        <row r="1071">
          <cell r="D1071" t="str">
            <v>0325693</v>
          </cell>
        </row>
        <row r="1072">
          <cell r="D1072" t="str">
            <v>0325694</v>
          </cell>
        </row>
        <row r="1073">
          <cell r="D1073" t="str">
            <v>0325695</v>
          </cell>
        </row>
        <row r="1074">
          <cell r="D1074" t="str">
            <v>0325696</v>
          </cell>
        </row>
        <row r="1075">
          <cell r="D1075" t="str">
            <v>0327436</v>
          </cell>
        </row>
        <row r="1077">
          <cell r="D1077" t="str">
            <v>0327437</v>
          </cell>
        </row>
        <row r="1078">
          <cell r="D1078" t="str">
            <v>0321973</v>
          </cell>
        </row>
        <row r="1079">
          <cell r="D1079" t="str">
            <v>0321974</v>
          </cell>
        </row>
        <row r="1080">
          <cell r="D1080" t="str">
            <v>0321975</v>
          </cell>
        </row>
        <row r="1081">
          <cell r="D1081" t="str">
            <v>0327440</v>
          </cell>
        </row>
        <row r="1082">
          <cell r="D1082" t="str">
            <v>0327441</v>
          </cell>
        </row>
        <row r="1083">
          <cell r="D1083" t="str">
            <v>0327466</v>
          </cell>
        </row>
        <row r="1084">
          <cell r="D1084" t="str">
            <v>0322857</v>
          </cell>
        </row>
        <row r="1085">
          <cell r="D1085" t="str">
            <v>0322856</v>
          </cell>
        </row>
        <row r="1086">
          <cell r="D1086" t="str">
            <v>0322933</v>
          </cell>
        </row>
        <row r="1087">
          <cell r="D1087" t="str">
            <v>0321953</v>
          </cell>
        </row>
        <row r="1088">
          <cell r="D1088" t="str">
            <v>0322859</v>
          </cell>
        </row>
        <row r="1089">
          <cell r="D1089" t="str">
            <v>0322858</v>
          </cell>
        </row>
        <row r="1090">
          <cell r="D1090" t="str">
            <v>0322935</v>
          </cell>
        </row>
        <row r="1091">
          <cell r="D1091" t="str">
            <v>0322860</v>
          </cell>
        </row>
        <row r="1092">
          <cell r="D1092" t="str">
            <v>0325688</v>
          </cell>
        </row>
        <row r="1093">
          <cell r="D1093" t="str">
            <v>0325687</v>
          </cell>
        </row>
        <row r="1094">
          <cell r="D1094" t="str">
            <v>0326300</v>
          </cell>
        </row>
        <row r="1095">
          <cell r="D1095" t="str">
            <v>0326302</v>
          </cell>
        </row>
        <row r="1096">
          <cell r="D1096" t="str">
            <v>0326301</v>
          </cell>
        </row>
        <row r="1097">
          <cell r="D1097" t="str">
            <v>0326303</v>
          </cell>
        </row>
        <row r="1098">
          <cell r="D1098" t="str">
            <v>0317576</v>
          </cell>
        </row>
        <row r="1099">
          <cell r="D1099" t="str">
            <v>0321955</v>
          </cell>
        </row>
        <row r="1100">
          <cell r="D1100" t="str">
            <v>0322656</v>
          </cell>
        </row>
        <row r="1101">
          <cell r="D1101" t="str">
            <v>0321956</v>
          </cell>
        </row>
        <row r="1102">
          <cell r="D1102" t="str">
            <v>0321958</v>
          </cell>
        </row>
        <row r="1103">
          <cell r="D1103" t="str">
            <v>0321959</v>
          </cell>
        </row>
        <row r="1104">
          <cell r="D1104" t="str">
            <v>0327455</v>
          </cell>
        </row>
        <row r="1105">
          <cell r="D1105" t="str">
            <v>0327456</v>
          </cell>
        </row>
        <row r="1106">
          <cell r="D1106" t="str">
            <v>0327457</v>
          </cell>
        </row>
        <row r="1107">
          <cell r="D1107" t="str">
            <v>0322866</v>
          </cell>
        </row>
        <row r="1108">
          <cell r="D1108" t="str">
            <v>0322865</v>
          </cell>
        </row>
        <row r="1110">
          <cell r="D1110" t="str">
            <v>0322392</v>
          </cell>
        </row>
        <row r="1111">
          <cell r="D1111" t="str">
            <v>0322393</v>
          </cell>
        </row>
        <row r="1112">
          <cell r="D1112" t="str">
            <v>0322929</v>
          </cell>
        </row>
        <row r="1113">
          <cell r="D1113" t="str">
            <v>0322930</v>
          </cell>
        </row>
        <row r="1114">
          <cell r="D1114" t="str">
            <v>0322928</v>
          </cell>
        </row>
        <row r="1115">
          <cell r="D1115" t="str">
            <v>0317620</v>
          </cell>
        </row>
        <row r="1116">
          <cell r="D1116" t="str">
            <v>0322882</v>
          </cell>
        </row>
        <row r="1117">
          <cell r="D1117" t="str">
            <v>0321981</v>
          </cell>
        </row>
        <row r="1118">
          <cell r="D1118" t="str">
            <v>0317619</v>
          </cell>
        </row>
        <row r="1119">
          <cell r="D1119" t="str">
            <v>0327462</v>
          </cell>
        </row>
        <row r="1120">
          <cell r="D1120" t="str">
            <v>0327461</v>
          </cell>
        </row>
        <row r="1122">
          <cell r="D1122" t="str">
            <v>0321971</v>
          </cell>
        </row>
        <row r="1123">
          <cell r="D1123" t="str">
            <v>0322892</v>
          </cell>
        </row>
        <row r="1124">
          <cell r="D1124" t="str">
            <v>0322893</v>
          </cell>
        </row>
        <row r="1125">
          <cell r="D1125" t="str">
            <v>0322894</v>
          </cell>
        </row>
        <row r="1126">
          <cell r="D1126" t="str">
            <v>0321042</v>
          </cell>
        </row>
        <row r="1127">
          <cell r="D1127" t="str">
            <v>0322896</v>
          </cell>
        </row>
        <row r="1128">
          <cell r="D1128" t="str">
            <v>0322884</v>
          </cell>
        </row>
        <row r="1129">
          <cell r="D1129" t="str">
            <v>0322891</v>
          </cell>
        </row>
        <row r="1133">
          <cell r="D1133" t="str">
            <v>0322873</v>
          </cell>
        </row>
        <row r="1134">
          <cell r="D1134" t="str">
            <v>0322874</v>
          </cell>
        </row>
        <row r="1135">
          <cell r="D1135" t="str">
            <v>0322875</v>
          </cell>
        </row>
        <row r="1136">
          <cell r="D1136" t="str">
            <v>0322154</v>
          </cell>
        </row>
        <row r="1137">
          <cell r="D1137" t="str">
            <v>0322895</v>
          </cell>
        </row>
        <row r="1141">
          <cell r="D1141" t="str">
            <v>0321980</v>
          </cell>
        </row>
        <row r="1142">
          <cell r="D1142" t="str">
            <v>0322937</v>
          </cell>
        </row>
        <row r="1143">
          <cell r="D1143" t="str">
            <v>0322870</v>
          </cell>
        </row>
        <row r="1144">
          <cell r="D1144" t="str">
            <v>0322907</v>
          </cell>
        </row>
        <row r="1145">
          <cell r="D1145" t="str">
            <v>0321037</v>
          </cell>
        </row>
        <row r="1146">
          <cell r="D1146" t="str">
            <v>0321039</v>
          </cell>
        </row>
        <row r="1150">
          <cell r="D1150" t="str">
            <v>0322864</v>
          </cell>
        </row>
        <row r="1151">
          <cell r="D1151" t="str">
            <v>0322863</v>
          </cell>
        </row>
        <row r="1152">
          <cell r="D1152" t="str">
            <v>0322862</v>
          </cell>
        </row>
        <row r="1153">
          <cell r="D1153" t="str">
            <v>0322861</v>
          </cell>
        </row>
        <row r="1154">
          <cell r="D1154" t="str">
            <v>0322901</v>
          </cell>
        </row>
        <row r="1155">
          <cell r="D1155" t="str">
            <v>0322909</v>
          </cell>
        </row>
        <row r="1159">
          <cell r="D1159" t="str">
            <v>0321969</v>
          </cell>
        </row>
        <row r="1163">
          <cell r="D1163" t="str">
            <v>0322899</v>
          </cell>
        </row>
        <row r="1164">
          <cell r="D1164" t="str">
            <v>0322905</v>
          </cell>
        </row>
        <row r="1165">
          <cell r="D1165" t="str">
            <v>0322906</v>
          </cell>
        </row>
        <row r="1166">
          <cell r="D1166" t="str">
            <v>0322910</v>
          </cell>
        </row>
        <row r="1167">
          <cell r="D1167" t="str">
            <v>0323722</v>
          </cell>
        </row>
        <row r="1168">
          <cell r="D1168" t="str">
            <v>0322911</v>
          </cell>
        </row>
        <row r="1169">
          <cell r="D1169" t="str">
            <v>0323723</v>
          </cell>
        </row>
        <row r="1170">
          <cell r="D1170" t="str">
            <v>0322900</v>
          </cell>
        </row>
        <row r="1171">
          <cell r="D1171" t="str">
            <v>0322902</v>
          </cell>
        </row>
        <row r="1172">
          <cell r="D1172" t="str">
            <v>0322914</v>
          </cell>
        </row>
        <row r="1173">
          <cell r="D1173" t="str">
            <v>0323184</v>
          </cell>
        </row>
        <row r="1174">
          <cell r="D1174" t="str">
            <v>0323724</v>
          </cell>
        </row>
        <row r="1178">
          <cell r="D1178" t="str">
            <v>0317638</v>
          </cell>
        </row>
        <row r="1179">
          <cell r="D1179" t="str">
            <v>0318347</v>
          </cell>
        </row>
        <row r="1180">
          <cell r="D1180" t="str">
            <v>0321805</v>
          </cell>
        </row>
        <row r="1181">
          <cell r="D1181" t="str">
            <v>0322867</v>
          </cell>
        </row>
        <row r="1182">
          <cell r="D1182" t="str">
            <v>0322869</v>
          </cell>
        </row>
        <row r="1183">
          <cell r="D1183" t="str">
            <v>0320998</v>
          </cell>
        </row>
        <row r="1184">
          <cell r="D1184" t="str">
            <v>0320160</v>
          </cell>
        </row>
        <row r="1185">
          <cell r="D1185" t="str">
            <v>0320282</v>
          </cell>
        </row>
        <row r="1186">
          <cell r="D1186" t="str">
            <v>0320281</v>
          </cell>
        </row>
        <row r="1190">
          <cell r="D1190" t="str">
            <v>0320933</v>
          </cell>
        </row>
        <row r="1191">
          <cell r="D1191" t="str">
            <v>0323775</v>
          </cell>
        </row>
        <row r="1192">
          <cell r="D1192" t="str">
            <v>0317556</v>
          </cell>
        </row>
        <row r="1193">
          <cell r="D1193" t="str">
            <v>0317557</v>
          </cell>
        </row>
        <row r="1194">
          <cell r="D1194" t="str">
            <v>0321997</v>
          </cell>
        </row>
        <row r="1195">
          <cell r="D1195" t="str">
            <v>0321811</v>
          </cell>
        </row>
        <row r="1196">
          <cell r="D1196" t="str">
            <v>0322917</v>
          </cell>
        </row>
        <row r="1197">
          <cell r="D1197" t="str">
            <v>0322927</v>
          </cell>
        </row>
        <row r="1198">
          <cell r="D1198" t="str">
            <v>0322925</v>
          </cell>
        </row>
        <row r="1199">
          <cell r="D1199" t="str">
            <v>0322919</v>
          </cell>
        </row>
        <row r="1200">
          <cell r="D1200" t="str">
            <v>0322924</v>
          </cell>
        </row>
        <row r="1201">
          <cell r="D1201" t="str">
            <v>0322920</v>
          </cell>
        </row>
        <row r="1202">
          <cell r="D1202" t="str">
            <v>0322926</v>
          </cell>
        </row>
        <row r="1203">
          <cell r="D1203" t="str">
            <v>0322921</v>
          </cell>
        </row>
        <row r="1204">
          <cell r="D1204" t="str">
            <v>0322922</v>
          </cell>
        </row>
        <row r="1205">
          <cell r="D1205" t="str">
            <v>0321807</v>
          </cell>
        </row>
        <row r="1206">
          <cell r="D1206" t="str">
            <v>0321806</v>
          </cell>
        </row>
        <row r="1207">
          <cell r="D1207" t="str">
            <v>0322932</v>
          </cell>
        </row>
        <row r="1208">
          <cell r="D1208" t="str">
            <v>0321993</v>
          </cell>
        </row>
        <row r="1209">
          <cell r="D1209" t="str">
            <v>0321996</v>
          </cell>
        </row>
        <row r="1210">
          <cell r="D1210" t="str">
            <v>0321555</v>
          </cell>
        </row>
        <row r="1211">
          <cell r="D1211" t="str">
            <v>0322915</v>
          </cell>
        </row>
        <row r="1212">
          <cell r="D1212" t="str">
            <v>0323185</v>
          </cell>
        </row>
        <row r="1213">
          <cell r="D1213" t="str">
            <v>0322872</v>
          </cell>
        </row>
        <row r="1214">
          <cell r="D1214" t="str">
            <v>0322871</v>
          </cell>
        </row>
        <row r="1215">
          <cell r="D1215" t="str">
            <v>0322880</v>
          </cell>
        </row>
        <row r="1216">
          <cell r="D1216" t="str">
            <v>0322881</v>
          </cell>
        </row>
        <row r="1217">
          <cell r="D1217" t="str">
            <v>0322876</v>
          </cell>
        </row>
        <row r="1218">
          <cell r="D1218" t="str">
            <v>0322877</v>
          </cell>
        </row>
        <row r="1219">
          <cell r="D1219" t="str">
            <v>0322878</v>
          </cell>
        </row>
        <row r="1220">
          <cell r="D1220" t="str">
            <v>0322879</v>
          </cell>
        </row>
        <row r="1224">
          <cell r="D1224" t="str">
            <v>0322886</v>
          </cell>
        </row>
        <row r="1225">
          <cell r="D1225" t="str">
            <v>0322887</v>
          </cell>
        </row>
        <row r="1226">
          <cell r="D1226" t="str">
            <v>0322885</v>
          </cell>
        </row>
        <row r="1227">
          <cell r="D1227" t="str">
            <v>0317636</v>
          </cell>
        </row>
        <row r="1228">
          <cell r="D1228" t="str">
            <v>0318999</v>
          </cell>
        </row>
        <row r="1229">
          <cell r="D1229" t="str">
            <v>0321808</v>
          </cell>
        </row>
        <row r="1230">
          <cell r="D1230" t="str">
            <v>0322940</v>
          </cell>
        </row>
        <row r="1231">
          <cell r="D1231" t="str">
            <v>0322888</v>
          </cell>
        </row>
        <row r="1232">
          <cell r="D1232" t="str">
            <v>0322883</v>
          </cell>
        </row>
        <row r="1233">
          <cell r="D1233" t="str">
            <v>0322889</v>
          </cell>
        </row>
        <row r="1237">
          <cell r="D1237" t="str">
            <v>0317640</v>
          </cell>
        </row>
        <row r="1238">
          <cell r="D1238" t="str">
            <v>0317641</v>
          </cell>
        </row>
        <row r="1239">
          <cell r="D1239" t="str">
            <v>0317642</v>
          </cell>
        </row>
        <row r="1243">
          <cell r="D1243" t="str">
            <v>0324334</v>
          </cell>
        </row>
        <row r="1244">
          <cell r="D1244" t="str">
            <v>0324335</v>
          </cell>
        </row>
        <row r="1250">
          <cell r="D1250" t="str">
            <v>0325206</v>
          </cell>
        </row>
        <row r="1251">
          <cell r="D1251" t="str">
            <v>UPC TBC 025</v>
          </cell>
        </row>
        <row r="1252">
          <cell r="D1252" t="str">
            <v>UPC TBC 026</v>
          </cell>
        </row>
        <row r="1253">
          <cell r="D1253" t="str">
            <v>UPC TBC 027</v>
          </cell>
        </row>
        <row r="1254">
          <cell r="D1254" t="str">
            <v>0325205</v>
          </cell>
        </row>
        <row r="1257">
          <cell r="D1257" t="str">
            <v>0325207</v>
          </cell>
        </row>
        <row r="1258">
          <cell r="D1258" t="str">
            <v>0325208</v>
          </cell>
        </row>
        <row r="1261">
          <cell r="D1261" t="str">
            <v>0325201</v>
          </cell>
        </row>
        <row r="1262">
          <cell r="D1262" t="str">
            <v>0325192</v>
          </cell>
        </row>
        <row r="1265">
          <cell r="D1265" t="str">
            <v>0325191</v>
          </cell>
        </row>
        <row r="1266">
          <cell r="D1266" t="str">
            <v>UPC TBC 028</v>
          </cell>
        </row>
        <row r="1267">
          <cell r="D1267" t="str">
            <v>UPC TBC 029</v>
          </cell>
        </row>
        <row r="1270">
          <cell r="D1270" t="str">
            <v>0325199</v>
          </cell>
        </row>
        <row r="1271">
          <cell r="D1271" t="str">
            <v>0325202</v>
          </cell>
        </row>
        <row r="1272">
          <cell r="D1272" t="str">
            <v>0325203</v>
          </cell>
        </row>
        <row r="1275">
          <cell r="D1275" t="str">
            <v>0325193</v>
          </cell>
        </row>
        <row r="1276">
          <cell r="D1276" t="str">
            <v>0325194</v>
          </cell>
        </row>
        <row r="1277">
          <cell r="D1277" t="str">
            <v>0325195</v>
          </cell>
        </row>
        <row r="1278">
          <cell r="D1278" t="str">
            <v>0325196</v>
          </cell>
        </row>
        <row r="1279">
          <cell r="D1279" t="str">
            <v>0325197</v>
          </cell>
        </row>
        <row r="1280">
          <cell r="D1280" t="str">
            <v>0325198</v>
          </cell>
        </row>
        <row r="1287">
          <cell r="D1287" t="str">
            <v>0324995</v>
          </cell>
          <cell r="F1287">
            <v>0</v>
          </cell>
        </row>
        <row r="1289">
          <cell r="D1289" t="str">
            <v>0324936</v>
          </cell>
          <cell r="F1289">
            <v>0</v>
          </cell>
        </row>
        <row r="1290">
          <cell r="D1290" t="str">
            <v>0324934</v>
          </cell>
          <cell r="F1290">
            <v>0</v>
          </cell>
        </row>
        <row r="1291">
          <cell r="D1291" t="str">
            <v>0324935</v>
          </cell>
          <cell r="F1291">
            <v>0</v>
          </cell>
        </row>
        <row r="1292">
          <cell r="D1292" t="str">
            <v>0324937</v>
          </cell>
          <cell r="F1292">
            <v>0</v>
          </cell>
        </row>
        <row r="1293">
          <cell r="D1293" t="str">
            <v>0324932</v>
          </cell>
          <cell r="F1293">
            <v>0</v>
          </cell>
        </row>
        <row r="1294">
          <cell r="D1294" t="str">
            <v>0324933</v>
          </cell>
          <cell r="F1294">
            <v>0</v>
          </cell>
        </row>
        <row r="1295">
          <cell r="D1295" t="str">
            <v>0327015</v>
          </cell>
          <cell r="F1295">
            <v>0</v>
          </cell>
        </row>
        <row r="1298">
          <cell r="D1298" t="str">
            <v>0324996</v>
          </cell>
          <cell r="F1298">
            <v>0</v>
          </cell>
        </row>
        <row r="1300">
          <cell r="D1300" t="str">
            <v>0324936</v>
          </cell>
          <cell r="F1300">
            <v>0</v>
          </cell>
        </row>
        <row r="1301">
          <cell r="D1301" t="str">
            <v>0324934</v>
          </cell>
          <cell r="F1301">
            <v>0</v>
          </cell>
        </row>
        <row r="1302">
          <cell r="D1302" t="str">
            <v>0324935</v>
          </cell>
          <cell r="F1302">
            <v>0</v>
          </cell>
        </row>
        <row r="1303">
          <cell r="D1303" t="str">
            <v>0324937</v>
          </cell>
          <cell r="F1303">
            <v>0</v>
          </cell>
        </row>
        <row r="1304">
          <cell r="D1304" t="str">
            <v>0324938</v>
          </cell>
          <cell r="F1304">
            <v>0</v>
          </cell>
        </row>
        <row r="1305">
          <cell r="D1305" t="str">
            <v>0324933</v>
          </cell>
          <cell r="F1305">
            <v>0</v>
          </cell>
        </row>
        <row r="1306">
          <cell r="D1306" t="str">
            <v>0327015</v>
          </cell>
          <cell r="F1306">
            <v>0</v>
          </cell>
        </row>
        <row r="1309">
          <cell r="D1309" t="str">
            <v>0324997</v>
          </cell>
          <cell r="F1309">
            <v>0</v>
          </cell>
        </row>
        <row r="1311">
          <cell r="D1311" t="str">
            <v>0324936</v>
          </cell>
          <cell r="F1311">
            <v>0</v>
          </cell>
        </row>
        <row r="1312">
          <cell r="D1312" t="str">
            <v>0324934</v>
          </cell>
          <cell r="F1312">
            <v>0</v>
          </cell>
        </row>
        <row r="1313">
          <cell r="D1313" t="str">
            <v>0324935</v>
          </cell>
          <cell r="F1313">
            <v>0</v>
          </cell>
        </row>
        <row r="1314">
          <cell r="D1314" t="str">
            <v>0324937</v>
          </cell>
          <cell r="F1314">
            <v>0</v>
          </cell>
        </row>
        <row r="1315">
          <cell r="D1315" t="str">
            <v>0324939</v>
          </cell>
          <cell r="F1315">
            <v>0</v>
          </cell>
        </row>
        <row r="1316">
          <cell r="D1316" t="str">
            <v>0324933</v>
          </cell>
          <cell r="F1316">
            <v>0</v>
          </cell>
        </row>
        <row r="1317">
          <cell r="D1317" t="str">
            <v>0327015</v>
          </cell>
          <cell r="F1317">
            <v>0</v>
          </cell>
        </row>
        <row r="1323">
          <cell r="D1323" t="str">
            <v>0324993</v>
          </cell>
          <cell r="F1323">
            <v>0</v>
          </cell>
        </row>
        <row r="1325">
          <cell r="D1325" t="str">
            <v>0324928</v>
          </cell>
          <cell r="F1325">
            <v>0</v>
          </cell>
        </row>
        <row r="1326">
          <cell r="D1326" t="str">
            <v>0324929</v>
          </cell>
          <cell r="F1326">
            <v>0</v>
          </cell>
        </row>
        <row r="1327">
          <cell r="D1327" t="str">
            <v>0327014</v>
          </cell>
          <cell r="F1327">
            <v>0</v>
          </cell>
        </row>
        <row r="1328">
          <cell r="D1328" t="str">
            <v>0327015</v>
          </cell>
          <cell r="F1328">
            <v>0</v>
          </cell>
        </row>
        <row r="1330">
          <cell r="D1330" t="str">
            <v>0324925</v>
          </cell>
          <cell r="F1330">
            <v>0</v>
          </cell>
        </row>
        <row r="1331">
          <cell r="D1331" t="str">
            <v>0324927</v>
          </cell>
          <cell r="F1331">
            <v>0</v>
          </cell>
        </row>
        <row r="1332">
          <cell r="D1332" t="str">
            <v>0324926</v>
          </cell>
          <cell r="F1332">
            <v>0</v>
          </cell>
        </row>
        <row r="1335">
          <cell r="D1335" t="str">
            <v>0324993</v>
          </cell>
          <cell r="F1335">
            <v>0</v>
          </cell>
        </row>
        <row r="1337">
          <cell r="D1337" t="str">
            <v>0324928</v>
          </cell>
          <cell r="F1337">
            <v>0</v>
          </cell>
        </row>
        <row r="1338">
          <cell r="D1338" t="str">
            <v>0324929</v>
          </cell>
          <cell r="F1338">
            <v>0</v>
          </cell>
        </row>
        <row r="1339">
          <cell r="D1339" t="str">
            <v>0327014</v>
          </cell>
          <cell r="F1339">
            <v>0</v>
          </cell>
        </row>
        <row r="1340">
          <cell r="D1340" t="str">
            <v>0327015</v>
          </cell>
          <cell r="F1340">
            <v>0</v>
          </cell>
        </row>
        <row r="1342">
          <cell r="D1342" t="str">
            <v>0324925</v>
          </cell>
          <cell r="F1342">
            <v>0</v>
          </cell>
        </row>
        <row r="1343">
          <cell r="D1343" t="str">
            <v>0324927</v>
          </cell>
          <cell r="F1343">
            <v>0</v>
          </cell>
        </row>
        <row r="1344">
          <cell r="D1344" t="str">
            <v>0324926</v>
          </cell>
          <cell r="F1344">
            <v>0</v>
          </cell>
        </row>
        <row r="1345">
          <cell r="D1345" t="str">
            <v>0320720</v>
          </cell>
          <cell r="F1345">
            <v>0</v>
          </cell>
        </row>
        <row r="1346">
          <cell r="D1346" t="str">
            <v>0320727</v>
          </cell>
          <cell r="F1346">
            <v>0</v>
          </cell>
        </row>
        <row r="1347">
          <cell r="D1347" t="str">
            <v>0320730</v>
          </cell>
          <cell r="F1347">
            <v>0</v>
          </cell>
        </row>
        <row r="1350">
          <cell r="D1350" t="str">
            <v>0324993</v>
          </cell>
          <cell r="F1350">
            <v>0</v>
          </cell>
        </row>
        <row r="1352">
          <cell r="D1352" t="str">
            <v>0324928</v>
          </cell>
          <cell r="F1352">
            <v>0</v>
          </cell>
        </row>
        <row r="1353">
          <cell r="D1353" t="str">
            <v>0324929</v>
          </cell>
          <cell r="F1353">
            <v>0</v>
          </cell>
        </row>
        <row r="1354">
          <cell r="D1354" t="str">
            <v>0327014</v>
          </cell>
          <cell r="F1354">
            <v>0</v>
          </cell>
        </row>
        <row r="1355">
          <cell r="D1355" t="str">
            <v>0327015</v>
          </cell>
          <cell r="F1355">
            <v>0</v>
          </cell>
        </row>
        <row r="1357">
          <cell r="D1357" t="str">
            <v>0320720</v>
          </cell>
          <cell r="F1357">
            <v>0</v>
          </cell>
        </row>
        <row r="1358">
          <cell r="D1358" t="str">
            <v>0320727</v>
          </cell>
          <cell r="F1358">
            <v>0</v>
          </cell>
        </row>
        <row r="1359">
          <cell r="D1359" t="str">
            <v>0320730</v>
          </cell>
          <cell r="F1359">
            <v>0</v>
          </cell>
        </row>
        <row r="1362">
          <cell r="D1362" t="str">
            <v>0324992</v>
          </cell>
          <cell r="F1362">
            <v>0</v>
          </cell>
        </row>
        <row r="1364">
          <cell r="D1364" t="str">
            <v>0324923</v>
          </cell>
          <cell r="F1364">
            <v>0</v>
          </cell>
        </row>
        <row r="1365">
          <cell r="D1365" t="str">
            <v>0324924</v>
          </cell>
          <cell r="F1365">
            <v>0</v>
          </cell>
        </row>
        <row r="1366">
          <cell r="D1366" t="str">
            <v>0327014</v>
          </cell>
          <cell r="F1366">
            <v>0</v>
          </cell>
        </row>
        <row r="1367">
          <cell r="D1367" t="str">
            <v>0327015</v>
          </cell>
          <cell r="F1367">
            <v>0</v>
          </cell>
        </row>
        <row r="1369">
          <cell r="D1369" t="str">
            <v>0324925</v>
          </cell>
          <cell r="F1369">
            <v>0</v>
          </cell>
        </row>
        <row r="1370">
          <cell r="D1370" t="str">
            <v>0324927</v>
          </cell>
          <cell r="F1370">
            <v>0</v>
          </cell>
        </row>
        <row r="1371">
          <cell r="D1371" t="str">
            <v>0324926</v>
          </cell>
          <cell r="F1371">
            <v>0</v>
          </cell>
        </row>
        <row r="1377">
          <cell r="D1377" t="str">
            <v>0324992</v>
          </cell>
          <cell r="F1377">
            <v>0</v>
          </cell>
        </row>
        <row r="1379">
          <cell r="D1379" t="str">
            <v>0324923</v>
          </cell>
          <cell r="F1379">
            <v>0</v>
          </cell>
        </row>
        <row r="1380">
          <cell r="D1380" t="str">
            <v>0324924</v>
          </cell>
          <cell r="F1380">
            <v>0</v>
          </cell>
        </row>
        <row r="1381">
          <cell r="D1381" t="str">
            <v>0327014</v>
          </cell>
          <cell r="F1381">
            <v>0</v>
          </cell>
        </row>
        <row r="1382">
          <cell r="D1382" t="str">
            <v>0327015</v>
          </cell>
          <cell r="F1382">
            <v>0</v>
          </cell>
        </row>
        <row r="1384">
          <cell r="D1384" t="str">
            <v>0324925</v>
          </cell>
          <cell r="F1384">
            <v>0</v>
          </cell>
        </row>
        <row r="1385">
          <cell r="D1385" t="str">
            <v>0324927</v>
          </cell>
          <cell r="F1385">
            <v>0</v>
          </cell>
        </row>
        <row r="1386">
          <cell r="D1386" t="str">
            <v>0324926</v>
          </cell>
          <cell r="F1386">
            <v>0</v>
          </cell>
        </row>
        <row r="1387">
          <cell r="D1387" t="str">
            <v>0320720</v>
          </cell>
          <cell r="F1387">
            <v>0</v>
          </cell>
        </row>
        <row r="1388">
          <cell r="D1388" t="str">
            <v>0320727</v>
          </cell>
          <cell r="F1388">
            <v>0</v>
          </cell>
        </row>
        <row r="1389">
          <cell r="D1389" t="str">
            <v>0320730</v>
          </cell>
          <cell r="F1389">
            <v>0</v>
          </cell>
        </row>
        <row r="1392">
          <cell r="D1392" t="str">
            <v>0324992</v>
          </cell>
          <cell r="F1392">
            <v>0</v>
          </cell>
        </row>
        <row r="1394">
          <cell r="D1394" t="str">
            <v>0324923</v>
          </cell>
          <cell r="F1394">
            <v>0</v>
          </cell>
        </row>
        <row r="1395">
          <cell r="D1395" t="str">
            <v>0324924</v>
          </cell>
          <cell r="F1395">
            <v>0</v>
          </cell>
        </row>
        <row r="1396">
          <cell r="D1396" t="str">
            <v>0327014</v>
          </cell>
          <cell r="F1396">
            <v>0</v>
          </cell>
        </row>
        <row r="1397">
          <cell r="D1397" t="str">
            <v>0327015</v>
          </cell>
          <cell r="F1397">
            <v>0</v>
          </cell>
        </row>
        <row r="1399">
          <cell r="D1399" t="str">
            <v>0320720</v>
          </cell>
          <cell r="F1399">
            <v>0</v>
          </cell>
        </row>
        <row r="1400">
          <cell r="D1400" t="str">
            <v>0320727</v>
          </cell>
          <cell r="F1400">
            <v>0</v>
          </cell>
        </row>
        <row r="1401">
          <cell r="D1401" t="str">
            <v>0320730</v>
          </cell>
          <cell r="F1401">
            <v>0</v>
          </cell>
        </row>
        <row r="1406">
          <cell r="D1406" t="str">
            <v>0324741</v>
          </cell>
        </row>
        <row r="1407">
          <cell r="D1407" t="str">
            <v>0324742</v>
          </cell>
        </row>
        <row r="1408">
          <cell r="D1408" t="str">
            <v>0324736</v>
          </cell>
        </row>
        <row r="1409">
          <cell r="D1409" t="str">
            <v>0324737</v>
          </cell>
        </row>
        <row r="1410">
          <cell r="D1410" t="str">
            <v>0324740</v>
          </cell>
        </row>
        <row r="1411">
          <cell r="D1411" t="str">
            <v>0325149</v>
          </cell>
        </row>
        <row r="1412">
          <cell r="D1412" t="str">
            <v>0324732</v>
          </cell>
        </row>
        <row r="1414">
          <cell r="D1414" t="str">
            <v>0327014</v>
          </cell>
        </row>
        <row r="1415">
          <cell r="D1415" t="str">
            <v>0327015</v>
          </cell>
        </row>
        <row r="1420">
          <cell r="D1420" t="str">
            <v>0324925</v>
          </cell>
        </row>
        <row r="1421">
          <cell r="D1421" t="str">
            <v>0324927</v>
          </cell>
        </row>
        <row r="1422">
          <cell r="D1422" t="str">
            <v>0324926</v>
          </cell>
        </row>
        <row r="1427">
          <cell r="D1427" t="str">
            <v>0324936</v>
          </cell>
        </row>
        <row r="1428">
          <cell r="D1428" t="str">
            <v>0324934</v>
          </cell>
        </row>
        <row r="1429">
          <cell r="D1429" t="str">
            <v>0324935</v>
          </cell>
        </row>
        <row r="1430">
          <cell r="D1430" t="str">
            <v>0324937</v>
          </cell>
        </row>
        <row r="1431">
          <cell r="D1431" t="str">
            <v>0324932</v>
          </cell>
        </row>
        <row r="1432">
          <cell r="D1432" t="str">
            <v>0324938</v>
          </cell>
        </row>
        <row r="1433">
          <cell r="D1433" t="str">
            <v>0324939</v>
          </cell>
        </row>
        <row r="1434">
          <cell r="D1434" t="str">
            <v>0324933</v>
          </cell>
        </row>
        <row r="1437">
          <cell r="D1437" t="str">
            <v>0324928</v>
          </cell>
        </row>
        <row r="1438">
          <cell r="D1438" t="str">
            <v>0324929</v>
          </cell>
        </row>
        <row r="1439">
          <cell r="D1439" t="str">
            <v>0324923</v>
          </cell>
        </row>
        <row r="1440">
          <cell r="D1440" t="str">
            <v>0324924</v>
          </cell>
        </row>
        <row r="1441">
          <cell r="D1441" t="str">
            <v>0320720</v>
          </cell>
        </row>
        <row r="1442">
          <cell r="D1442" t="str">
            <v>0320727</v>
          </cell>
        </row>
        <row r="1443">
          <cell r="D1443" t="str">
            <v>0320730</v>
          </cell>
        </row>
        <row r="1444">
          <cell r="D1444" t="str">
            <v>0327014</v>
          </cell>
        </row>
        <row r="1445">
          <cell r="D1445" t="str">
            <v>0327015</v>
          </cell>
        </row>
      </sheetData>
      <sheetData sheetId="7">
        <row r="7">
          <cell r="D7" t="str">
            <v>0327218</v>
          </cell>
          <cell r="F7">
            <v>0</v>
          </cell>
        </row>
        <row r="8">
          <cell r="D8" t="str">
            <v>0320715</v>
          </cell>
          <cell r="F8">
            <v>0</v>
          </cell>
        </row>
        <row r="10">
          <cell r="D10" t="str">
            <v>0327339</v>
          </cell>
          <cell r="F10">
            <v>0</v>
          </cell>
        </row>
        <row r="11">
          <cell r="D11" t="str">
            <v>0318108</v>
          </cell>
          <cell r="F11">
            <v>0</v>
          </cell>
        </row>
        <row r="13">
          <cell r="D13" t="str">
            <v>0327222</v>
          </cell>
          <cell r="F13">
            <v>0</v>
          </cell>
        </row>
        <row r="14">
          <cell r="D14" t="str">
            <v>0320715</v>
          </cell>
          <cell r="F14">
            <v>0</v>
          </cell>
        </row>
        <row r="15">
          <cell r="D15" t="str">
            <v>0320712</v>
          </cell>
          <cell r="F15">
            <v>0</v>
          </cell>
        </row>
        <row r="16">
          <cell r="D16" t="str">
            <v>0327340</v>
          </cell>
          <cell r="F16">
            <v>0</v>
          </cell>
        </row>
        <row r="17">
          <cell r="D17" t="str">
            <v>0318106</v>
          </cell>
          <cell r="F17">
            <v>0</v>
          </cell>
        </row>
        <row r="18">
          <cell r="D18" t="str">
            <v>0318108</v>
          </cell>
          <cell r="F18">
            <v>0</v>
          </cell>
        </row>
        <row r="21">
          <cell r="D21" t="str">
            <v>0327232</v>
          </cell>
          <cell r="F21">
            <v>0</v>
          </cell>
        </row>
        <row r="22">
          <cell r="D22" t="str">
            <v>0327233</v>
          </cell>
          <cell r="F22">
            <v>0</v>
          </cell>
        </row>
        <row r="23">
          <cell r="D23" t="str">
            <v>0327234</v>
          </cell>
          <cell r="F23">
            <v>0</v>
          </cell>
        </row>
        <row r="24">
          <cell r="D24" t="str">
            <v>0318106</v>
          </cell>
          <cell r="F24">
            <v>0</v>
          </cell>
        </row>
        <row r="25">
          <cell r="D25" t="str">
            <v>0327129</v>
          </cell>
          <cell r="F25">
            <v>0</v>
          </cell>
        </row>
        <row r="28">
          <cell r="D28" t="str">
            <v>0327232</v>
          </cell>
          <cell r="F28">
            <v>0</v>
          </cell>
        </row>
        <row r="29">
          <cell r="D29" t="str">
            <v>0327233</v>
          </cell>
          <cell r="F29">
            <v>0</v>
          </cell>
        </row>
        <row r="30">
          <cell r="D30" t="str">
            <v>0327138</v>
          </cell>
          <cell r="F30">
            <v>0</v>
          </cell>
        </row>
        <row r="31">
          <cell r="D31" t="str">
            <v>0318106</v>
          </cell>
          <cell r="F31">
            <v>0</v>
          </cell>
        </row>
        <row r="32">
          <cell r="D32" t="str">
            <v>0315456</v>
          </cell>
          <cell r="F32">
            <v>0</v>
          </cell>
        </row>
        <row r="33">
          <cell r="D33" t="str">
            <v>0327074</v>
          </cell>
          <cell r="F33">
            <v>0</v>
          </cell>
        </row>
        <row r="35">
          <cell r="D35" t="str">
            <v>0320730</v>
          </cell>
          <cell r="F35">
            <v>0</v>
          </cell>
        </row>
        <row r="36">
          <cell r="D36" t="str">
            <v>0327068</v>
          </cell>
          <cell r="F36">
            <v>0</v>
          </cell>
        </row>
        <row r="37">
          <cell r="D37" t="str">
            <v>0327069</v>
          </cell>
          <cell r="F37">
            <v>0</v>
          </cell>
        </row>
        <row r="38">
          <cell r="D38" t="str">
            <v>0327070</v>
          </cell>
          <cell r="F38">
            <v>0</v>
          </cell>
        </row>
        <row r="39">
          <cell r="D39" t="str">
            <v>0327141</v>
          </cell>
          <cell r="F39">
            <v>0</v>
          </cell>
        </row>
        <row r="41">
          <cell r="D41" t="str">
            <v>0320282</v>
          </cell>
          <cell r="F41">
            <v>0</v>
          </cell>
        </row>
        <row r="42">
          <cell r="D42" t="str">
            <v>0327088</v>
          </cell>
          <cell r="F42">
            <v>0</v>
          </cell>
        </row>
        <row r="43">
          <cell r="D43" t="str">
            <v>0326910</v>
          </cell>
          <cell r="F43">
            <v>0</v>
          </cell>
        </row>
        <row r="44">
          <cell r="D44" t="str">
            <v>0327067</v>
          </cell>
          <cell r="F44">
            <v>0</v>
          </cell>
        </row>
        <row r="45">
          <cell r="D45" t="str">
            <v>0327069</v>
          </cell>
          <cell r="F45">
            <v>0</v>
          </cell>
        </row>
        <row r="46">
          <cell r="D46" t="str">
            <v>0327070</v>
          </cell>
          <cell r="F46">
            <v>0</v>
          </cell>
        </row>
        <row r="47">
          <cell r="D47" t="str">
            <v>0327141</v>
          </cell>
          <cell r="F47">
            <v>0</v>
          </cell>
        </row>
        <row r="49">
          <cell r="D49" t="str">
            <v>0320282</v>
          </cell>
          <cell r="F49">
            <v>0</v>
          </cell>
        </row>
        <row r="50">
          <cell r="D50" t="str">
            <v>0315012</v>
          </cell>
          <cell r="F50">
            <v>0</v>
          </cell>
        </row>
        <row r="51">
          <cell r="D51" t="str">
            <v>0323095</v>
          </cell>
          <cell r="F51">
            <v>0</v>
          </cell>
        </row>
        <row r="52">
          <cell r="D52" t="str">
            <v>0327066</v>
          </cell>
          <cell r="F52">
            <v>0</v>
          </cell>
        </row>
        <row r="53">
          <cell r="D53" t="str">
            <v>0327069</v>
          </cell>
          <cell r="F53">
            <v>0</v>
          </cell>
        </row>
        <row r="54">
          <cell r="D54" t="str">
            <v>0327141</v>
          </cell>
          <cell r="F54">
            <v>0</v>
          </cell>
        </row>
        <row r="56">
          <cell r="D56" t="str">
            <v>0320282</v>
          </cell>
          <cell r="F56">
            <v>0</v>
          </cell>
        </row>
        <row r="57">
          <cell r="D57" t="str">
            <v>0318108</v>
          </cell>
          <cell r="F57">
            <v>0</v>
          </cell>
        </row>
        <row r="60">
          <cell r="D60" t="str">
            <v>0322692</v>
          </cell>
          <cell r="F60">
            <v>0</v>
          </cell>
        </row>
        <row r="61">
          <cell r="D61" t="str">
            <v>0327260</v>
          </cell>
          <cell r="F61">
            <v>0</v>
          </cell>
        </row>
        <row r="62">
          <cell r="D62" t="str">
            <v>0323693</v>
          </cell>
          <cell r="F62">
            <v>0</v>
          </cell>
        </row>
        <row r="64">
          <cell r="D64" t="str">
            <v>0327261</v>
          </cell>
          <cell r="F64">
            <v>0</v>
          </cell>
        </row>
        <row r="67">
          <cell r="D67" t="str">
            <v>0327255</v>
          </cell>
          <cell r="F67">
            <v>0</v>
          </cell>
        </row>
        <row r="69">
          <cell r="D69" t="str">
            <v>0320282</v>
          </cell>
          <cell r="F69">
            <v>0</v>
          </cell>
        </row>
        <row r="72">
          <cell r="D72" t="str">
            <v>0327254</v>
          </cell>
          <cell r="F72">
            <v>0</v>
          </cell>
        </row>
        <row r="74">
          <cell r="D74" t="str">
            <v>0320282</v>
          </cell>
          <cell r="F74">
            <v>0</v>
          </cell>
        </row>
        <row r="77">
          <cell r="D77" t="str">
            <v>0327253</v>
          </cell>
          <cell r="F77">
            <v>0</v>
          </cell>
        </row>
        <row r="79">
          <cell r="D79" t="str">
            <v>0320282</v>
          </cell>
          <cell r="F79">
            <v>0</v>
          </cell>
        </row>
        <row r="82">
          <cell r="D82" t="str">
            <v>0327252</v>
          </cell>
          <cell r="F82">
            <v>0</v>
          </cell>
        </row>
        <row r="84">
          <cell r="D84" t="str">
            <v>0320282</v>
          </cell>
          <cell r="F84">
            <v>0</v>
          </cell>
        </row>
        <row r="87">
          <cell r="D87" t="str">
            <v>0327251</v>
          </cell>
          <cell r="F87">
            <v>0</v>
          </cell>
        </row>
        <row r="89">
          <cell r="D89" t="str">
            <v>0320282</v>
          </cell>
          <cell r="F89">
            <v>0</v>
          </cell>
        </row>
        <row r="91">
          <cell r="D91" t="str">
            <v>0320715</v>
          </cell>
          <cell r="F91">
            <v>0</v>
          </cell>
        </row>
        <row r="92">
          <cell r="D92" t="str">
            <v>0327250</v>
          </cell>
          <cell r="F92">
            <v>0</v>
          </cell>
        </row>
        <row r="93">
          <cell r="D93" t="str">
            <v>0327087</v>
          </cell>
          <cell r="F93">
            <v>0</v>
          </cell>
        </row>
        <row r="94">
          <cell r="D94" t="str">
            <v>0320282</v>
          </cell>
          <cell r="F94">
            <v>0</v>
          </cell>
        </row>
        <row r="95">
          <cell r="D95" t="str">
            <v>0321154</v>
          </cell>
          <cell r="F95">
            <v>0</v>
          </cell>
        </row>
        <row r="96">
          <cell r="D96" t="str">
            <v>0318106</v>
          </cell>
          <cell r="F96">
            <v>0</v>
          </cell>
        </row>
        <row r="97">
          <cell r="D97" t="str">
            <v>0327052</v>
          </cell>
          <cell r="F97">
            <v>0</v>
          </cell>
        </row>
        <row r="98">
          <cell r="D98" t="str">
            <v>0327058</v>
          </cell>
          <cell r="F98">
            <v>0</v>
          </cell>
        </row>
        <row r="99">
          <cell r="D99" t="str">
            <v>0327061</v>
          </cell>
          <cell r="F99">
            <v>0</v>
          </cell>
        </row>
        <row r="101">
          <cell r="D101" t="str">
            <v>0327124</v>
          </cell>
          <cell r="F101">
            <v>0</v>
          </cell>
        </row>
        <row r="102">
          <cell r="D102" t="str">
            <v>0327131</v>
          </cell>
          <cell r="F102">
            <v>0</v>
          </cell>
        </row>
        <row r="103">
          <cell r="D103" t="str">
            <v>0320715</v>
          </cell>
          <cell r="F103">
            <v>0</v>
          </cell>
        </row>
        <row r="104">
          <cell r="D104" t="str">
            <v>0327088</v>
          </cell>
          <cell r="F104">
            <v>0</v>
          </cell>
        </row>
        <row r="105">
          <cell r="D105" t="str">
            <v>0326910</v>
          </cell>
          <cell r="F105">
            <v>0</v>
          </cell>
        </row>
        <row r="106">
          <cell r="D106" t="str">
            <v>0320712</v>
          </cell>
          <cell r="F106">
            <v>0</v>
          </cell>
        </row>
        <row r="107">
          <cell r="D107" t="str">
            <v>0327289</v>
          </cell>
          <cell r="F107">
            <v>0</v>
          </cell>
        </row>
        <row r="108">
          <cell r="D108" t="str">
            <v>0321154</v>
          </cell>
          <cell r="F108">
            <v>0</v>
          </cell>
        </row>
        <row r="109">
          <cell r="D109" t="str">
            <v>0318106</v>
          </cell>
          <cell r="F109">
            <v>0</v>
          </cell>
        </row>
        <row r="110">
          <cell r="D110" t="str">
            <v>0327290</v>
          </cell>
          <cell r="F110">
            <v>0</v>
          </cell>
        </row>
        <row r="111">
          <cell r="D111" t="str">
            <v>0322050</v>
          </cell>
          <cell r="F111">
            <v>0</v>
          </cell>
        </row>
        <row r="113">
          <cell r="D113" t="str">
            <v>0327288</v>
          </cell>
          <cell r="F113">
            <v>0</v>
          </cell>
        </row>
        <row r="114">
          <cell r="D114" t="str">
            <v>0324175</v>
          </cell>
          <cell r="F114">
            <v>0</v>
          </cell>
        </row>
        <row r="116">
          <cell r="D116" t="str">
            <v>0327277</v>
          </cell>
          <cell r="F116">
            <v>0</v>
          </cell>
        </row>
        <row r="117">
          <cell r="D117" t="str">
            <v>0320730</v>
          </cell>
          <cell r="F117">
            <v>0</v>
          </cell>
        </row>
        <row r="118">
          <cell r="D118" t="str">
            <v>0320720</v>
          </cell>
          <cell r="F118">
            <v>0</v>
          </cell>
        </row>
        <row r="119">
          <cell r="D119" t="str">
            <v>0327278</v>
          </cell>
          <cell r="F119">
            <v>0</v>
          </cell>
        </row>
        <row r="120">
          <cell r="D120" t="str">
            <v>0318106</v>
          </cell>
          <cell r="F120">
            <v>0</v>
          </cell>
        </row>
        <row r="121">
          <cell r="D121" t="str">
            <v>0315456</v>
          </cell>
          <cell r="F121">
            <v>0</v>
          </cell>
        </row>
        <row r="122">
          <cell r="D122" t="str">
            <v>0322050</v>
          </cell>
          <cell r="F122">
            <v>0</v>
          </cell>
        </row>
        <row r="124">
          <cell r="D124" t="str">
            <v>0327241</v>
          </cell>
          <cell r="F124">
            <v>0</v>
          </cell>
        </row>
        <row r="125">
          <cell r="D125" t="str">
            <v>0327064</v>
          </cell>
          <cell r="F125">
            <v>0</v>
          </cell>
        </row>
        <row r="127">
          <cell r="D127" t="str">
            <v>0327128</v>
          </cell>
          <cell r="F127">
            <v>0</v>
          </cell>
        </row>
        <row r="128">
          <cell r="D128" t="str">
            <v>0320282</v>
          </cell>
          <cell r="F128">
            <v>0</v>
          </cell>
        </row>
        <row r="129">
          <cell r="D129" t="str">
            <v>0327132</v>
          </cell>
          <cell r="F129">
            <v>0</v>
          </cell>
        </row>
        <row r="130">
          <cell r="D130" t="str">
            <v>0318106</v>
          </cell>
          <cell r="F130">
            <v>0</v>
          </cell>
        </row>
        <row r="131">
          <cell r="D131" t="str">
            <v>0315456</v>
          </cell>
          <cell r="F131">
            <v>0</v>
          </cell>
        </row>
        <row r="132">
          <cell r="D132" t="str">
            <v>0327241</v>
          </cell>
          <cell r="F132">
            <v>0</v>
          </cell>
        </row>
        <row r="133">
          <cell r="D133" t="str">
            <v>0327060</v>
          </cell>
          <cell r="F133">
            <v>0</v>
          </cell>
        </row>
        <row r="134">
          <cell r="D134" t="str">
            <v>0327062</v>
          </cell>
          <cell r="F134">
            <v>0</v>
          </cell>
        </row>
        <row r="135">
          <cell r="D135" t="str">
            <v>0324178</v>
          </cell>
          <cell r="F135">
            <v>0</v>
          </cell>
        </row>
        <row r="136">
          <cell r="D136" t="str">
            <v>0327128</v>
          </cell>
          <cell r="F136">
            <v>0</v>
          </cell>
        </row>
        <row r="137">
          <cell r="D137" t="str">
            <v>0315012</v>
          </cell>
          <cell r="F137">
            <v>0</v>
          </cell>
        </row>
        <row r="138">
          <cell r="D138" t="str">
            <v>0323095</v>
          </cell>
          <cell r="F138">
            <v>0</v>
          </cell>
        </row>
        <row r="139">
          <cell r="D139" t="str">
            <v>0327241</v>
          </cell>
          <cell r="F139">
            <v>0</v>
          </cell>
        </row>
        <row r="140">
          <cell r="D140" t="str">
            <v>0327357</v>
          </cell>
          <cell r="F140">
            <v>0</v>
          </cell>
        </row>
        <row r="143">
          <cell r="D143" t="str">
            <v>0324175</v>
          </cell>
          <cell r="F143">
            <v>0</v>
          </cell>
        </row>
        <row r="145">
          <cell r="D145" t="str">
            <v>0327065</v>
          </cell>
          <cell r="F145">
            <v>0</v>
          </cell>
        </row>
        <row r="146">
          <cell r="D146" t="str">
            <v>0327338</v>
          </cell>
          <cell r="F146">
            <v>0</v>
          </cell>
        </row>
        <row r="147">
          <cell r="D147" t="str">
            <v>0327144</v>
          </cell>
          <cell r="F147">
            <v>0</v>
          </cell>
        </row>
        <row r="148">
          <cell r="D148" t="str">
            <v>0327337</v>
          </cell>
          <cell r="F148">
            <v>0</v>
          </cell>
        </row>
        <row r="149">
          <cell r="D149" t="str">
            <v>0327145</v>
          </cell>
          <cell r="F149">
            <v>0</v>
          </cell>
        </row>
        <row r="150">
          <cell r="D150" t="str">
            <v>0327072</v>
          </cell>
          <cell r="F150">
            <v>0</v>
          </cell>
        </row>
        <row r="152">
          <cell r="D152" t="str">
            <v>0327123</v>
          </cell>
          <cell r="F152">
            <v>0</v>
          </cell>
        </row>
        <row r="153">
          <cell r="D153" t="str">
            <v>0327130</v>
          </cell>
          <cell r="F153">
            <v>0</v>
          </cell>
        </row>
        <row r="155">
          <cell r="D155" t="str">
            <v>0327088</v>
          </cell>
          <cell r="F155">
            <v>0</v>
          </cell>
        </row>
        <row r="156">
          <cell r="D156" t="str">
            <v>0327215</v>
          </cell>
          <cell r="F156">
            <v>0</v>
          </cell>
        </row>
        <row r="157">
          <cell r="D157" t="str">
            <v>0327338</v>
          </cell>
          <cell r="F157">
            <v>0</v>
          </cell>
        </row>
        <row r="158">
          <cell r="D158" t="str">
            <v>0327144</v>
          </cell>
          <cell r="F158">
            <v>0</v>
          </cell>
        </row>
        <row r="159">
          <cell r="D159" t="str">
            <v>0327337</v>
          </cell>
          <cell r="F159">
            <v>0</v>
          </cell>
        </row>
        <row r="160">
          <cell r="D160" t="str">
            <v>0327063</v>
          </cell>
          <cell r="F160">
            <v>0</v>
          </cell>
        </row>
        <row r="161">
          <cell r="D161" t="str">
            <v>0327145</v>
          </cell>
          <cell r="F161">
            <v>0</v>
          </cell>
        </row>
        <row r="162">
          <cell r="D162" t="str">
            <v>0327072</v>
          </cell>
          <cell r="F162">
            <v>0</v>
          </cell>
        </row>
        <row r="164">
          <cell r="D164" t="str">
            <v>0327123</v>
          </cell>
          <cell r="F164">
            <v>0</v>
          </cell>
        </row>
        <row r="165">
          <cell r="D165" t="str">
            <v>0327130</v>
          </cell>
          <cell r="F165">
            <v>0</v>
          </cell>
        </row>
        <row r="166">
          <cell r="D166" t="str">
            <v>0327132</v>
          </cell>
          <cell r="F166">
            <v>0</v>
          </cell>
        </row>
        <row r="167">
          <cell r="D167" t="str">
            <v>0322050</v>
          </cell>
          <cell r="F167">
            <v>0</v>
          </cell>
        </row>
        <row r="169">
          <cell r="D169" t="str">
            <v>0327058</v>
          </cell>
          <cell r="F169">
            <v>0</v>
          </cell>
        </row>
        <row r="170">
          <cell r="D170" t="str">
            <v>0327061</v>
          </cell>
          <cell r="F170">
            <v>0</v>
          </cell>
        </row>
        <row r="171">
          <cell r="D171" t="str">
            <v>0327072</v>
          </cell>
          <cell r="F171">
            <v>0</v>
          </cell>
        </row>
        <row r="172">
          <cell r="D172" t="str">
            <v>0322690</v>
          </cell>
          <cell r="F172">
            <v>0</v>
          </cell>
        </row>
        <row r="173">
          <cell r="D173" t="str">
            <v>0327123</v>
          </cell>
          <cell r="F173">
            <v>0</v>
          </cell>
        </row>
        <row r="174">
          <cell r="D174" t="str">
            <v>0327131</v>
          </cell>
          <cell r="F174">
            <v>0</v>
          </cell>
        </row>
        <row r="175">
          <cell r="D175" t="str">
            <v>0324178</v>
          </cell>
          <cell r="F175">
            <v>0</v>
          </cell>
        </row>
        <row r="176">
          <cell r="D176" t="str">
            <v>0322691</v>
          </cell>
          <cell r="F176">
            <v>0</v>
          </cell>
        </row>
        <row r="177">
          <cell r="D177" t="str">
            <v>0322927</v>
          </cell>
          <cell r="F177">
            <v>0</v>
          </cell>
        </row>
        <row r="178">
          <cell r="D178" t="str">
            <v>0322919</v>
          </cell>
          <cell r="F178">
            <v>0</v>
          </cell>
        </row>
        <row r="179">
          <cell r="D179" t="str">
            <v>0327058</v>
          </cell>
          <cell r="F179">
            <v>0</v>
          </cell>
        </row>
        <row r="180">
          <cell r="D180" t="str">
            <v>0327061</v>
          </cell>
          <cell r="F180">
            <v>0</v>
          </cell>
        </row>
        <row r="181">
          <cell r="D181" t="str">
            <v>0327072</v>
          </cell>
          <cell r="F181">
            <v>0</v>
          </cell>
        </row>
        <row r="182">
          <cell r="F182">
            <v>0</v>
          </cell>
        </row>
        <row r="183">
          <cell r="D183" t="str">
            <v>0327123</v>
          </cell>
          <cell r="F183">
            <v>0</v>
          </cell>
        </row>
        <row r="184">
          <cell r="D184" t="str">
            <v>0318108</v>
          </cell>
          <cell r="F184">
            <v>0</v>
          </cell>
        </row>
        <row r="185">
          <cell r="D185" t="str">
            <v>0322050</v>
          </cell>
          <cell r="F185">
            <v>0</v>
          </cell>
        </row>
        <row r="186">
          <cell r="D186" t="str">
            <v>0327063</v>
          </cell>
          <cell r="F186">
            <v>0</v>
          </cell>
        </row>
        <row r="187">
          <cell r="D187" t="str">
            <v>0327072</v>
          </cell>
          <cell r="F187">
            <v>0</v>
          </cell>
        </row>
        <row r="188">
          <cell r="D188" t="str">
            <v>0324175</v>
          </cell>
          <cell r="F188">
            <v>0</v>
          </cell>
        </row>
        <row r="189">
          <cell r="D189" t="str">
            <v>0327123</v>
          </cell>
          <cell r="F189">
            <v>0</v>
          </cell>
        </row>
        <row r="190">
          <cell r="D190" t="str">
            <v>0327132</v>
          </cell>
          <cell r="F190">
            <v>0</v>
          </cell>
        </row>
        <row r="191">
          <cell r="F191">
            <v>0</v>
          </cell>
        </row>
        <row r="192">
          <cell r="D192" t="str">
            <v>0318106</v>
          </cell>
          <cell r="F192">
            <v>0</v>
          </cell>
        </row>
        <row r="193">
          <cell r="D193" t="str">
            <v>0318108</v>
          </cell>
          <cell r="F193">
            <v>0</v>
          </cell>
        </row>
        <row r="194">
          <cell r="D194" t="str">
            <v>0322050</v>
          </cell>
          <cell r="F194">
            <v>0</v>
          </cell>
        </row>
        <row r="195">
          <cell r="D195" t="str">
            <v>0327053</v>
          </cell>
          <cell r="F195">
            <v>0</v>
          </cell>
        </row>
        <row r="196">
          <cell r="D196" t="str">
            <v>0327058</v>
          </cell>
          <cell r="F196">
            <v>0</v>
          </cell>
        </row>
        <row r="197">
          <cell r="D197" t="str">
            <v>0327061</v>
          </cell>
          <cell r="F197">
            <v>0</v>
          </cell>
        </row>
        <row r="199">
          <cell r="D199" t="str">
            <v>0327124</v>
          </cell>
          <cell r="F199">
            <v>0</v>
          </cell>
        </row>
        <row r="200">
          <cell r="D200" t="str">
            <v>0327131</v>
          </cell>
          <cell r="F200">
            <v>0</v>
          </cell>
        </row>
        <row r="202">
          <cell r="D202" t="str">
            <v>0318106</v>
          </cell>
          <cell r="F202">
            <v>0</v>
          </cell>
        </row>
        <row r="203">
          <cell r="D203" t="str">
            <v>0327053</v>
          </cell>
          <cell r="F203">
            <v>0</v>
          </cell>
        </row>
        <row r="204">
          <cell r="D204" t="str">
            <v>0327063</v>
          </cell>
          <cell r="F204">
            <v>0</v>
          </cell>
        </row>
        <row r="206">
          <cell r="D206" t="str">
            <v>0327124</v>
          </cell>
          <cell r="F206">
            <v>0</v>
          </cell>
        </row>
        <row r="207">
          <cell r="D207" t="str">
            <v>0327132</v>
          </cell>
          <cell r="F207">
            <v>0</v>
          </cell>
        </row>
        <row r="209">
          <cell r="D209" t="str">
            <v>0320713</v>
          </cell>
          <cell r="F209">
            <v>0</v>
          </cell>
        </row>
        <row r="210">
          <cell r="D210" t="str">
            <v>0320715</v>
          </cell>
          <cell r="F210">
            <v>0</v>
          </cell>
        </row>
        <row r="212">
          <cell r="D212" t="str">
            <v>0327054</v>
          </cell>
          <cell r="F212">
            <v>0</v>
          </cell>
        </row>
        <row r="213">
          <cell r="D213" t="str">
            <v>0327063</v>
          </cell>
          <cell r="F213">
            <v>0</v>
          </cell>
        </row>
        <row r="214">
          <cell r="D214" t="str">
            <v>0322050</v>
          </cell>
          <cell r="F214">
            <v>0</v>
          </cell>
        </row>
        <row r="215">
          <cell r="D215" t="str">
            <v>0327124</v>
          </cell>
          <cell r="F215">
            <v>0</v>
          </cell>
        </row>
        <row r="216">
          <cell r="D216" t="str">
            <v>0327132</v>
          </cell>
          <cell r="F216">
            <v>0</v>
          </cell>
        </row>
        <row r="219">
          <cell r="D219" t="str">
            <v>0327054</v>
          </cell>
          <cell r="F219">
            <v>0</v>
          </cell>
        </row>
        <row r="220">
          <cell r="D220" t="str">
            <v>0327058</v>
          </cell>
          <cell r="F220">
            <v>0</v>
          </cell>
        </row>
        <row r="221">
          <cell r="D221" t="str">
            <v>0327061</v>
          </cell>
          <cell r="F221">
            <v>0</v>
          </cell>
        </row>
        <row r="223">
          <cell r="D223" t="str">
            <v>0327124</v>
          </cell>
          <cell r="F223">
            <v>0</v>
          </cell>
        </row>
        <row r="224">
          <cell r="D224" t="str">
            <v>0327131</v>
          </cell>
          <cell r="F224">
            <v>0</v>
          </cell>
        </row>
        <row r="225">
          <cell r="D225" t="str">
            <v>0318108</v>
          </cell>
          <cell r="F225">
            <v>0</v>
          </cell>
        </row>
        <row r="227">
          <cell r="D227" t="str">
            <v>0327054</v>
          </cell>
          <cell r="F227">
            <v>0</v>
          </cell>
        </row>
        <row r="228">
          <cell r="D228" t="str">
            <v>0327063</v>
          </cell>
          <cell r="F228">
            <v>0</v>
          </cell>
        </row>
        <row r="229">
          <cell r="D229" t="str">
            <v>0327216</v>
          </cell>
          <cell r="F229">
            <v>0</v>
          </cell>
        </row>
        <row r="230">
          <cell r="D230" t="str">
            <v>0327337</v>
          </cell>
          <cell r="F230">
            <v>0</v>
          </cell>
        </row>
        <row r="231">
          <cell r="D231" t="str">
            <v>0327145</v>
          </cell>
          <cell r="F231">
            <v>0</v>
          </cell>
        </row>
        <row r="232">
          <cell r="D232" t="str">
            <v>0318106</v>
          </cell>
          <cell r="F232">
            <v>0</v>
          </cell>
        </row>
        <row r="233">
          <cell r="D233" t="str">
            <v>0327124</v>
          </cell>
          <cell r="F233">
            <v>0</v>
          </cell>
        </row>
        <row r="234">
          <cell r="D234" t="str">
            <v>0327132</v>
          </cell>
          <cell r="F234">
            <v>0</v>
          </cell>
        </row>
        <row r="235">
          <cell r="D235" t="str">
            <v>0327130</v>
          </cell>
          <cell r="F235">
            <v>0</v>
          </cell>
        </row>
        <row r="236">
          <cell r="D236" t="str">
            <v>0322409</v>
          </cell>
          <cell r="F236">
            <v>0</v>
          </cell>
        </row>
        <row r="237">
          <cell r="D237" t="str">
            <v>0320713</v>
          </cell>
          <cell r="F237">
            <v>0</v>
          </cell>
        </row>
        <row r="238">
          <cell r="D238" t="str">
            <v>0327054</v>
          </cell>
          <cell r="F238">
            <v>0</v>
          </cell>
        </row>
        <row r="239">
          <cell r="D239" t="str">
            <v>0327058</v>
          </cell>
          <cell r="F239">
            <v>0</v>
          </cell>
        </row>
        <row r="240">
          <cell r="D240" t="str">
            <v>0327061</v>
          </cell>
          <cell r="F240">
            <v>0</v>
          </cell>
        </row>
        <row r="241">
          <cell r="D241" t="str">
            <v>0327216</v>
          </cell>
          <cell r="F241">
            <v>0</v>
          </cell>
        </row>
        <row r="242">
          <cell r="D242" t="str">
            <v>0327337</v>
          </cell>
          <cell r="F242">
            <v>0</v>
          </cell>
        </row>
        <row r="243">
          <cell r="D243" t="str">
            <v>0327145</v>
          </cell>
          <cell r="F243">
            <v>0</v>
          </cell>
        </row>
        <row r="245">
          <cell r="D245" t="str">
            <v>0327124</v>
          </cell>
          <cell r="F245">
            <v>0</v>
          </cell>
        </row>
        <row r="246">
          <cell r="D246" t="str">
            <v>0327131</v>
          </cell>
          <cell r="F246">
            <v>0</v>
          </cell>
        </row>
        <row r="247">
          <cell r="D247" t="str">
            <v>0327130</v>
          </cell>
          <cell r="F247">
            <v>0</v>
          </cell>
        </row>
        <row r="249">
          <cell r="D249" t="str">
            <v>0320158</v>
          </cell>
          <cell r="F249">
            <v>0</v>
          </cell>
        </row>
        <row r="250">
          <cell r="D250" t="str">
            <v>0321918</v>
          </cell>
          <cell r="F250">
            <v>0</v>
          </cell>
        </row>
        <row r="252">
          <cell r="D252" t="str">
            <v>0327055</v>
          </cell>
          <cell r="F252">
            <v>0</v>
          </cell>
        </row>
        <row r="253">
          <cell r="D253" t="str">
            <v>0327063</v>
          </cell>
          <cell r="F253">
            <v>0</v>
          </cell>
        </row>
        <row r="255">
          <cell r="D255" t="str">
            <v>0327124</v>
          </cell>
          <cell r="F255">
            <v>0</v>
          </cell>
        </row>
        <row r="256">
          <cell r="D256" t="str">
            <v>0327132</v>
          </cell>
          <cell r="F256">
            <v>0</v>
          </cell>
        </row>
        <row r="257">
          <cell r="D257" t="str">
            <v>0320158</v>
          </cell>
          <cell r="F257">
            <v>0</v>
          </cell>
        </row>
        <row r="258">
          <cell r="D258" t="str">
            <v>0321918</v>
          </cell>
          <cell r="F258">
            <v>0</v>
          </cell>
        </row>
        <row r="259">
          <cell r="D259" t="str">
            <v>0327055</v>
          </cell>
          <cell r="F259">
            <v>0</v>
          </cell>
        </row>
        <row r="260">
          <cell r="D260" t="str">
            <v>0327058</v>
          </cell>
          <cell r="F260">
            <v>0</v>
          </cell>
        </row>
        <row r="261">
          <cell r="D261" t="str">
            <v>0327061</v>
          </cell>
          <cell r="F261">
            <v>0</v>
          </cell>
        </row>
        <row r="263">
          <cell r="D263" t="str">
            <v>0327124</v>
          </cell>
          <cell r="F263">
            <v>0</v>
          </cell>
        </row>
        <row r="264">
          <cell r="D264" t="str">
            <v>0327131</v>
          </cell>
          <cell r="F264">
            <v>0</v>
          </cell>
        </row>
        <row r="265">
          <cell r="D265" t="str">
            <v>0321919</v>
          </cell>
          <cell r="F265">
            <v>0</v>
          </cell>
        </row>
        <row r="266">
          <cell r="D266" t="str">
            <v>0321918</v>
          </cell>
          <cell r="F266">
            <v>0</v>
          </cell>
        </row>
        <row r="267">
          <cell r="D267" t="str">
            <v>0327055</v>
          </cell>
          <cell r="F267">
            <v>0</v>
          </cell>
        </row>
        <row r="268">
          <cell r="D268" t="str">
            <v>0327058</v>
          </cell>
          <cell r="F268">
            <v>0</v>
          </cell>
        </row>
        <row r="269">
          <cell r="D269" t="str">
            <v>0327061</v>
          </cell>
          <cell r="F269">
            <v>0</v>
          </cell>
        </row>
        <row r="270">
          <cell r="D270" t="str">
            <v>0327216</v>
          </cell>
          <cell r="F270">
            <v>0</v>
          </cell>
        </row>
        <row r="271">
          <cell r="D271" t="str">
            <v>0327337</v>
          </cell>
          <cell r="F271">
            <v>0</v>
          </cell>
        </row>
        <row r="272">
          <cell r="D272" t="str">
            <v>0327145</v>
          </cell>
          <cell r="F272">
            <v>0</v>
          </cell>
        </row>
        <row r="274">
          <cell r="D274" t="str">
            <v>0327124</v>
          </cell>
          <cell r="F274">
            <v>0</v>
          </cell>
        </row>
        <row r="275">
          <cell r="D275" t="str">
            <v>0327130</v>
          </cell>
          <cell r="F275">
            <v>0</v>
          </cell>
        </row>
        <row r="276">
          <cell r="D276" t="str">
            <v>0321917</v>
          </cell>
          <cell r="F276">
            <v>0</v>
          </cell>
        </row>
        <row r="279">
          <cell r="D279" t="str">
            <v>0322394</v>
          </cell>
          <cell r="F279">
            <v>0</v>
          </cell>
        </row>
        <row r="280">
          <cell r="D280" t="str">
            <v>0327056</v>
          </cell>
          <cell r="F280">
            <v>0</v>
          </cell>
        </row>
        <row r="281">
          <cell r="D281" t="str">
            <v>0327063</v>
          </cell>
          <cell r="F281">
            <v>0</v>
          </cell>
        </row>
        <row r="283">
          <cell r="D283" t="str">
            <v>0327124</v>
          </cell>
          <cell r="F283">
            <v>0</v>
          </cell>
        </row>
        <row r="284">
          <cell r="D284" t="str">
            <v>0327132</v>
          </cell>
          <cell r="F284">
            <v>0</v>
          </cell>
        </row>
        <row r="285">
          <cell r="D285" t="str">
            <v>0321917</v>
          </cell>
          <cell r="F285">
            <v>0</v>
          </cell>
        </row>
        <row r="287">
          <cell r="D287" t="str">
            <v>0327056</v>
          </cell>
          <cell r="F287">
            <v>0</v>
          </cell>
        </row>
        <row r="288">
          <cell r="D288" t="str">
            <v>0327058</v>
          </cell>
          <cell r="F288">
            <v>0</v>
          </cell>
        </row>
        <row r="289">
          <cell r="D289" t="str">
            <v>0327061</v>
          </cell>
          <cell r="F289">
            <v>0</v>
          </cell>
        </row>
        <row r="290">
          <cell r="D290" t="str">
            <v>0321916</v>
          </cell>
          <cell r="F290">
            <v>0</v>
          </cell>
        </row>
        <row r="291">
          <cell r="D291" t="str">
            <v>0327124</v>
          </cell>
          <cell r="F291">
            <v>0</v>
          </cell>
        </row>
        <row r="292">
          <cell r="D292" t="str">
            <v>0327131</v>
          </cell>
          <cell r="F292">
            <v>0</v>
          </cell>
        </row>
        <row r="293">
          <cell r="D293" t="str">
            <v>0322386</v>
          </cell>
          <cell r="F293">
            <v>0</v>
          </cell>
        </row>
        <row r="295">
          <cell r="D295" t="str">
            <v>0321916</v>
          </cell>
          <cell r="F295">
            <v>0</v>
          </cell>
        </row>
        <row r="297">
          <cell r="D297" t="str">
            <v>0327057</v>
          </cell>
          <cell r="F297">
            <v>0</v>
          </cell>
        </row>
        <row r="298">
          <cell r="D298" t="str">
            <v>0327063</v>
          </cell>
          <cell r="F298">
            <v>0</v>
          </cell>
        </row>
        <row r="300">
          <cell r="D300" t="str">
            <v>0327124</v>
          </cell>
          <cell r="F300">
            <v>0</v>
          </cell>
        </row>
        <row r="301">
          <cell r="D301" t="str">
            <v>0327132</v>
          </cell>
          <cell r="F301">
            <v>0</v>
          </cell>
        </row>
        <row r="303">
          <cell r="D303" t="str">
            <v>0322388</v>
          </cell>
          <cell r="F303">
            <v>0</v>
          </cell>
        </row>
        <row r="304">
          <cell r="D304" t="str">
            <v>0327057</v>
          </cell>
          <cell r="F304">
            <v>0</v>
          </cell>
        </row>
        <row r="305">
          <cell r="D305" t="str">
            <v>0327058</v>
          </cell>
          <cell r="F305">
            <v>0</v>
          </cell>
        </row>
        <row r="306">
          <cell r="D306" t="str">
            <v>0327061</v>
          </cell>
          <cell r="F306">
            <v>0</v>
          </cell>
        </row>
        <row r="308">
          <cell r="D308" t="str">
            <v>0327124</v>
          </cell>
          <cell r="F308">
            <v>0</v>
          </cell>
        </row>
        <row r="309">
          <cell r="D309" t="str">
            <v>0327131</v>
          </cell>
          <cell r="F309">
            <v>0</v>
          </cell>
        </row>
        <row r="310">
          <cell r="D310" t="str">
            <v>0321915</v>
          </cell>
          <cell r="F310">
            <v>0</v>
          </cell>
        </row>
        <row r="312">
          <cell r="D312" t="str">
            <v>0327057</v>
          </cell>
          <cell r="F312">
            <v>0</v>
          </cell>
        </row>
        <row r="313">
          <cell r="D313" t="str">
            <v>0327215</v>
          </cell>
          <cell r="F313">
            <v>0</v>
          </cell>
        </row>
        <row r="314">
          <cell r="D314" t="str">
            <v>0327338</v>
          </cell>
          <cell r="F314">
            <v>0</v>
          </cell>
        </row>
        <row r="315">
          <cell r="D315" t="str">
            <v>0327144</v>
          </cell>
          <cell r="F315">
            <v>0</v>
          </cell>
        </row>
        <row r="316">
          <cell r="D316" t="str">
            <v>0327337</v>
          </cell>
          <cell r="F316">
            <v>0</v>
          </cell>
        </row>
        <row r="317">
          <cell r="D317" t="str">
            <v>0327058</v>
          </cell>
          <cell r="F317">
            <v>0</v>
          </cell>
        </row>
        <row r="318">
          <cell r="D318" t="str">
            <v>0327061</v>
          </cell>
          <cell r="F318">
            <v>0</v>
          </cell>
        </row>
        <row r="319">
          <cell r="D319" t="str">
            <v>0327145</v>
          </cell>
          <cell r="F319">
            <v>0</v>
          </cell>
        </row>
        <row r="320">
          <cell r="D320" t="str">
            <v>0322766</v>
          </cell>
          <cell r="F320">
            <v>0</v>
          </cell>
        </row>
        <row r="321">
          <cell r="D321" t="str">
            <v>0327124</v>
          </cell>
          <cell r="F321">
            <v>0</v>
          </cell>
        </row>
        <row r="322">
          <cell r="D322" t="str">
            <v>0327130</v>
          </cell>
          <cell r="F322">
            <v>0</v>
          </cell>
        </row>
        <row r="323">
          <cell r="D323" t="str">
            <v>0327131</v>
          </cell>
          <cell r="F323">
            <v>0</v>
          </cell>
        </row>
        <row r="324">
          <cell r="D324" t="str">
            <v>0323727</v>
          </cell>
          <cell r="F324">
            <v>0</v>
          </cell>
        </row>
        <row r="326">
          <cell r="D326" t="str">
            <v>0327057</v>
          </cell>
          <cell r="F326">
            <v>0</v>
          </cell>
        </row>
        <row r="327">
          <cell r="D327" t="str">
            <v>0327215</v>
          </cell>
          <cell r="F327">
            <v>0</v>
          </cell>
        </row>
        <row r="328">
          <cell r="D328" t="str">
            <v>0327338</v>
          </cell>
          <cell r="F328">
            <v>0</v>
          </cell>
        </row>
        <row r="329">
          <cell r="D329" t="str">
            <v>0327144</v>
          </cell>
          <cell r="F329">
            <v>0</v>
          </cell>
        </row>
        <row r="330">
          <cell r="D330" t="str">
            <v>0327337</v>
          </cell>
          <cell r="F330">
            <v>0</v>
          </cell>
        </row>
        <row r="331">
          <cell r="D331" t="str">
            <v>0327063</v>
          </cell>
          <cell r="F331">
            <v>0</v>
          </cell>
        </row>
        <row r="332">
          <cell r="D332" t="str">
            <v>0327145</v>
          </cell>
          <cell r="F332">
            <v>0</v>
          </cell>
        </row>
        <row r="334">
          <cell r="D334" t="str">
            <v>0327124</v>
          </cell>
          <cell r="F334">
            <v>0</v>
          </cell>
        </row>
        <row r="335">
          <cell r="D335" t="str">
            <v>0327132</v>
          </cell>
          <cell r="F335">
            <v>0</v>
          </cell>
        </row>
        <row r="336">
          <cell r="D336" t="str">
            <v>0327130</v>
          </cell>
          <cell r="F336">
            <v>0</v>
          </cell>
        </row>
        <row r="338">
          <cell r="D338" t="str">
            <v>0322765</v>
          </cell>
          <cell r="F338">
            <v>0</v>
          </cell>
        </row>
        <row r="339">
          <cell r="D339" t="str">
            <v>0327057</v>
          </cell>
          <cell r="F339">
            <v>0</v>
          </cell>
        </row>
        <row r="340">
          <cell r="D340" t="str">
            <v>0327063</v>
          </cell>
          <cell r="F340">
            <v>0</v>
          </cell>
        </row>
        <row r="341">
          <cell r="D341" t="str">
            <v>0327216</v>
          </cell>
          <cell r="F341">
            <v>0</v>
          </cell>
        </row>
        <row r="342">
          <cell r="D342" t="str">
            <v>0327337</v>
          </cell>
          <cell r="F342">
            <v>0</v>
          </cell>
        </row>
        <row r="343">
          <cell r="D343" t="str">
            <v>0327145</v>
          </cell>
          <cell r="F343">
            <v>0</v>
          </cell>
        </row>
        <row r="345">
          <cell r="D345" t="str">
            <v>0327124</v>
          </cell>
          <cell r="F345">
            <v>0</v>
          </cell>
        </row>
        <row r="346">
          <cell r="D346" t="str">
            <v>0327130</v>
          </cell>
          <cell r="F346">
            <v>0</v>
          </cell>
        </row>
        <row r="348">
          <cell r="D348" t="str">
            <v>0321918</v>
          </cell>
          <cell r="F348">
            <v>0</v>
          </cell>
        </row>
        <row r="349">
          <cell r="D349" t="str">
            <v>0327057</v>
          </cell>
          <cell r="F349">
            <v>0</v>
          </cell>
        </row>
        <row r="350">
          <cell r="D350" t="str">
            <v>0327058</v>
          </cell>
          <cell r="F350">
            <v>0</v>
          </cell>
        </row>
        <row r="351">
          <cell r="D351" t="str">
            <v>0327061</v>
          </cell>
          <cell r="F351">
            <v>0</v>
          </cell>
        </row>
        <row r="352">
          <cell r="D352" t="str">
            <v>0327216</v>
          </cell>
          <cell r="F352">
            <v>0</v>
          </cell>
        </row>
        <row r="353">
          <cell r="D353" t="str">
            <v>0327337</v>
          </cell>
          <cell r="F353">
            <v>0</v>
          </cell>
        </row>
        <row r="354">
          <cell r="D354" t="str">
            <v>0327145</v>
          </cell>
          <cell r="F354">
            <v>0</v>
          </cell>
        </row>
        <row r="356">
          <cell r="D356" t="str">
            <v>0327124</v>
          </cell>
          <cell r="F356">
            <v>0</v>
          </cell>
        </row>
        <row r="357">
          <cell r="D357" t="str">
            <v>0327130</v>
          </cell>
          <cell r="F357">
            <v>0</v>
          </cell>
        </row>
        <row r="358">
          <cell r="D358" t="str">
            <v>0326018</v>
          </cell>
          <cell r="F358">
            <v>0</v>
          </cell>
        </row>
        <row r="360">
          <cell r="D360" t="str">
            <v>0327057</v>
          </cell>
          <cell r="F360">
            <v>0</v>
          </cell>
        </row>
        <row r="361">
          <cell r="D361" t="str">
            <v>0327058</v>
          </cell>
          <cell r="F361">
            <v>0</v>
          </cell>
        </row>
        <row r="362">
          <cell r="D362" t="str">
            <v>0327061</v>
          </cell>
          <cell r="F362">
            <v>0</v>
          </cell>
        </row>
        <row r="363">
          <cell r="D363" t="str">
            <v>0327215</v>
          </cell>
          <cell r="F363">
            <v>0</v>
          </cell>
        </row>
        <row r="364">
          <cell r="D364" t="str">
            <v>0327337</v>
          </cell>
          <cell r="F364">
            <v>0</v>
          </cell>
        </row>
        <row r="365">
          <cell r="D365" t="str">
            <v>0323727</v>
          </cell>
          <cell r="F365">
            <v>0</v>
          </cell>
        </row>
        <row r="366">
          <cell r="D366" t="str">
            <v>0327124</v>
          </cell>
          <cell r="F366">
            <v>0</v>
          </cell>
        </row>
        <row r="367">
          <cell r="D367" t="str">
            <v>0327131</v>
          </cell>
          <cell r="F367">
            <v>0</v>
          </cell>
        </row>
        <row r="368">
          <cell r="D368" t="str">
            <v>0318108</v>
          </cell>
          <cell r="F368">
            <v>0</v>
          </cell>
        </row>
        <row r="369">
          <cell r="D369" t="str">
            <v>0323779</v>
          </cell>
          <cell r="F369">
            <v>0</v>
          </cell>
        </row>
        <row r="370">
          <cell r="D370" t="str">
            <v>0327422</v>
          </cell>
          <cell r="F370">
            <v>0</v>
          </cell>
        </row>
        <row r="372">
          <cell r="D372" t="str">
            <v>0327076</v>
          </cell>
          <cell r="F372">
            <v>0</v>
          </cell>
        </row>
        <row r="373">
          <cell r="D373" t="str">
            <v>0327077</v>
          </cell>
          <cell r="F373">
            <v>0</v>
          </cell>
        </row>
        <row r="374">
          <cell r="D374" t="str">
            <v>0327080</v>
          </cell>
          <cell r="F374">
            <v>0</v>
          </cell>
        </row>
        <row r="375">
          <cell r="D375" t="str">
            <v>0327081</v>
          </cell>
          <cell r="F375">
            <v>0</v>
          </cell>
        </row>
        <row r="376">
          <cell r="D376" t="str">
            <v>0327337</v>
          </cell>
          <cell r="F376">
            <v>0</v>
          </cell>
        </row>
        <row r="377">
          <cell r="D377" t="str">
            <v>0327140</v>
          </cell>
          <cell r="F377">
            <v>0</v>
          </cell>
        </row>
        <row r="378">
          <cell r="D378" t="str">
            <v>0320713</v>
          </cell>
          <cell r="F378">
            <v>0</v>
          </cell>
        </row>
        <row r="379">
          <cell r="D379" t="str">
            <v>0320282</v>
          </cell>
          <cell r="F379">
            <v>0</v>
          </cell>
        </row>
        <row r="380">
          <cell r="D380" t="str">
            <v>0327124</v>
          </cell>
          <cell r="F380">
            <v>0</v>
          </cell>
        </row>
        <row r="381">
          <cell r="D381" t="str">
            <v>0323780</v>
          </cell>
          <cell r="F381">
            <v>0</v>
          </cell>
        </row>
        <row r="382">
          <cell r="D382" t="str">
            <v>0318106</v>
          </cell>
          <cell r="F382">
            <v>0</v>
          </cell>
        </row>
        <row r="383">
          <cell r="D383" t="str">
            <v>0327076</v>
          </cell>
          <cell r="F383">
            <v>0</v>
          </cell>
        </row>
        <row r="384">
          <cell r="D384" t="str">
            <v>0327077</v>
          </cell>
          <cell r="F384">
            <v>0</v>
          </cell>
        </row>
        <row r="385">
          <cell r="D385" t="str">
            <v>0327080</v>
          </cell>
          <cell r="F385">
            <v>0</v>
          </cell>
        </row>
        <row r="386">
          <cell r="D386" t="str">
            <v>0327336</v>
          </cell>
          <cell r="F386">
            <v>0</v>
          </cell>
        </row>
        <row r="387">
          <cell r="D387" t="str">
            <v>0327058</v>
          </cell>
          <cell r="F387">
            <v>0</v>
          </cell>
        </row>
        <row r="389">
          <cell r="D389" t="str">
            <v>0320282</v>
          </cell>
          <cell r="F389">
            <v>0</v>
          </cell>
        </row>
        <row r="390">
          <cell r="D390" t="str">
            <v>0327124</v>
          </cell>
          <cell r="F390">
            <v>0</v>
          </cell>
        </row>
        <row r="391">
          <cell r="D391" t="str">
            <v>0327131</v>
          </cell>
          <cell r="F391">
            <v>0</v>
          </cell>
        </row>
        <row r="393">
          <cell r="D393" t="str">
            <v>0323780</v>
          </cell>
          <cell r="F393">
            <v>0</v>
          </cell>
        </row>
        <row r="394">
          <cell r="D394" t="str">
            <v>0318106</v>
          </cell>
          <cell r="F394">
            <v>0</v>
          </cell>
        </row>
        <row r="395">
          <cell r="D395" t="str">
            <v>0318108</v>
          </cell>
          <cell r="F395">
            <v>0</v>
          </cell>
        </row>
        <row r="396">
          <cell r="D396" t="str">
            <v>0327053</v>
          </cell>
          <cell r="F396">
            <v>0</v>
          </cell>
        </row>
        <row r="397">
          <cell r="D397" t="str">
            <v>0327063</v>
          </cell>
          <cell r="F397">
            <v>0</v>
          </cell>
        </row>
        <row r="398">
          <cell r="D398" t="str">
            <v>0327272</v>
          </cell>
          <cell r="F398">
            <v>0</v>
          </cell>
        </row>
        <row r="399">
          <cell r="D399" t="str">
            <v>0322643</v>
          </cell>
          <cell r="F399">
            <v>0</v>
          </cell>
        </row>
        <row r="400">
          <cell r="D400" t="str">
            <v>0327124</v>
          </cell>
          <cell r="F400">
            <v>0</v>
          </cell>
        </row>
        <row r="401">
          <cell r="D401" t="str">
            <v>0327132</v>
          </cell>
          <cell r="F401">
            <v>0</v>
          </cell>
        </row>
        <row r="402">
          <cell r="D402" t="str">
            <v>0320713</v>
          </cell>
          <cell r="F402">
            <v>0</v>
          </cell>
        </row>
        <row r="403">
          <cell r="D403" t="str">
            <v>0327087</v>
          </cell>
          <cell r="F403">
            <v>0</v>
          </cell>
        </row>
        <row r="404">
          <cell r="D404" t="str">
            <v>0327054</v>
          </cell>
          <cell r="F404">
            <v>0</v>
          </cell>
        </row>
        <row r="405">
          <cell r="D405" t="str">
            <v>0327063</v>
          </cell>
          <cell r="F405">
            <v>0</v>
          </cell>
        </row>
        <row r="406">
          <cell r="D406" t="str">
            <v>0327272</v>
          </cell>
          <cell r="F406">
            <v>0</v>
          </cell>
        </row>
        <row r="407">
          <cell r="D407" t="str">
            <v>0318108</v>
          </cell>
          <cell r="F407">
            <v>0</v>
          </cell>
        </row>
        <row r="408">
          <cell r="D408" t="str">
            <v>0327124</v>
          </cell>
          <cell r="F408">
            <v>0</v>
          </cell>
        </row>
        <row r="409">
          <cell r="D409" t="str">
            <v>0327132</v>
          </cell>
          <cell r="F409">
            <v>0</v>
          </cell>
        </row>
        <row r="411">
          <cell r="D411" t="str">
            <v>0322592</v>
          </cell>
          <cell r="F411">
            <v>0</v>
          </cell>
        </row>
        <row r="413">
          <cell r="D413" t="str">
            <v>0320715</v>
          </cell>
          <cell r="F413">
            <v>0</v>
          </cell>
        </row>
        <row r="414">
          <cell r="D414" t="str">
            <v>0327055</v>
          </cell>
          <cell r="F414">
            <v>0</v>
          </cell>
        </row>
        <row r="415">
          <cell r="D415" t="str">
            <v>0327063</v>
          </cell>
          <cell r="F415">
            <v>0</v>
          </cell>
        </row>
        <row r="416">
          <cell r="D416" t="str">
            <v>0327272</v>
          </cell>
          <cell r="F416">
            <v>0</v>
          </cell>
        </row>
        <row r="417">
          <cell r="D417" t="str">
            <v>0323780</v>
          </cell>
          <cell r="F417">
            <v>0</v>
          </cell>
        </row>
        <row r="418">
          <cell r="D418" t="str">
            <v>0327124</v>
          </cell>
          <cell r="F418">
            <v>0</v>
          </cell>
        </row>
        <row r="419">
          <cell r="D419" t="str">
            <v>0327132</v>
          </cell>
          <cell r="F419">
            <v>0</v>
          </cell>
        </row>
        <row r="420">
          <cell r="D420" t="str">
            <v>0327424</v>
          </cell>
          <cell r="F420">
            <v>0</v>
          </cell>
        </row>
        <row r="422">
          <cell r="D422" t="str">
            <v>0327056</v>
          </cell>
          <cell r="F422">
            <v>0</v>
          </cell>
        </row>
        <row r="423">
          <cell r="D423" t="str">
            <v>0327063</v>
          </cell>
          <cell r="F423">
            <v>0</v>
          </cell>
        </row>
        <row r="424">
          <cell r="D424" t="str">
            <v>0327272</v>
          </cell>
          <cell r="F424">
            <v>0</v>
          </cell>
        </row>
        <row r="425">
          <cell r="D425" t="str">
            <v>0320715</v>
          </cell>
          <cell r="F425">
            <v>0</v>
          </cell>
        </row>
        <row r="426">
          <cell r="D426" t="str">
            <v>0327124</v>
          </cell>
          <cell r="F426">
            <v>0</v>
          </cell>
        </row>
        <row r="427">
          <cell r="D427" t="str">
            <v>0327132</v>
          </cell>
          <cell r="F427">
            <v>0</v>
          </cell>
        </row>
        <row r="428">
          <cell r="D428" t="str">
            <v>0318106</v>
          </cell>
          <cell r="F428">
            <v>0</v>
          </cell>
        </row>
        <row r="429">
          <cell r="D429" t="str">
            <v>0318108</v>
          </cell>
          <cell r="F429">
            <v>0</v>
          </cell>
        </row>
        <row r="430">
          <cell r="D430" t="str">
            <v>0327424</v>
          </cell>
          <cell r="F430">
            <v>0</v>
          </cell>
        </row>
        <row r="432">
          <cell r="D432" t="str">
            <v>0327057</v>
          </cell>
          <cell r="F432">
            <v>0</v>
          </cell>
        </row>
        <row r="433">
          <cell r="D433" t="str">
            <v>0327063</v>
          </cell>
          <cell r="F433">
            <v>0</v>
          </cell>
        </row>
        <row r="434">
          <cell r="D434" t="str">
            <v>0327272</v>
          </cell>
          <cell r="F434">
            <v>0</v>
          </cell>
        </row>
        <row r="435">
          <cell r="D435" t="str">
            <v>0322606</v>
          </cell>
          <cell r="F435">
            <v>0</v>
          </cell>
        </row>
        <row r="436">
          <cell r="D436" t="str">
            <v>0327124</v>
          </cell>
          <cell r="F436">
            <v>0</v>
          </cell>
        </row>
        <row r="437">
          <cell r="D437" t="str">
            <v>0327132</v>
          </cell>
          <cell r="F437">
            <v>0</v>
          </cell>
        </row>
        <row r="438">
          <cell r="D438" t="str">
            <v>0320713</v>
          </cell>
          <cell r="F438">
            <v>0</v>
          </cell>
        </row>
        <row r="439">
          <cell r="D439" t="str">
            <v>0327087</v>
          </cell>
          <cell r="F439">
            <v>0</v>
          </cell>
        </row>
        <row r="440">
          <cell r="D440" t="str">
            <v>0320720</v>
          </cell>
          <cell r="F440">
            <v>0</v>
          </cell>
        </row>
        <row r="441">
          <cell r="D441" t="str">
            <v>0320727</v>
          </cell>
          <cell r="F441">
            <v>0</v>
          </cell>
        </row>
        <row r="442">
          <cell r="D442" t="str">
            <v>0327275</v>
          </cell>
          <cell r="F442">
            <v>0</v>
          </cell>
        </row>
        <row r="443">
          <cell r="D443" t="str">
            <v>0323780</v>
          </cell>
          <cell r="F443">
            <v>0</v>
          </cell>
        </row>
        <row r="444">
          <cell r="D444" t="str">
            <v>0320282</v>
          </cell>
          <cell r="F444">
            <v>0</v>
          </cell>
        </row>
        <row r="445">
          <cell r="D445" t="str">
            <v>0318108</v>
          </cell>
          <cell r="F445">
            <v>0</v>
          </cell>
        </row>
        <row r="447">
          <cell r="D447" t="str">
            <v>0327271</v>
          </cell>
          <cell r="F447">
            <v>0</v>
          </cell>
        </row>
        <row r="448">
          <cell r="D448" t="str">
            <v>0322601</v>
          </cell>
          <cell r="F448">
            <v>0</v>
          </cell>
        </row>
        <row r="450">
          <cell r="D450" t="str">
            <v>0327218</v>
          </cell>
          <cell r="F450">
            <v>0</v>
          </cell>
        </row>
        <row r="451">
          <cell r="D451" t="str">
            <v>0327276</v>
          </cell>
          <cell r="F451">
            <v>0</v>
          </cell>
        </row>
        <row r="452">
          <cell r="D452" t="str">
            <v>0318108</v>
          </cell>
          <cell r="F452">
            <v>0</v>
          </cell>
        </row>
        <row r="454">
          <cell r="D454" t="str">
            <v>0323128</v>
          </cell>
          <cell r="F454">
            <v>0</v>
          </cell>
        </row>
        <row r="456">
          <cell r="D456" t="str">
            <v>0327240</v>
          </cell>
          <cell r="F456">
            <v>0</v>
          </cell>
        </row>
        <row r="457">
          <cell r="D457" t="str">
            <v>0327229</v>
          </cell>
          <cell r="F457">
            <v>0</v>
          </cell>
        </row>
        <row r="458">
          <cell r="D458" t="str">
            <v>0327062</v>
          </cell>
          <cell r="F458">
            <v>0</v>
          </cell>
        </row>
        <row r="459">
          <cell r="D459" t="str">
            <v>0323128</v>
          </cell>
          <cell r="F459">
            <v>0</v>
          </cell>
        </row>
        <row r="460">
          <cell r="D460" t="str">
            <v>0327128</v>
          </cell>
          <cell r="F460">
            <v>0</v>
          </cell>
        </row>
        <row r="461">
          <cell r="D461" t="str">
            <v>0324282</v>
          </cell>
          <cell r="F461">
            <v>0</v>
          </cell>
        </row>
        <row r="463">
          <cell r="D463" t="str">
            <v>0327286</v>
          </cell>
          <cell r="F463">
            <v>0</v>
          </cell>
        </row>
        <row r="464">
          <cell r="D464" t="str">
            <v>0327088</v>
          </cell>
          <cell r="F464">
            <v>0</v>
          </cell>
        </row>
        <row r="465">
          <cell r="D465" t="str">
            <v>0327059</v>
          </cell>
          <cell r="F465">
            <v>0</v>
          </cell>
        </row>
        <row r="466">
          <cell r="D466" t="str">
            <v>0327061</v>
          </cell>
          <cell r="F466">
            <v>0</v>
          </cell>
        </row>
        <row r="467">
          <cell r="D467" t="str">
            <v>0327258</v>
          </cell>
          <cell r="F467">
            <v>0</v>
          </cell>
        </row>
        <row r="468">
          <cell r="D468" t="str">
            <v>0321942</v>
          </cell>
          <cell r="F468">
            <v>0</v>
          </cell>
        </row>
        <row r="469">
          <cell r="D469" t="str">
            <v>0327136</v>
          </cell>
          <cell r="F469">
            <v>0</v>
          </cell>
        </row>
        <row r="472">
          <cell r="D472" t="str">
            <v>0327256</v>
          </cell>
          <cell r="F472">
            <v>0</v>
          </cell>
        </row>
        <row r="474">
          <cell r="D474" t="str">
            <v>0323780</v>
          </cell>
          <cell r="F474">
            <v>0</v>
          </cell>
        </row>
        <row r="475">
          <cell r="D475" t="str">
            <v>0327257</v>
          </cell>
          <cell r="F475">
            <v>0</v>
          </cell>
        </row>
        <row r="477">
          <cell r="D477" t="str">
            <v>0324205</v>
          </cell>
          <cell r="F477">
            <v>0</v>
          </cell>
        </row>
        <row r="479">
          <cell r="D479" t="str">
            <v>0324282</v>
          </cell>
          <cell r="F479">
            <v>0</v>
          </cell>
        </row>
        <row r="480">
          <cell r="D480" t="str">
            <v>0327285</v>
          </cell>
          <cell r="F480">
            <v>0</v>
          </cell>
        </row>
        <row r="481">
          <cell r="D481" t="str">
            <v>0327059</v>
          </cell>
          <cell r="F481">
            <v>0</v>
          </cell>
        </row>
        <row r="482">
          <cell r="D482" t="str">
            <v>0327061</v>
          </cell>
          <cell r="F482">
            <v>0</v>
          </cell>
        </row>
        <row r="484">
          <cell r="D484" t="str">
            <v>0327124</v>
          </cell>
          <cell r="F484">
            <v>0</v>
          </cell>
        </row>
        <row r="485">
          <cell r="D485" t="str">
            <v>0327136</v>
          </cell>
          <cell r="F485">
            <v>0</v>
          </cell>
        </row>
        <row r="486">
          <cell r="D486" t="str">
            <v>0324178</v>
          </cell>
          <cell r="F486">
            <v>0</v>
          </cell>
        </row>
        <row r="488">
          <cell r="D488" t="str">
            <v>0327284</v>
          </cell>
          <cell r="F488">
            <v>0</v>
          </cell>
        </row>
        <row r="489">
          <cell r="D489" t="str">
            <v>0327059</v>
          </cell>
          <cell r="F489">
            <v>0</v>
          </cell>
        </row>
        <row r="490">
          <cell r="D490" t="str">
            <v>0327061</v>
          </cell>
          <cell r="F490">
            <v>0</v>
          </cell>
        </row>
        <row r="491">
          <cell r="D491" t="str">
            <v>0320715</v>
          </cell>
          <cell r="F491">
            <v>0</v>
          </cell>
        </row>
        <row r="492">
          <cell r="D492" t="str">
            <v>0327124</v>
          </cell>
          <cell r="F492">
            <v>0</v>
          </cell>
        </row>
        <row r="493">
          <cell r="D493" t="str">
            <v>0327136</v>
          </cell>
          <cell r="F493">
            <v>0</v>
          </cell>
        </row>
        <row r="494">
          <cell r="D494" t="str">
            <v>0318106</v>
          </cell>
          <cell r="F494">
            <v>0</v>
          </cell>
        </row>
        <row r="495">
          <cell r="D495" t="str">
            <v>0318108</v>
          </cell>
          <cell r="F495">
            <v>0</v>
          </cell>
        </row>
        <row r="498">
          <cell r="D498" t="str">
            <v>0327058</v>
          </cell>
          <cell r="F498">
            <v>0</v>
          </cell>
        </row>
        <row r="499">
          <cell r="D499" t="str">
            <v>0327061</v>
          </cell>
          <cell r="F499">
            <v>0</v>
          </cell>
        </row>
        <row r="500">
          <cell r="D500" t="str">
            <v>0327072</v>
          </cell>
          <cell r="F500">
            <v>0</v>
          </cell>
        </row>
        <row r="501">
          <cell r="D501" t="str">
            <v>0323674</v>
          </cell>
          <cell r="F501">
            <v>0</v>
          </cell>
        </row>
        <row r="502">
          <cell r="D502" t="str">
            <v>0327123</v>
          </cell>
          <cell r="F502">
            <v>0</v>
          </cell>
        </row>
        <row r="503">
          <cell r="D503" t="str">
            <v>0327131</v>
          </cell>
          <cell r="F503">
            <v>0</v>
          </cell>
        </row>
        <row r="505">
          <cell r="D505" t="str">
            <v>0321154</v>
          </cell>
          <cell r="F505">
            <v>0</v>
          </cell>
        </row>
        <row r="506">
          <cell r="D506" t="str">
            <v>0327219</v>
          </cell>
          <cell r="F506">
            <v>0</v>
          </cell>
        </row>
        <row r="507">
          <cell r="D507" t="str">
            <v>0327072</v>
          </cell>
          <cell r="F507">
            <v>0</v>
          </cell>
        </row>
        <row r="508">
          <cell r="D508" t="str">
            <v>0327058</v>
          </cell>
          <cell r="F508">
            <v>0</v>
          </cell>
        </row>
        <row r="509">
          <cell r="D509" t="str">
            <v>0327061</v>
          </cell>
          <cell r="F509">
            <v>0</v>
          </cell>
        </row>
        <row r="510">
          <cell r="D510" t="str">
            <v>0323824</v>
          </cell>
          <cell r="F510">
            <v>0</v>
          </cell>
        </row>
        <row r="511">
          <cell r="D511" t="str">
            <v>0327131</v>
          </cell>
          <cell r="F511">
            <v>0</v>
          </cell>
        </row>
        <row r="512">
          <cell r="D512" t="str">
            <v>0323673</v>
          </cell>
          <cell r="F512">
            <v>0</v>
          </cell>
        </row>
        <row r="514">
          <cell r="D514" t="str">
            <v>0327341</v>
          </cell>
          <cell r="F514">
            <v>0</v>
          </cell>
        </row>
        <row r="515">
          <cell r="D515" t="str">
            <v>0327072</v>
          </cell>
          <cell r="F515">
            <v>0</v>
          </cell>
        </row>
        <row r="516">
          <cell r="D516" t="str">
            <v>0327058</v>
          </cell>
          <cell r="F516">
            <v>0</v>
          </cell>
        </row>
        <row r="517">
          <cell r="D517" t="str">
            <v>0327061</v>
          </cell>
          <cell r="F517">
            <v>0</v>
          </cell>
        </row>
        <row r="519">
          <cell r="D519" t="str">
            <v>0327131</v>
          </cell>
          <cell r="F519">
            <v>0</v>
          </cell>
        </row>
        <row r="520">
          <cell r="D520" t="str">
            <v>0323807</v>
          </cell>
          <cell r="F520">
            <v>0</v>
          </cell>
        </row>
        <row r="521">
          <cell r="D521" t="str">
            <v>0323706</v>
          </cell>
          <cell r="F521">
            <v>0</v>
          </cell>
        </row>
        <row r="523">
          <cell r="D523" t="str">
            <v>0326018</v>
          </cell>
          <cell r="F523">
            <v>0</v>
          </cell>
        </row>
        <row r="524">
          <cell r="D524" t="str">
            <v>0327241</v>
          </cell>
          <cell r="F524">
            <v>0</v>
          </cell>
        </row>
        <row r="525">
          <cell r="D525" t="str">
            <v>0327060</v>
          </cell>
          <cell r="F525">
            <v>0</v>
          </cell>
        </row>
        <row r="526">
          <cell r="D526" t="str">
            <v>0327062</v>
          </cell>
          <cell r="F526">
            <v>0</v>
          </cell>
        </row>
        <row r="528">
          <cell r="D528" t="str">
            <v>0327128</v>
          </cell>
          <cell r="F528">
            <v>0</v>
          </cell>
        </row>
        <row r="529">
          <cell r="D529" t="str">
            <v>0323679</v>
          </cell>
          <cell r="F529">
            <v>0</v>
          </cell>
        </row>
        <row r="531">
          <cell r="D531" t="str">
            <v>0327078</v>
          </cell>
          <cell r="F531">
            <v>0</v>
          </cell>
        </row>
        <row r="532">
          <cell r="D532" t="str">
            <v>0327079</v>
          </cell>
          <cell r="F532">
            <v>0</v>
          </cell>
        </row>
        <row r="533">
          <cell r="D533" t="str">
            <v>0327080</v>
          </cell>
          <cell r="F533">
            <v>0</v>
          </cell>
        </row>
        <row r="534">
          <cell r="D534" t="str">
            <v>0327336</v>
          </cell>
          <cell r="F534">
            <v>0</v>
          </cell>
        </row>
        <row r="535">
          <cell r="D535" t="str">
            <v>0327058</v>
          </cell>
          <cell r="F535">
            <v>0</v>
          </cell>
        </row>
        <row r="536">
          <cell r="D536" t="str">
            <v>0327074</v>
          </cell>
          <cell r="F536">
            <v>0</v>
          </cell>
        </row>
        <row r="538">
          <cell r="D538" t="str">
            <v>0320282</v>
          </cell>
          <cell r="F538">
            <v>0</v>
          </cell>
        </row>
        <row r="539">
          <cell r="D539" t="str">
            <v>0327124</v>
          </cell>
          <cell r="F539">
            <v>0</v>
          </cell>
        </row>
        <row r="540">
          <cell r="D540" t="str">
            <v>0327131</v>
          </cell>
          <cell r="F540">
            <v>0</v>
          </cell>
        </row>
        <row r="541">
          <cell r="D541" t="str">
            <v>0323816</v>
          </cell>
          <cell r="F541">
            <v>0</v>
          </cell>
        </row>
        <row r="544">
          <cell r="D544" t="str">
            <v>0323818</v>
          </cell>
          <cell r="F544">
            <v>0</v>
          </cell>
        </row>
        <row r="545">
          <cell r="D545" t="str">
            <v>0327053</v>
          </cell>
          <cell r="F545">
            <v>0</v>
          </cell>
        </row>
        <row r="546">
          <cell r="D546" t="str">
            <v>0327058</v>
          </cell>
          <cell r="F546">
            <v>0</v>
          </cell>
        </row>
        <row r="547">
          <cell r="D547" t="str">
            <v>0327061</v>
          </cell>
          <cell r="F547">
            <v>0</v>
          </cell>
        </row>
        <row r="549">
          <cell r="D549" t="str">
            <v>0327124</v>
          </cell>
          <cell r="F549">
            <v>0</v>
          </cell>
        </row>
        <row r="550">
          <cell r="D550" t="str">
            <v>0327131</v>
          </cell>
          <cell r="F550">
            <v>0</v>
          </cell>
        </row>
        <row r="553">
          <cell r="D553" t="str">
            <v>0327054</v>
          </cell>
          <cell r="F553">
            <v>0</v>
          </cell>
        </row>
        <row r="554">
          <cell r="D554" t="str">
            <v>0327058</v>
          </cell>
          <cell r="F554">
            <v>0</v>
          </cell>
        </row>
        <row r="555">
          <cell r="D555" t="str">
            <v>0327061</v>
          </cell>
          <cell r="F555">
            <v>0</v>
          </cell>
        </row>
        <row r="556">
          <cell r="D556" t="str">
            <v>0323813</v>
          </cell>
          <cell r="F556">
            <v>0</v>
          </cell>
        </row>
        <row r="557">
          <cell r="D557" t="str">
            <v>0327124</v>
          </cell>
          <cell r="F557">
            <v>0</v>
          </cell>
        </row>
        <row r="558">
          <cell r="D558" t="str">
            <v>0327131</v>
          </cell>
          <cell r="F558">
            <v>0</v>
          </cell>
        </row>
        <row r="559">
          <cell r="D559" t="str">
            <v>0323808</v>
          </cell>
          <cell r="F559">
            <v>0</v>
          </cell>
        </row>
        <row r="562">
          <cell r="D562" t="str">
            <v>0323809</v>
          </cell>
          <cell r="F562">
            <v>0</v>
          </cell>
        </row>
        <row r="563">
          <cell r="D563" t="str">
            <v>0327055</v>
          </cell>
          <cell r="F563">
            <v>0</v>
          </cell>
        </row>
        <row r="564">
          <cell r="D564" t="str">
            <v>0327058</v>
          </cell>
          <cell r="F564">
            <v>0</v>
          </cell>
        </row>
        <row r="565">
          <cell r="D565" t="str">
            <v>0327061</v>
          </cell>
          <cell r="F565">
            <v>0</v>
          </cell>
        </row>
        <row r="567">
          <cell r="D567" t="str">
            <v>0327124</v>
          </cell>
          <cell r="F567">
            <v>0</v>
          </cell>
        </row>
        <row r="568">
          <cell r="D568" t="str">
            <v>0327131</v>
          </cell>
          <cell r="F568">
            <v>0</v>
          </cell>
        </row>
        <row r="570">
          <cell r="D570" t="str">
            <v>0324175</v>
          </cell>
          <cell r="F570">
            <v>0</v>
          </cell>
        </row>
        <row r="571">
          <cell r="D571" t="str">
            <v>0327056</v>
          </cell>
          <cell r="F571">
            <v>0</v>
          </cell>
        </row>
        <row r="572">
          <cell r="D572" t="str">
            <v>0327058</v>
          </cell>
          <cell r="F572">
            <v>0</v>
          </cell>
        </row>
        <row r="573">
          <cell r="D573" t="str">
            <v>0327061</v>
          </cell>
          <cell r="F573">
            <v>0</v>
          </cell>
        </row>
        <row r="575">
          <cell r="D575" t="str">
            <v>0327124</v>
          </cell>
          <cell r="F575">
            <v>0</v>
          </cell>
        </row>
        <row r="576">
          <cell r="D576" t="str">
            <v>0327131</v>
          </cell>
          <cell r="F576">
            <v>0</v>
          </cell>
        </row>
        <row r="577">
          <cell r="D577" t="str">
            <v>0323820</v>
          </cell>
          <cell r="F577">
            <v>0</v>
          </cell>
        </row>
        <row r="579">
          <cell r="D579" t="str">
            <v>0327056</v>
          </cell>
          <cell r="F579">
            <v>0</v>
          </cell>
        </row>
        <row r="580">
          <cell r="D580" t="str">
            <v>0327228</v>
          </cell>
          <cell r="F580">
            <v>0</v>
          </cell>
        </row>
        <row r="581">
          <cell r="D581" t="str">
            <v>0327058</v>
          </cell>
          <cell r="F581">
            <v>0</v>
          </cell>
        </row>
        <row r="582">
          <cell r="D582" t="str">
            <v>0327061</v>
          </cell>
          <cell r="F582">
            <v>0</v>
          </cell>
        </row>
        <row r="583">
          <cell r="D583" t="str">
            <v>0327408</v>
          </cell>
          <cell r="F583">
            <v>0</v>
          </cell>
        </row>
        <row r="584">
          <cell r="D584" t="str">
            <v>0327124</v>
          </cell>
          <cell r="F584">
            <v>0</v>
          </cell>
        </row>
        <row r="585">
          <cell r="D585" t="str">
            <v>0327131</v>
          </cell>
          <cell r="F585">
            <v>0</v>
          </cell>
        </row>
        <row r="586">
          <cell r="D586" t="str">
            <v>0320712</v>
          </cell>
          <cell r="F586">
            <v>0</v>
          </cell>
        </row>
        <row r="589">
          <cell r="D589" t="str">
            <v>0325409</v>
          </cell>
          <cell r="F589">
            <v>0</v>
          </cell>
        </row>
        <row r="590">
          <cell r="D590" t="str">
            <v>0327057</v>
          </cell>
          <cell r="F590">
            <v>0</v>
          </cell>
        </row>
        <row r="591">
          <cell r="D591" t="str">
            <v>0327058</v>
          </cell>
          <cell r="F591">
            <v>0</v>
          </cell>
        </row>
        <row r="592">
          <cell r="D592" t="str">
            <v>0327061</v>
          </cell>
          <cell r="F592">
            <v>0</v>
          </cell>
        </row>
        <row r="594">
          <cell r="D594" t="str">
            <v>0327124</v>
          </cell>
          <cell r="F594">
            <v>0</v>
          </cell>
        </row>
        <row r="595">
          <cell r="D595" t="str">
            <v>0327131</v>
          </cell>
          <cell r="F595">
            <v>0</v>
          </cell>
        </row>
        <row r="597">
          <cell r="D597" t="str">
            <v>0323825</v>
          </cell>
          <cell r="F597">
            <v>0</v>
          </cell>
        </row>
        <row r="600">
          <cell r="D600" t="str">
            <v>0327245</v>
          </cell>
          <cell r="F600">
            <v>0</v>
          </cell>
        </row>
        <row r="601">
          <cell r="D601" t="str">
            <v>0327247</v>
          </cell>
          <cell r="F601">
            <v>0</v>
          </cell>
        </row>
        <row r="602">
          <cell r="D602" t="str">
            <v>0327125</v>
          </cell>
          <cell r="F602">
            <v>0</v>
          </cell>
        </row>
        <row r="603">
          <cell r="D603" t="str">
            <v>0327249</v>
          </cell>
          <cell r="F603">
            <v>0</v>
          </cell>
        </row>
        <row r="604">
          <cell r="D604" t="str">
            <v>0327343</v>
          </cell>
          <cell r="F604">
            <v>0</v>
          </cell>
        </row>
        <row r="606">
          <cell r="D606" t="str">
            <v>0327135</v>
          </cell>
          <cell r="F606">
            <v>0</v>
          </cell>
        </row>
        <row r="607">
          <cell r="D607" t="str">
            <v>0318108</v>
          </cell>
          <cell r="F607">
            <v>0</v>
          </cell>
        </row>
        <row r="611">
          <cell r="D611" t="str">
            <v>0327058</v>
          </cell>
          <cell r="F611">
            <v>0</v>
          </cell>
        </row>
        <row r="612">
          <cell r="D612" t="str">
            <v>0327061</v>
          </cell>
          <cell r="F612">
            <v>0</v>
          </cell>
        </row>
        <row r="613">
          <cell r="D613" t="str">
            <v>0327072</v>
          </cell>
          <cell r="F613">
            <v>0</v>
          </cell>
        </row>
        <row r="614">
          <cell r="D614" t="str">
            <v>0322616</v>
          </cell>
          <cell r="F614">
            <v>0</v>
          </cell>
        </row>
        <row r="615">
          <cell r="D615" t="str">
            <v>0327123</v>
          </cell>
          <cell r="F615">
            <v>0</v>
          </cell>
        </row>
        <row r="616">
          <cell r="D616" t="str">
            <v>0327131</v>
          </cell>
          <cell r="F616">
            <v>0</v>
          </cell>
        </row>
        <row r="617">
          <cell r="D617" t="str">
            <v>0324299</v>
          </cell>
          <cell r="F617">
            <v>0</v>
          </cell>
        </row>
        <row r="619">
          <cell r="D619" t="str">
            <v>0327219</v>
          </cell>
          <cell r="F619">
            <v>0</v>
          </cell>
        </row>
        <row r="620">
          <cell r="D620" t="str">
            <v>0327072</v>
          </cell>
          <cell r="F620">
            <v>0</v>
          </cell>
        </row>
        <row r="621">
          <cell r="D621" t="str">
            <v>0327058</v>
          </cell>
          <cell r="F621">
            <v>0</v>
          </cell>
        </row>
        <row r="622">
          <cell r="D622" t="str">
            <v>0327061</v>
          </cell>
          <cell r="F622">
            <v>0</v>
          </cell>
        </row>
        <row r="624">
          <cell r="D624" t="str">
            <v>0327131</v>
          </cell>
          <cell r="F624">
            <v>0</v>
          </cell>
        </row>
        <row r="625">
          <cell r="D625" t="str">
            <v>0324299</v>
          </cell>
          <cell r="F625">
            <v>0</v>
          </cell>
        </row>
        <row r="627">
          <cell r="D627" t="str">
            <v>0327341</v>
          </cell>
          <cell r="F627">
            <v>0</v>
          </cell>
        </row>
        <row r="628">
          <cell r="D628" t="str">
            <v>0327072</v>
          </cell>
          <cell r="F628">
            <v>0</v>
          </cell>
        </row>
        <row r="629">
          <cell r="D629" t="str">
            <v>0327058</v>
          </cell>
          <cell r="F629">
            <v>0</v>
          </cell>
        </row>
        <row r="630">
          <cell r="D630" t="str">
            <v>0327061</v>
          </cell>
          <cell r="F630">
            <v>0</v>
          </cell>
        </row>
        <row r="631">
          <cell r="D631" t="str">
            <v>0322616</v>
          </cell>
          <cell r="F631">
            <v>0</v>
          </cell>
        </row>
        <row r="632">
          <cell r="D632" t="str">
            <v>0327131</v>
          </cell>
          <cell r="F632">
            <v>0</v>
          </cell>
        </row>
        <row r="633">
          <cell r="D633" t="str">
            <v>0320158</v>
          </cell>
          <cell r="F633">
            <v>0</v>
          </cell>
        </row>
        <row r="634">
          <cell r="D634" t="str">
            <v>0324299</v>
          </cell>
          <cell r="F634">
            <v>0</v>
          </cell>
        </row>
        <row r="635">
          <cell r="D635" t="str">
            <v>0327218</v>
          </cell>
          <cell r="F635">
            <v>0</v>
          </cell>
        </row>
        <row r="636">
          <cell r="D636" t="str">
            <v>0327074</v>
          </cell>
          <cell r="F636">
            <v>0</v>
          </cell>
        </row>
        <row r="637">
          <cell r="D637" t="str">
            <v>0323795</v>
          </cell>
          <cell r="F637">
            <v>0</v>
          </cell>
        </row>
        <row r="639">
          <cell r="D639" t="str">
            <v>0327222</v>
          </cell>
          <cell r="F639">
            <v>0</v>
          </cell>
        </row>
        <row r="640">
          <cell r="D640" t="str">
            <v>0327074</v>
          </cell>
          <cell r="F640">
            <v>0</v>
          </cell>
        </row>
        <row r="641">
          <cell r="D641" t="str">
            <v>0322615</v>
          </cell>
          <cell r="F641">
            <v>0</v>
          </cell>
        </row>
        <row r="643">
          <cell r="D643" t="str">
            <v>0324299</v>
          </cell>
          <cell r="F643">
            <v>0</v>
          </cell>
        </row>
        <row r="645">
          <cell r="D645" t="str">
            <v>0327242</v>
          </cell>
          <cell r="F645">
            <v>0</v>
          </cell>
        </row>
        <row r="646">
          <cell r="D646" t="str">
            <v>0327060</v>
          </cell>
          <cell r="F646">
            <v>0</v>
          </cell>
        </row>
        <row r="647">
          <cell r="D647" t="str">
            <v>0327062</v>
          </cell>
          <cell r="F647">
            <v>0</v>
          </cell>
        </row>
        <row r="648">
          <cell r="D648" t="str">
            <v>0323797</v>
          </cell>
          <cell r="F648">
            <v>0</v>
          </cell>
        </row>
        <row r="649">
          <cell r="D649" t="str">
            <v>0327128</v>
          </cell>
          <cell r="F649">
            <v>0</v>
          </cell>
        </row>
        <row r="650">
          <cell r="D650" t="str">
            <v>0322615</v>
          </cell>
          <cell r="F650">
            <v>0</v>
          </cell>
        </row>
        <row r="652">
          <cell r="D652" t="str">
            <v>0327242</v>
          </cell>
          <cell r="F652">
            <v>0</v>
          </cell>
        </row>
        <row r="653">
          <cell r="D653" t="str">
            <v>0327287</v>
          </cell>
          <cell r="F653">
            <v>0</v>
          </cell>
        </row>
        <row r="654">
          <cell r="D654" t="str">
            <v>0327060</v>
          </cell>
          <cell r="F654">
            <v>0</v>
          </cell>
        </row>
        <row r="655">
          <cell r="D655" t="str">
            <v>0327062</v>
          </cell>
          <cell r="F655">
            <v>0</v>
          </cell>
        </row>
        <row r="657">
          <cell r="D657" t="str">
            <v>0327128</v>
          </cell>
          <cell r="F657">
            <v>0</v>
          </cell>
        </row>
        <row r="660">
          <cell r="D660" t="str">
            <v>0322395</v>
          </cell>
        </row>
        <row r="661">
          <cell r="D661" t="str">
            <v>0321917</v>
          </cell>
        </row>
        <row r="662">
          <cell r="D662" t="str">
            <v>0327213</v>
          </cell>
          <cell r="F662">
            <v>0</v>
          </cell>
        </row>
        <row r="663">
          <cell r="D663" t="str">
            <v>0327358</v>
          </cell>
          <cell r="F663">
            <v>0</v>
          </cell>
        </row>
        <row r="664">
          <cell r="D664" t="str">
            <v>0327072</v>
          </cell>
          <cell r="F664">
            <v>0</v>
          </cell>
        </row>
        <row r="665">
          <cell r="D665" t="str">
            <v>0322394</v>
          </cell>
        </row>
        <row r="666">
          <cell r="D666" t="str">
            <v>0327134</v>
          </cell>
          <cell r="F666">
            <v>0</v>
          </cell>
        </row>
        <row r="667">
          <cell r="D667" t="str">
            <v>0327133</v>
          </cell>
          <cell r="F667">
            <v>0</v>
          </cell>
        </row>
        <row r="670">
          <cell r="D670" t="str">
            <v>0327057</v>
          </cell>
          <cell r="F670">
            <v>0</v>
          </cell>
        </row>
        <row r="671">
          <cell r="D671" t="str">
            <v>0327213</v>
          </cell>
          <cell r="F671">
            <v>0</v>
          </cell>
        </row>
        <row r="672">
          <cell r="D672" t="str">
            <v>0327072</v>
          </cell>
          <cell r="F672">
            <v>0</v>
          </cell>
        </row>
        <row r="673">
          <cell r="D673" t="str">
            <v>0326661</v>
          </cell>
        </row>
        <row r="674">
          <cell r="D674" t="str">
            <v>0327134</v>
          </cell>
          <cell r="F674">
            <v>0</v>
          </cell>
        </row>
        <row r="675">
          <cell r="D675" t="str">
            <v>0327133</v>
          </cell>
          <cell r="F675">
            <v>0</v>
          </cell>
        </row>
        <row r="676">
          <cell r="D676" t="str">
            <v>0327124</v>
          </cell>
          <cell r="F676">
            <v>0</v>
          </cell>
        </row>
        <row r="677">
          <cell r="D677" t="str">
            <v>0322391</v>
          </cell>
        </row>
        <row r="678">
          <cell r="D678" t="str">
            <v>0322390</v>
          </cell>
        </row>
        <row r="679">
          <cell r="D679" t="str">
            <v>0322392</v>
          </cell>
        </row>
        <row r="681">
          <cell r="D681" t="str">
            <v>0327053</v>
          </cell>
          <cell r="F681">
            <v>0</v>
          </cell>
        </row>
        <row r="682">
          <cell r="D682" t="str">
            <v>0327058</v>
          </cell>
          <cell r="F682">
            <v>0</v>
          </cell>
        </row>
        <row r="683">
          <cell r="D683" t="str">
            <v>0327061</v>
          </cell>
          <cell r="F683">
            <v>0</v>
          </cell>
        </row>
        <row r="684">
          <cell r="D684" t="str">
            <v>0321919</v>
          </cell>
        </row>
        <row r="685">
          <cell r="D685" t="str">
            <v>0327124</v>
          </cell>
          <cell r="F685">
            <v>0</v>
          </cell>
        </row>
        <row r="686">
          <cell r="D686" t="str">
            <v>0327131</v>
          </cell>
          <cell r="F686">
            <v>0</v>
          </cell>
        </row>
        <row r="687">
          <cell r="D687" t="str">
            <v>0323096</v>
          </cell>
        </row>
        <row r="688">
          <cell r="D688" t="str">
            <v>0322386</v>
          </cell>
        </row>
        <row r="689">
          <cell r="D689" t="str">
            <v>0327053</v>
          </cell>
          <cell r="F689">
            <v>0</v>
          </cell>
        </row>
        <row r="690">
          <cell r="D690" t="str">
            <v>0322927</v>
          </cell>
          <cell r="F690">
            <v>0</v>
          </cell>
        </row>
        <row r="691">
          <cell r="D691" t="str">
            <v>0327282</v>
          </cell>
          <cell r="F691">
            <v>0</v>
          </cell>
        </row>
        <row r="692">
          <cell r="D692" t="str">
            <v>0327058</v>
          </cell>
          <cell r="F692">
            <v>0</v>
          </cell>
        </row>
        <row r="693">
          <cell r="D693" t="str">
            <v>0327061</v>
          </cell>
          <cell r="F693">
            <v>0</v>
          </cell>
        </row>
        <row r="695">
          <cell r="D695" t="str">
            <v>0327124</v>
          </cell>
          <cell r="F695">
            <v>0</v>
          </cell>
        </row>
        <row r="696">
          <cell r="D696" t="str">
            <v>0327131</v>
          </cell>
          <cell r="F696">
            <v>0</v>
          </cell>
        </row>
        <row r="698">
          <cell r="D698" t="str">
            <v>0324327</v>
          </cell>
        </row>
        <row r="699">
          <cell r="D699" t="str">
            <v>0323727</v>
          </cell>
        </row>
        <row r="700">
          <cell r="D700" t="str">
            <v>0323728</v>
          </cell>
        </row>
        <row r="701">
          <cell r="D701" t="str">
            <v>0327054</v>
          </cell>
          <cell r="F701">
            <v>0</v>
          </cell>
        </row>
        <row r="702">
          <cell r="D702" t="str">
            <v>0322927</v>
          </cell>
          <cell r="F702">
            <v>0</v>
          </cell>
        </row>
        <row r="703">
          <cell r="D703" t="str">
            <v>0327282</v>
          </cell>
          <cell r="F703">
            <v>0</v>
          </cell>
        </row>
        <row r="704">
          <cell r="D704" t="str">
            <v>0327058</v>
          </cell>
          <cell r="F704">
            <v>0</v>
          </cell>
        </row>
        <row r="705">
          <cell r="D705" t="str">
            <v>0327061</v>
          </cell>
          <cell r="F705">
            <v>0</v>
          </cell>
        </row>
        <row r="706">
          <cell r="D706" t="str">
            <v>0322600</v>
          </cell>
        </row>
        <row r="707">
          <cell r="D707" t="str">
            <v>0327124</v>
          </cell>
          <cell r="F707">
            <v>0</v>
          </cell>
        </row>
        <row r="708">
          <cell r="D708" t="str">
            <v>0327131</v>
          </cell>
          <cell r="F708">
            <v>0</v>
          </cell>
        </row>
        <row r="711">
          <cell r="D711" t="str">
            <v>0327054</v>
          </cell>
          <cell r="F711">
            <v>0</v>
          </cell>
        </row>
        <row r="712">
          <cell r="D712" t="str">
            <v>0327058</v>
          </cell>
          <cell r="F712">
            <v>0</v>
          </cell>
        </row>
        <row r="713">
          <cell r="D713" t="str">
            <v>0327061</v>
          </cell>
          <cell r="F713">
            <v>0</v>
          </cell>
        </row>
        <row r="714">
          <cell r="D714" t="str">
            <v>0327424</v>
          </cell>
        </row>
        <row r="715">
          <cell r="D715" t="str">
            <v>0327124</v>
          </cell>
          <cell r="F715">
            <v>0</v>
          </cell>
        </row>
        <row r="716">
          <cell r="D716" t="str">
            <v>0327131</v>
          </cell>
          <cell r="F716">
            <v>0</v>
          </cell>
        </row>
        <row r="717">
          <cell r="D717" t="str">
            <v>0322643</v>
          </cell>
        </row>
        <row r="718">
          <cell r="D718" t="str">
            <v>0327488</v>
          </cell>
        </row>
        <row r="719">
          <cell r="D719" t="str">
            <v>0327054</v>
          </cell>
          <cell r="F719">
            <v>0</v>
          </cell>
        </row>
        <row r="720">
          <cell r="D720" t="str">
            <v>0322927</v>
          </cell>
          <cell r="F720">
            <v>0</v>
          </cell>
        </row>
        <row r="721">
          <cell r="D721" t="str">
            <v>0322919</v>
          </cell>
          <cell r="F721">
            <v>0</v>
          </cell>
        </row>
        <row r="722">
          <cell r="D722" t="str">
            <v>0322601</v>
          </cell>
        </row>
        <row r="723">
          <cell r="D723" t="str">
            <v>0327124</v>
          </cell>
          <cell r="F723">
            <v>0</v>
          </cell>
        </row>
        <row r="724">
          <cell r="D724" t="str">
            <v>0324282</v>
          </cell>
        </row>
        <row r="725">
          <cell r="D725" t="str">
            <v>0323780</v>
          </cell>
        </row>
        <row r="728">
          <cell r="D728" t="str">
            <v>0327055</v>
          </cell>
          <cell r="F728">
            <v>0</v>
          </cell>
        </row>
        <row r="729">
          <cell r="D729" t="str">
            <v>0327058</v>
          </cell>
          <cell r="F729">
            <v>0</v>
          </cell>
        </row>
        <row r="730">
          <cell r="D730" t="str">
            <v>0327061</v>
          </cell>
          <cell r="F730">
            <v>0</v>
          </cell>
        </row>
        <row r="731">
          <cell r="D731" t="str">
            <v>0323825</v>
          </cell>
        </row>
        <row r="732">
          <cell r="D732" t="str">
            <v>0327124</v>
          </cell>
          <cell r="F732">
            <v>0</v>
          </cell>
        </row>
        <row r="733">
          <cell r="D733" t="str">
            <v>0327131</v>
          </cell>
          <cell r="F733">
            <v>0</v>
          </cell>
        </row>
        <row r="734">
          <cell r="D734" t="str">
            <v>0323819</v>
          </cell>
        </row>
        <row r="735">
          <cell r="D735" t="str">
            <v>0323820</v>
          </cell>
        </row>
        <row r="736">
          <cell r="D736" t="str">
            <v>0327056</v>
          </cell>
          <cell r="F736">
            <v>0</v>
          </cell>
        </row>
        <row r="737">
          <cell r="D737" t="str">
            <v>0327058</v>
          </cell>
          <cell r="F737">
            <v>0</v>
          </cell>
        </row>
        <row r="738">
          <cell r="D738" t="str">
            <v>0327061</v>
          </cell>
          <cell r="F738">
            <v>0</v>
          </cell>
        </row>
        <row r="739">
          <cell r="D739" t="str">
            <v>0323693</v>
          </cell>
        </row>
        <row r="740">
          <cell r="D740" t="str">
            <v>0327124</v>
          </cell>
          <cell r="F740">
            <v>0</v>
          </cell>
        </row>
        <row r="741">
          <cell r="D741" t="str">
            <v>0327131</v>
          </cell>
          <cell r="F741">
            <v>0</v>
          </cell>
        </row>
        <row r="742">
          <cell r="D742" t="str">
            <v>0325409</v>
          </cell>
        </row>
        <row r="743">
          <cell r="D743" t="str">
            <v>0323909</v>
          </cell>
        </row>
        <row r="744">
          <cell r="D744" t="str">
            <v>0326524</v>
          </cell>
        </row>
        <row r="745">
          <cell r="D745" t="str">
            <v>0323708</v>
          </cell>
        </row>
        <row r="746">
          <cell r="D746" t="str">
            <v>0327057</v>
          </cell>
          <cell r="F746">
            <v>0</v>
          </cell>
        </row>
        <row r="747">
          <cell r="D747" t="str">
            <v>0322927</v>
          </cell>
          <cell r="F747">
            <v>0</v>
          </cell>
        </row>
        <row r="748">
          <cell r="D748" t="str">
            <v>0327282</v>
          </cell>
          <cell r="F748">
            <v>0</v>
          </cell>
        </row>
        <row r="749">
          <cell r="D749" t="str">
            <v>0326168</v>
          </cell>
        </row>
        <row r="750">
          <cell r="D750" t="str">
            <v>0327124</v>
          </cell>
          <cell r="F750">
            <v>0</v>
          </cell>
        </row>
        <row r="752">
          <cell r="D752" t="str">
            <v>0327407</v>
          </cell>
        </row>
        <row r="753">
          <cell r="D753" t="str">
            <v>0327057</v>
          </cell>
          <cell r="F753">
            <v>0</v>
          </cell>
        </row>
        <row r="754">
          <cell r="D754" t="str">
            <v>0327058</v>
          </cell>
          <cell r="F754">
            <v>0</v>
          </cell>
        </row>
        <row r="755">
          <cell r="D755" t="str">
            <v>0327061</v>
          </cell>
          <cell r="F755">
            <v>0</v>
          </cell>
        </row>
        <row r="756">
          <cell r="D756" t="str">
            <v>0323674</v>
          </cell>
        </row>
        <row r="757">
          <cell r="D757" t="str">
            <v>0327124</v>
          </cell>
          <cell r="F757">
            <v>0</v>
          </cell>
        </row>
        <row r="758">
          <cell r="D758" t="str">
            <v>0327131</v>
          </cell>
          <cell r="F758">
            <v>0</v>
          </cell>
        </row>
        <row r="759">
          <cell r="D759" t="str">
            <v>0323671</v>
          </cell>
        </row>
        <row r="760">
          <cell r="D760" t="str">
            <v>0323807</v>
          </cell>
        </row>
        <row r="761">
          <cell r="D761" t="str">
            <v>0327057</v>
          </cell>
          <cell r="F761">
            <v>0</v>
          </cell>
        </row>
        <row r="762">
          <cell r="D762" t="str">
            <v>0322927</v>
          </cell>
          <cell r="F762">
            <v>0</v>
          </cell>
        </row>
        <row r="763">
          <cell r="D763" t="str">
            <v>0327282</v>
          </cell>
          <cell r="F763">
            <v>0</v>
          </cell>
        </row>
        <row r="764">
          <cell r="D764" t="str">
            <v>0327058</v>
          </cell>
          <cell r="F764">
            <v>0</v>
          </cell>
        </row>
        <row r="765">
          <cell r="D765" t="str">
            <v>0327061</v>
          </cell>
          <cell r="F765">
            <v>0</v>
          </cell>
        </row>
        <row r="766">
          <cell r="D766" t="str">
            <v>0326969</v>
          </cell>
        </row>
        <row r="767">
          <cell r="D767" t="str">
            <v>0327124</v>
          </cell>
          <cell r="F767">
            <v>0</v>
          </cell>
        </row>
        <row r="768">
          <cell r="D768" t="str">
            <v>0327131</v>
          </cell>
          <cell r="F768">
            <v>0</v>
          </cell>
        </row>
        <row r="769">
          <cell r="D769" t="str">
            <v>0326972</v>
          </cell>
        </row>
        <row r="771">
          <cell r="D771" t="str">
            <v>0323793</v>
          </cell>
        </row>
        <row r="772">
          <cell r="D772" t="str">
            <v>0323794</v>
          </cell>
        </row>
        <row r="773">
          <cell r="D773" t="str">
            <v>0327074</v>
          </cell>
          <cell r="F773">
            <v>0</v>
          </cell>
        </row>
        <row r="774">
          <cell r="D774" t="str">
            <v>0322900</v>
          </cell>
          <cell r="F774">
            <v>0</v>
          </cell>
        </row>
        <row r="776">
          <cell r="D776" t="str">
            <v>0327123</v>
          </cell>
          <cell r="F776">
            <v>0</v>
          </cell>
        </row>
        <row r="777">
          <cell r="D777" t="str">
            <v>0327132</v>
          </cell>
          <cell r="F777">
            <v>0</v>
          </cell>
        </row>
        <row r="778">
          <cell r="D778" t="str">
            <v>0323799</v>
          </cell>
        </row>
        <row r="779">
          <cell r="D779" t="str">
            <v>0324298</v>
          </cell>
        </row>
        <row r="780">
          <cell r="D780" t="str">
            <v>0327072</v>
          </cell>
          <cell r="F780">
            <v>0</v>
          </cell>
        </row>
        <row r="781">
          <cell r="D781" t="str">
            <v>0327058</v>
          </cell>
          <cell r="F781">
            <v>0</v>
          </cell>
        </row>
        <row r="782">
          <cell r="D782" t="str">
            <v>0327061</v>
          </cell>
          <cell r="F782">
            <v>0</v>
          </cell>
        </row>
        <row r="783">
          <cell r="D783" t="str">
            <v>0327139</v>
          </cell>
          <cell r="F783">
            <v>0</v>
          </cell>
        </row>
        <row r="784">
          <cell r="D784" t="str">
            <v>0324299</v>
          </cell>
        </row>
        <row r="785">
          <cell r="D785" t="str">
            <v>0327123</v>
          </cell>
          <cell r="F785">
            <v>0</v>
          </cell>
        </row>
        <row r="786">
          <cell r="D786" t="str">
            <v>0327131</v>
          </cell>
          <cell r="F786">
            <v>0</v>
          </cell>
        </row>
        <row r="789">
          <cell r="D789" t="str">
            <v>0327072</v>
          </cell>
          <cell r="F789">
            <v>0</v>
          </cell>
        </row>
        <row r="790">
          <cell r="D790" t="str">
            <v>0327193</v>
          </cell>
          <cell r="F790">
            <v>0</v>
          </cell>
        </row>
        <row r="792">
          <cell r="D792" t="str">
            <v>0327125</v>
          </cell>
          <cell r="F792">
            <v>0</v>
          </cell>
        </row>
        <row r="793">
          <cell r="D793" t="str">
            <v>0327437</v>
          </cell>
          <cell r="F793">
            <v>0</v>
          </cell>
        </row>
        <row r="794">
          <cell r="D794" t="str">
            <v>0320714</v>
          </cell>
          <cell r="F794">
            <v>0</v>
          </cell>
        </row>
        <row r="795">
          <cell r="D795" t="str">
            <v>0320715</v>
          </cell>
          <cell r="F795">
            <v>0</v>
          </cell>
        </row>
        <row r="796">
          <cell r="D796" t="str">
            <v>0327445</v>
          </cell>
          <cell r="F796">
            <v>0</v>
          </cell>
        </row>
        <row r="797">
          <cell r="D797" t="str">
            <v>0327244</v>
          </cell>
          <cell r="F797">
            <v>0</v>
          </cell>
        </row>
        <row r="798">
          <cell r="D798" t="str">
            <v>0327243</v>
          </cell>
          <cell r="F798">
            <v>0</v>
          </cell>
        </row>
        <row r="799">
          <cell r="D799" t="str">
            <v>0318108</v>
          </cell>
          <cell r="F799">
            <v>0</v>
          </cell>
        </row>
        <row r="802">
          <cell r="D802" t="str">
            <v>0327436</v>
          </cell>
          <cell r="F802">
            <v>0</v>
          </cell>
        </row>
        <row r="803">
          <cell r="D803" t="str">
            <v>0327055</v>
          </cell>
          <cell r="F803">
            <v>0</v>
          </cell>
        </row>
        <row r="804">
          <cell r="D804" t="str">
            <v>0327058</v>
          </cell>
          <cell r="F804">
            <v>0</v>
          </cell>
        </row>
        <row r="805">
          <cell r="D805" t="str">
            <v>0327061</v>
          </cell>
          <cell r="F805">
            <v>0</v>
          </cell>
        </row>
        <row r="806">
          <cell r="D806" t="str">
            <v>0327139</v>
          </cell>
          <cell r="F806">
            <v>0</v>
          </cell>
        </row>
        <row r="808">
          <cell r="D808" t="str">
            <v>0327124</v>
          </cell>
          <cell r="F808">
            <v>0</v>
          </cell>
        </row>
        <row r="809">
          <cell r="D809" t="str">
            <v>0327131</v>
          </cell>
          <cell r="F809">
            <v>0</v>
          </cell>
        </row>
        <row r="814">
          <cell r="D814" t="str">
            <v>0327057</v>
          </cell>
          <cell r="F814">
            <v>0</v>
          </cell>
        </row>
        <row r="815">
          <cell r="D815" t="str">
            <v>0327058</v>
          </cell>
          <cell r="F815">
            <v>0</v>
          </cell>
        </row>
        <row r="816">
          <cell r="D816" t="str">
            <v>0327061</v>
          </cell>
          <cell r="F816">
            <v>0</v>
          </cell>
        </row>
        <row r="817">
          <cell r="D817" t="str">
            <v>0327139</v>
          </cell>
          <cell r="F817">
            <v>0</v>
          </cell>
        </row>
        <row r="819">
          <cell r="D819" t="str">
            <v>0327124</v>
          </cell>
          <cell r="F819">
            <v>0</v>
          </cell>
        </row>
        <row r="820">
          <cell r="D820" t="str">
            <v>0327131</v>
          </cell>
          <cell r="F820">
            <v>0</v>
          </cell>
        </row>
        <row r="823">
          <cell r="D823" t="str">
            <v>0327057</v>
          </cell>
          <cell r="F823">
            <v>0</v>
          </cell>
        </row>
        <row r="824">
          <cell r="D824" t="str">
            <v>0327058</v>
          </cell>
          <cell r="F824">
            <v>0</v>
          </cell>
        </row>
        <row r="825">
          <cell r="D825" t="str">
            <v>0327061</v>
          </cell>
          <cell r="F825">
            <v>0</v>
          </cell>
        </row>
        <row r="826">
          <cell r="D826" t="str">
            <v>0327139</v>
          </cell>
          <cell r="F826">
            <v>0</v>
          </cell>
        </row>
        <row r="827">
          <cell r="D827" t="str">
            <v>0318106</v>
          </cell>
          <cell r="F827">
            <v>0</v>
          </cell>
        </row>
        <row r="828">
          <cell r="D828" t="str">
            <v>0327124</v>
          </cell>
          <cell r="F828">
            <v>0</v>
          </cell>
        </row>
        <row r="829">
          <cell r="D829" t="str">
            <v>0327131</v>
          </cell>
          <cell r="F829">
            <v>0</v>
          </cell>
        </row>
        <row r="831">
          <cell r="D831" t="str">
            <v>0327454</v>
          </cell>
          <cell r="F831">
            <v>0</v>
          </cell>
        </row>
        <row r="832">
          <cell r="D832" t="str">
            <v>0327057</v>
          </cell>
          <cell r="F832">
            <v>0</v>
          </cell>
        </row>
        <row r="833">
          <cell r="D833" t="str">
            <v>0327058</v>
          </cell>
          <cell r="F833">
            <v>0</v>
          </cell>
        </row>
        <row r="834">
          <cell r="D834" t="str">
            <v>0327061</v>
          </cell>
          <cell r="F834">
            <v>0</v>
          </cell>
        </row>
        <row r="835">
          <cell r="D835" t="str">
            <v>0327139</v>
          </cell>
          <cell r="F835">
            <v>0</v>
          </cell>
        </row>
        <row r="837">
          <cell r="D837" t="str">
            <v>0327124</v>
          </cell>
          <cell r="F837">
            <v>0</v>
          </cell>
        </row>
        <row r="838">
          <cell r="D838" t="str">
            <v>0327131</v>
          </cell>
          <cell r="F838">
            <v>0</v>
          </cell>
        </row>
        <row r="843">
          <cell r="D843" t="str">
            <v>0327241</v>
          </cell>
          <cell r="F843">
            <v>0</v>
          </cell>
        </row>
        <row r="844">
          <cell r="D844" t="str">
            <v>0327449</v>
          </cell>
          <cell r="F844">
            <v>0</v>
          </cell>
        </row>
        <row r="845">
          <cell r="D845" t="str">
            <v>0327450</v>
          </cell>
          <cell r="F845">
            <v>0</v>
          </cell>
        </row>
        <row r="846">
          <cell r="D846" t="str">
            <v>0327241</v>
          </cell>
          <cell r="F846">
            <v>0</v>
          </cell>
        </row>
        <row r="847">
          <cell r="D847" t="str">
            <v>0327060</v>
          </cell>
          <cell r="F847">
            <v>0</v>
          </cell>
        </row>
        <row r="848">
          <cell r="D848" t="str">
            <v>0327062</v>
          </cell>
          <cell r="F848">
            <v>0</v>
          </cell>
        </row>
        <row r="850">
          <cell r="D850" t="str">
            <v>0327128</v>
          </cell>
          <cell r="F850">
            <v>0</v>
          </cell>
        </row>
        <row r="851">
          <cell r="D851" t="str">
            <v>0327458</v>
          </cell>
          <cell r="F851">
            <v>0</v>
          </cell>
        </row>
        <row r="854">
          <cell r="D854" t="str">
            <v>0327449</v>
          </cell>
          <cell r="F854">
            <v>0</v>
          </cell>
        </row>
        <row r="855">
          <cell r="D855" t="str">
            <v>0322900</v>
          </cell>
          <cell r="F855">
            <v>0</v>
          </cell>
        </row>
        <row r="856">
          <cell r="D856" t="str">
            <v>0327073</v>
          </cell>
          <cell r="F856">
            <v>0</v>
          </cell>
        </row>
        <row r="857">
          <cell r="D857" t="str">
            <v>0327089</v>
          </cell>
          <cell r="F857">
            <v>0</v>
          </cell>
        </row>
        <row r="858">
          <cell r="D858" t="str">
            <v>0327123</v>
          </cell>
          <cell r="F858">
            <v>0</v>
          </cell>
        </row>
        <row r="859">
          <cell r="D859" t="str">
            <v>0327132</v>
          </cell>
          <cell r="F859">
            <v>0</v>
          </cell>
        </row>
        <row r="860">
          <cell r="D860" t="str">
            <v>0327457</v>
          </cell>
          <cell r="F860">
            <v>0</v>
          </cell>
        </row>
        <row r="862">
          <cell r="D862" t="str">
            <v>0327228</v>
          </cell>
          <cell r="F862">
            <v>0</v>
          </cell>
        </row>
        <row r="863">
          <cell r="D863" t="str">
            <v>0322899</v>
          </cell>
          <cell r="F863">
            <v>0</v>
          </cell>
        </row>
        <row r="864">
          <cell r="D864" t="str">
            <v>0322922</v>
          </cell>
          <cell r="F864">
            <v>0</v>
          </cell>
        </row>
        <row r="865">
          <cell r="D865" t="str">
            <v>0327072</v>
          </cell>
          <cell r="F865">
            <v>0</v>
          </cell>
        </row>
        <row r="866">
          <cell r="D866" t="str">
            <v>0327439</v>
          </cell>
          <cell r="F866">
            <v>0</v>
          </cell>
        </row>
        <row r="867">
          <cell r="D867" t="str">
            <v>0327440</v>
          </cell>
          <cell r="F867">
            <v>0</v>
          </cell>
        </row>
        <row r="868">
          <cell r="D868" t="str">
            <v>0327072</v>
          </cell>
          <cell r="F868">
            <v>0</v>
          </cell>
        </row>
        <row r="869">
          <cell r="D869" t="str">
            <v>0327058</v>
          </cell>
          <cell r="F869">
            <v>0</v>
          </cell>
        </row>
        <row r="870">
          <cell r="D870" t="str">
            <v>0327061</v>
          </cell>
          <cell r="F870">
            <v>0</v>
          </cell>
        </row>
        <row r="871">
          <cell r="D871" t="str">
            <v>0318106</v>
          </cell>
          <cell r="F871">
            <v>0</v>
          </cell>
        </row>
        <row r="872">
          <cell r="D872" t="str">
            <v>0327123</v>
          </cell>
          <cell r="F872">
            <v>0</v>
          </cell>
        </row>
        <row r="873">
          <cell r="D873" t="str">
            <v>0327131</v>
          </cell>
          <cell r="F873">
            <v>0</v>
          </cell>
        </row>
        <row r="874">
          <cell r="D874" t="str">
            <v>0327457</v>
          </cell>
          <cell r="F874">
            <v>0</v>
          </cell>
        </row>
        <row r="876">
          <cell r="D876" t="str">
            <v>0327072</v>
          </cell>
          <cell r="F876">
            <v>0</v>
          </cell>
        </row>
        <row r="877">
          <cell r="D877" t="str">
            <v>0327058</v>
          </cell>
          <cell r="F877">
            <v>0</v>
          </cell>
        </row>
        <row r="878">
          <cell r="D878" t="str">
            <v>0327061</v>
          </cell>
          <cell r="F878">
            <v>0</v>
          </cell>
        </row>
        <row r="879">
          <cell r="D879" t="str">
            <v>0322927</v>
          </cell>
          <cell r="F879">
            <v>0</v>
          </cell>
        </row>
        <row r="880">
          <cell r="D880" t="str">
            <v>0327282</v>
          </cell>
          <cell r="F880">
            <v>0</v>
          </cell>
        </row>
        <row r="881">
          <cell r="D881" t="str">
            <v>0327440</v>
          </cell>
          <cell r="F881">
            <v>0</v>
          </cell>
        </row>
        <row r="882">
          <cell r="D882" t="str">
            <v>0327131</v>
          </cell>
          <cell r="F882">
            <v>0</v>
          </cell>
        </row>
        <row r="884">
          <cell r="D884" t="str">
            <v>0318106</v>
          </cell>
          <cell r="F884">
            <v>0</v>
          </cell>
        </row>
        <row r="885">
          <cell r="D885" t="str">
            <v>0318108</v>
          </cell>
          <cell r="F885">
            <v>0</v>
          </cell>
        </row>
        <row r="887">
          <cell r="D887" t="str">
            <v>0327053</v>
          </cell>
          <cell r="F887">
            <v>0</v>
          </cell>
        </row>
        <row r="888">
          <cell r="D888" t="str">
            <v>0327058</v>
          </cell>
          <cell r="F888">
            <v>0</v>
          </cell>
        </row>
        <row r="889">
          <cell r="D889" t="str">
            <v>0327061</v>
          </cell>
          <cell r="F889">
            <v>0</v>
          </cell>
        </row>
        <row r="890">
          <cell r="D890" t="str">
            <v>0327449</v>
          </cell>
          <cell r="F890">
            <v>0</v>
          </cell>
        </row>
        <row r="891">
          <cell r="D891" t="str">
            <v>0327124</v>
          </cell>
          <cell r="F891">
            <v>0</v>
          </cell>
        </row>
        <row r="892">
          <cell r="D892" t="str">
            <v>0327131</v>
          </cell>
          <cell r="F892">
            <v>0</v>
          </cell>
        </row>
        <row r="893">
          <cell r="D893" t="str">
            <v>0327440</v>
          </cell>
          <cell r="F893">
            <v>0</v>
          </cell>
        </row>
        <row r="894">
          <cell r="D894" t="str">
            <v>0327089</v>
          </cell>
          <cell r="F894">
            <v>0</v>
          </cell>
        </row>
        <row r="895">
          <cell r="D895" t="str">
            <v>0327054</v>
          </cell>
          <cell r="F895">
            <v>0</v>
          </cell>
        </row>
        <row r="896">
          <cell r="D896" t="str">
            <v>0327058</v>
          </cell>
          <cell r="F896">
            <v>0</v>
          </cell>
        </row>
        <row r="897">
          <cell r="D897" t="str">
            <v>0327061</v>
          </cell>
          <cell r="F897">
            <v>0</v>
          </cell>
        </row>
        <row r="898">
          <cell r="D898" t="str">
            <v>0320713</v>
          </cell>
          <cell r="F898">
            <v>0</v>
          </cell>
        </row>
        <row r="899">
          <cell r="D899" t="str">
            <v>0327124</v>
          </cell>
          <cell r="F899">
            <v>0</v>
          </cell>
        </row>
        <row r="900">
          <cell r="D900" t="str">
            <v>0327131</v>
          </cell>
          <cell r="F900">
            <v>0</v>
          </cell>
        </row>
        <row r="901">
          <cell r="D901" t="str">
            <v>0318106</v>
          </cell>
          <cell r="F901">
            <v>0</v>
          </cell>
        </row>
        <row r="902">
          <cell r="D902" t="str">
            <v>0318108</v>
          </cell>
          <cell r="F902">
            <v>0</v>
          </cell>
        </row>
        <row r="903">
          <cell r="D903" t="str">
            <v>0327053</v>
          </cell>
          <cell r="F903">
            <v>0</v>
          </cell>
        </row>
        <row r="904">
          <cell r="D904" t="str">
            <v>0322927</v>
          </cell>
          <cell r="F904">
            <v>0</v>
          </cell>
        </row>
        <row r="905">
          <cell r="D905" t="str">
            <v>0327282</v>
          </cell>
          <cell r="F905">
            <v>0</v>
          </cell>
        </row>
        <row r="907">
          <cell r="D907" t="str">
            <v>0327124</v>
          </cell>
          <cell r="F907">
            <v>0</v>
          </cell>
        </row>
        <row r="908">
          <cell r="D908" t="str">
            <v>0327441</v>
          </cell>
          <cell r="F908">
            <v>0</v>
          </cell>
        </row>
        <row r="909">
          <cell r="D909" t="str">
            <v>0327442</v>
          </cell>
          <cell r="F909">
            <v>0</v>
          </cell>
        </row>
        <row r="910">
          <cell r="D910" t="str">
            <v>0327053</v>
          </cell>
          <cell r="F910">
            <v>0</v>
          </cell>
        </row>
        <row r="911">
          <cell r="D911" t="str">
            <v>0327226</v>
          </cell>
          <cell r="F911">
            <v>0</v>
          </cell>
        </row>
        <row r="913">
          <cell r="D913" t="str">
            <v>0327124</v>
          </cell>
          <cell r="F913">
            <v>0</v>
          </cell>
        </row>
        <row r="914">
          <cell r="D914" t="str">
            <v>0327441</v>
          </cell>
          <cell r="F914">
            <v>0</v>
          </cell>
        </row>
        <row r="915">
          <cell r="D915" t="str">
            <v>0327442</v>
          </cell>
          <cell r="F915">
            <v>0</v>
          </cell>
        </row>
        <row r="918">
          <cell r="D918" t="str">
            <v>0327055</v>
          </cell>
          <cell r="F918">
            <v>0</v>
          </cell>
        </row>
        <row r="919">
          <cell r="D919" t="str">
            <v>0322927</v>
          </cell>
          <cell r="F919">
            <v>0</v>
          </cell>
        </row>
        <row r="920">
          <cell r="D920" t="str">
            <v>0327282</v>
          </cell>
          <cell r="F920">
            <v>0</v>
          </cell>
        </row>
        <row r="921">
          <cell r="D921" t="str">
            <v>0327058</v>
          </cell>
          <cell r="F921">
            <v>0</v>
          </cell>
        </row>
        <row r="922">
          <cell r="D922" t="str">
            <v>0327061</v>
          </cell>
          <cell r="F922">
            <v>0</v>
          </cell>
        </row>
        <row r="923">
          <cell r="D923" t="str">
            <v>0327457</v>
          </cell>
          <cell r="F923">
            <v>0</v>
          </cell>
        </row>
        <row r="924">
          <cell r="D924" t="str">
            <v>0327124</v>
          </cell>
          <cell r="F924">
            <v>0</v>
          </cell>
        </row>
        <row r="925">
          <cell r="D925" t="str">
            <v>0327131</v>
          </cell>
          <cell r="F925">
            <v>0</v>
          </cell>
        </row>
        <row r="926">
          <cell r="D926" t="str">
            <v>0322050</v>
          </cell>
          <cell r="F926">
            <v>0</v>
          </cell>
        </row>
        <row r="927">
          <cell r="D927" t="str">
            <v>0322051</v>
          </cell>
          <cell r="F927">
            <v>0</v>
          </cell>
        </row>
        <row r="928">
          <cell r="D928" t="str">
            <v>0327056</v>
          </cell>
          <cell r="F928">
            <v>0</v>
          </cell>
        </row>
        <row r="929">
          <cell r="D929" t="str">
            <v>0322927</v>
          </cell>
          <cell r="F929">
            <v>0</v>
          </cell>
        </row>
        <row r="930">
          <cell r="D930" t="str">
            <v>0327282</v>
          </cell>
          <cell r="F930">
            <v>0</v>
          </cell>
        </row>
        <row r="931">
          <cell r="D931" t="str">
            <v>0327058</v>
          </cell>
          <cell r="F931">
            <v>0</v>
          </cell>
        </row>
        <row r="932">
          <cell r="D932" t="str">
            <v>0327061</v>
          </cell>
          <cell r="F932">
            <v>0</v>
          </cell>
        </row>
        <row r="934">
          <cell r="D934" t="str">
            <v>0327124</v>
          </cell>
          <cell r="F934">
            <v>0</v>
          </cell>
        </row>
        <row r="935">
          <cell r="D935" t="str">
            <v>0327131</v>
          </cell>
          <cell r="F935">
            <v>0</v>
          </cell>
        </row>
        <row r="938">
          <cell r="D938" t="str">
            <v>0327055</v>
          </cell>
          <cell r="F938">
            <v>0</v>
          </cell>
        </row>
        <row r="939">
          <cell r="D939" t="str">
            <v>0327058</v>
          </cell>
          <cell r="F939">
            <v>0</v>
          </cell>
        </row>
        <row r="940">
          <cell r="D940" t="str">
            <v>0327061</v>
          </cell>
          <cell r="F940">
            <v>0</v>
          </cell>
        </row>
        <row r="941">
          <cell r="D941" t="str">
            <v>0322050</v>
          </cell>
          <cell r="F941">
            <v>0</v>
          </cell>
        </row>
        <row r="942">
          <cell r="D942" t="str">
            <v>0327124</v>
          </cell>
          <cell r="F942">
            <v>0</v>
          </cell>
        </row>
        <row r="943">
          <cell r="D943" t="str">
            <v>0327131</v>
          </cell>
          <cell r="F943">
            <v>0</v>
          </cell>
        </row>
        <row r="945">
          <cell r="D945" t="str">
            <v>0327441</v>
          </cell>
          <cell r="F945">
            <v>0</v>
          </cell>
        </row>
        <row r="946">
          <cell r="D946" t="str">
            <v>0327055</v>
          </cell>
          <cell r="F946">
            <v>0</v>
          </cell>
        </row>
        <row r="947">
          <cell r="D947" t="str">
            <v>0327227</v>
          </cell>
          <cell r="F947">
            <v>0</v>
          </cell>
        </row>
        <row r="949">
          <cell r="D949" t="str">
            <v>0327124</v>
          </cell>
          <cell r="F949">
            <v>0</v>
          </cell>
        </row>
        <row r="952">
          <cell r="D952" t="str">
            <v>0327056</v>
          </cell>
          <cell r="F952">
            <v>0</v>
          </cell>
        </row>
        <row r="953">
          <cell r="D953" t="str">
            <v>0327058</v>
          </cell>
          <cell r="F953">
            <v>0</v>
          </cell>
        </row>
        <row r="954">
          <cell r="D954" t="str">
            <v>0327061</v>
          </cell>
          <cell r="F954">
            <v>0</v>
          </cell>
        </row>
        <row r="955">
          <cell r="D955" t="str">
            <v>0327446</v>
          </cell>
          <cell r="F955">
            <v>0</v>
          </cell>
        </row>
        <row r="956">
          <cell r="D956" t="str">
            <v>0327124</v>
          </cell>
          <cell r="F956">
            <v>0</v>
          </cell>
        </row>
        <row r="957">
          <cell r="D957" t="str">
            <v>0327131</v>
          </cell>
          <cell r="F957">
            <v>0</v>
          </cell>
        </row>
        <row r="958">
          <cell r="D958" t="str">
            <v>0320715</v>
          </cell>
          <cell r="F958">
            <v>0</v>
          </cell>
        </row>
        <row r="959">
          <cell r="D959" t="str">
            <v>0327089</v>
          </cell>
          <cell r="F959">
            <v>0</v>
          </cell>
        </row>
        <row r="961">
          <cell r="D961" t="str">
            <v>0318106</v>
          </cell>
          <cell r="F961">
            <v>0</v>
          </cell>
        </row>
        <row r="962">
          <cell r="D962" t="str">
            <v>0327057</v>
          </cell>
          <cell r="F962">
            <v>0</v>
          </cell>
        </row>
        <row r="963">
          <cell r="D963" t="str">
            <v>0327058</v>
          </cell>
          <cell r="F963">
            <v>0</v>
          </cell>
        </row>
        <row r="964">
          <cell r="D964" t="str">
            <v>0327061</v>
          </cell>
          <cell r="F964">
            <v>0</v>
          </cell>
        </row>
        <row r="966">
          <cell r="D966" t="str">
            <v>0327124</v>
          </cell>
          <cell r="F966">
            <v>0</v>
          </cell>
        </row>
        <row r="967">
          <cell r="D967" t="str">
            <v>0327131</v>
          </cell>
          <cell r="F967">
            <v>0</v>
          </cell>
        </row>
        <row r="970">
          <cell r="D970" t="str">
            <v>0327057</v>
          </cell>
          <cell r="F970">
            <v>0</v>
          </cell>
        </row>
        <row r="971">
          <cell r="D971" t="str">
            <v>0322927</v>
          </cell>
          <cell r="F971">
            <v>0</v>
          </cell>
        </row>
        <row r="972">
          <cell r="D972" t="str">
            <v>0327282</v>
          </cell>
          <cell r="F972">
            <v>0</v>
          </cell>
        </row>
        <row r="973">
          <cell r="D973" t="str">
            <v>0327058</v>
          </cell>
          <cell r="F973">
            <v>0</v>
          </cell>
        </row>
        <row r="974">
          <cell r="D974" t="str">
            <v>0327061</v>
          </cell>
          <cell r="F974">
            <v>0</v>
          </cell>
        </row>
        <row r="976">
          <cell r="D976" t="str">
            <v>0327124</v>
          </cell>
          <cell r="F976">
            <v>0</v>
          </cell>
        </row>
        <row r="977">
          <cell r="D977" t="str">
            <v>0327131</v>
          </cell>
          <cell r="F977">
            <v>0</v>
          </cell>
        </row>
        <row r="978">
          <cell r="D978" t="str">
            <v>0322395</v>
          </cell>
          <cell r="F978">
            <v>0</v>
          </cell>
        </row>
        <row r="980">
          <cell r="D980" t="str">
            <v>0327057</v>
          </cell>
          <cell r="F980">
            <v>0</v>
          </cell>
        </row>
        <row r="981">
          <cell r="D981" t="str">
            <v>0327280</v>
          </cell>
          <cell r="F981">
            <v>0</v>
          </cell>
        </row>
        <row r="982">
          <cell r="D982" t="str">
            <v>0322927</v>
          </cell>
          <cell r="F982">
            <v>0</v>
          </cell>
        </row>
        <row r="983">
          <cell r="D983" t="str">
            <v>0327279</v>
          </cell>
          <cell r="F983">
            <v>0</v>
          </cell>
        </row>
        <row r="984">
          <cell r="D984" t="str">
            <v>0327460</v>
          </cell>
          <cell r="F984">
            <v>0</v>
          </cell>
        </row>
        <row r="985">
          <cell r="D985" t="str">
            <v>0327124</v>
          </cell>
          <cell r="F985">
            <v>0</v>
          </cell>
        </row>
        <row r="986">
          <cell r="D986" t="str">
            <v>0327445</v>
          </cell>
          <cell r="F986">
            <v>0</v>
          </cell>
        </row>
        <row r="987">
          <cell r="D987" t="str">
            <v>0320727</v>
          </cell>
          <cell r="F987">
            <v>0</v>
          </cell>
        </row>
        <row r="988">
          <cell r="D988" t="str">
            <v>0327057</v>
          </cell>
          <cell r="F988">
            <v>0</v>
          </cell>
        </row>
        <row r="989">
          <cell r="D989" t="str">
            <v>0327239</v>
          </cell>
          <cell r="F989">
            <v>0</v>
          </cell>
        </row>
        <row r="990">
          <cell r="D990" t="str">
            <v>0327465</v>
          </cell>
          <cell r="F990">
            <v>0</v>
          </cell>
        </row>
        <row r="991">
          <cell r="D991" t="str">
            <v>0327124</v>
          </cell>
          <cell r="F991">
            <v>0</v>
          </cell>
        </row>
        <row r="992">
          <cell r="D992" t="str">
            <v>0321918</v>
          </cell>
          <cell r="F992">
            <v>0</v>
          </cell>
        </row>
        <row r="993">
          <cell r="D993" t="str">
            <v>0321917</v>
          </cell>
          <cell r="F993">
            <v>0</v>
          </cell>
        </row>
        <row r="994">
          <cell r="D994" t="str">
            <v>0327439</v>
          </cell>
          <cell r="F994">
            <v>0</v>
          </cell>
        </row>
        <row r="996">
          <cell r="D996" t="str">
            <v>0327055</v>
          </cell>
          <cell r="F996">
            <v>0</v>
          </cell>
        </row>
        <row r="997">
          <cell r="D997" t="str">
            <v>0327192</v>
          </cell>
          <cell r="F997">
            <v>0</v>
          </cell>
        </row>
        <row r="998">
          <cell r="D998" t="str">
            <v>0327359</v>
          </cell>
          <cell r="F998">
            <v>0</v>
          </cell>
        </row>
        <row r="999">
          <cell r="D999" t="str">
            <v>0320727</v>
          </cell>
          <cell r="F999">
            <v>0</v>
          </cell>
        </row>
        <row r="1000">
          <cell r="D1000" t="str">
            <v>0327124</v>
          </cell>
          <cell r="F1000">
            <v>0</v>
          </cell>
        </row>
        <row r="1003">
          <cell r="D1003" t="str">
            <v>0327057</v>
          </cell>
          <cell r="F1003">
            <v>0</v>
          </cell>
        </row>
        <row r="1004">
          <cell r="D1004" t="str">
            <v>0327360</v>
          </cell>
          <cell r="F1004">
            <v>0</v>
          </cell>
        </row>
        <row r="1005">
          <cell r="D1005" t="str">
            <v>0327359</v>
          </cell>
          <cell r="F1005">
            <v>0</v>
          </cell>
        </row>
        <row r="1006">
          <cell r="D1006" t="str">
            <v>0322395</v>
          </cell>
          <cell r="F1006">
            <v>0</v>
          </cell>
        </row>
        <row r="1007">
          <cell r="D1007" t="str">
            <v>0327124</v>
          </cell>
          <cell r="F1007">
            <v>0</v>
          </cell>
        </row>
        <row r="1008">
          <cell r="D1008" t="str">
            <v>0323891</v>
          </cell>
          <cell r="F1008">
            <v>0</v>
          </cell>
        </row>
        <row r="1010">
          <cell r="D1010" t="str">
            <v>0321918</v>
          </cell>
          <cell r="F1010">
            <v>0</v>
          </cell>
        </row>
        <row r="1011">
          <cell r="D1011" t="str">
            <v>0321917</v>
          </cell>
          <cell r="F1011">
            <v>0</v>
          </cell>
        </row>
        <row r="1012">
          <cell r="D1012" t="str">
            <v>0327057</v>
          </cell>
          <cell r="F1012">
            <v>0</v>
          </cell>
        </row>
        <row r="1013">
          <cell r="D1013" t="str">
            <v>0327269</v>
          </cell>
          <cell r="F1013">
            <v>0</v>
          </cell>
        </row>
        <row r="1015">
          <cell r="D1015" t="str">
            <v>0327124</v>
          </cell>
          <cell r="F1015">
            <v>0</v>
          </cell>
        </row>
        <row r="1016">
          <cell r="D1016" t="str">
            <v>0327445</v>
          </cell>
          <cell r="F1016">
            <v>0</v>
          </cell>
        </row>
        <row r="1017">
          <cell r="D1017" t="str">
            <v>0323891</v>
          </cell>
          <cell r="F1017">
            <v>0</v>
          </cell>
        </row>
        <row r="1018">
          <cell r="D1018" t="str">
            <v>0327055</v>
          </cell>
          <cell r="F1018">
            <v>0</v>
          </cell>
        </row>
        <row r="1019">
          <cell r="D1019" t="str">
            <v>0327268</v>
          </cell>
          <cell r="F1019">
            <v>0</v>
          </cell>
        </row>
        <row r="1020">
          <cell r="D1020" t="str">
            <v>0322394</v>
          </cell>
          <cell r="F1020">
            <v>0</v>
          </cell>
        </row>
        <row r="1021">
          <cell r="D1021" t="str">
            <v>0327124</v>
          </cell>
          <cell r="F1021">
            <v>0</v>
          </cell>
        </row>
        <row r="1026">
          <cell r="D1026" t="str">
            <v>0327266</v>
          </cell>
          <cell r="F1026">
            <v>0</v>
          </cell>
        </row>
        <row r="1027">
          <cell r="D1027" t="str">
            <v>0323926</v>
          </cell>
          <cell r="F1027">
            <v>0</v>
          </cell>
        </row>
        <row r="1028">
          <cell r="D1028" t="str">
            <v>0327447</v>
          </cell>
          <cell r="F1028">
            <v>0</v>
          </cell>
        </row>
        <row r="1029">
          <cell r="D1029" t="str">
            <v>0327267</v>
          </cell>
          <cell r="F1029">
            <v>0</v>
          </cell>
        </row>
        <row r="1030">
          <cell r="D1030" t="str">
            <v>0322050</v>
          </cell>
          <cell r="F1030">
            <v>0</v>
          </cell>
        </row>
        <row r="1031">
          <cell r="D1031" t="str">
            <v>0322051</v>
          </cell>
          <cell r="F1031">
            <v>0</v>
          </cell>
        </row>
        <row r="1032">
          <cell r="D1032" t="str">
            <v>0327342</v>
          </cell>
          <cell r="F1032">
            <v>0</v>
          </cell>
        </row>
        <row r="1033">
          <cell r="D1033" t="str">
            <v>0318108</v>
          </cell>
          <cell r="F1033">
            <v>0</v>
          </cell>
        </row>
        <row r="1036">
          <cell r="D1036" t="str">
            <v>0327466</v>
          </cell>
          <cell r="F1036">
            <v>0</v>
          </cell>
        </row>
        <row r="1037">
          <cell r="D1037" t="str">
            <v>0322914</v>
          </cell>
          <cell r="F1037">
            <v>0</v>
          </cell>
        </row>
        <row r="1038">
          <cell r="D1038" t="str">
            <v>0327073</v>
          </cell>
          <cell r="F1038">
            <v>0</v>
          </cell>
        </row>
        <row r="1039">
          <cell r="D1039" t="str">
            <v>0327469</v>
          </cell>
          <cell r="F1039">
            <v>0</v>
          </cell>
        </row>
        <row r="1040">
          <cell r="D1040" t="str">
            <v>0327125</v>
          </cell>
          <cell r="F1040">
            <v>0</v>
          </cell>
        </row>
        <row r="1041">
          <cell r="D1041" t="str">
            <v>0327132</v>
          </cell>
          <cell r="F1041">
            <v>0</v>
          </cell>
        </row>
        <row r="1045">
          <cell r="D1045" t="str">
            <v>0327461</v>
          </cell>
          <cell r="F1045">
            <v>0</v>
          </cell>
        </row>
        <row r="1046">
          <cell r="D1046" t="str">
            <v>0327053</v>
          </cell>
          <cell r="F1046">
            <v>0</v>
          </cell>
        </row>
        <row r="1047">
          <cell r="D1047" t="str">
            <v>0327059</v>
          </cell>
          <cell r="F1047">
            <v>0</v>
          </cell>
        </row>
        <row r="1048">
          <cell r="D1048" t="str">
            <v>0327061</v>
          </cell>
          <cell r="F1048">
            <v>0</v>
          </cell>
        </row>
        <row r="1049">
          <cell r="D1049" t="str">
            <v>0327456</v>
          </cell>
          <cell r="F1049">
            <v>0</v>
          </cell>
        </row>
        <row r="1050">
          <cell r="D1050" t="str">
            <v>0327124</v>
          </cell>
          <cell r="F1050">
            <v>0</v>
          </cell>
        </row>
        <row r="1051">
          <cell r="D1051" t="str">
            <v>0327131</v>
          </cell>
          <cell r="F1051">
            <v>0</v>
          </cell>
        </row>
        <row r="1053">
          <cell r="D1053" t="str">
            <v>0327457</v>
          </cell>
          <cell r="F1053">
            <v>0</v>
          </cell>
        </row>
        <row r="1054">
          <cell r="D1054" t="str">
            <v>0327055</v>
          </cell>
          <cell r="F1054">
            <v>0</v>
          </cell>
        </row>
        <row r="1055">
          <cell r="D1055" t="str">
            <v>0327059</v>
          </cell>
          <cell r="F1055">
            <v>0</v>
          </cell>
        </row>
        <row r="1056">
          <cell r="D1056" t="str">
            <v>0327061</v>
          </cell>
          <cell r="F1056">
            <v>0</v>
          </cell>
        </row>
        <row r="1058">
          <cell r="D1058" t="str">
            <v>0327124</v>
          </cell>
          <cell r="F1058">
            <v>0</v>
          </cell>
        </row>
        <row r="1059">
          <cell r="D1059" t="str">
            <v>0327131</v>
          </cell>
          <cell r="F1059">
            <v>0</v>
          </cell>
        </row>
        <row r="1060">
          <cell r="D1060" t="str">
            <v>0327458</v>
          </cell>
          <cell r="F1060">
            <v>0</v>
          </cell>
        </row>
        <row r="1061">
          <cell r="D1061" t="str">
            <v>0327459</v>
          </cell>
          <cell r="F1061">
            <v>0</v>
          </cell>
        </row>
        <row r="1062">
          <cell r="D1062" t="str">
            <v>0327056</v>
          </cell>
          <cell r="F1062">
            <v>0</v>
          </cell>
        </row>
        <row r="1063">
          <cell r="D1063" t="str">
            <v>0327059</v>
          </cell>
          <cell r="F1063">
            <v>0</v>
          </cell>
        </row>
        <row r="1064">
          <cell r="D1064" t="str">
            <v>0327061</v>
          </cell>
          <cell r="F1064">
            <v>0</v>
          </cell>
        </row>
        <row r="1066">
          <cell r="D1066" t="str">
            <v>0327124</v>
          </cell>
          <cell r="F1066">
            <v>0</v>
          </cell>
        </row>
        <row r="1067">
          <cell r="D1067" t="str">
            <v>0327131</v>
          </cell>
          <cell r="F1067">
            <v>0</v>
          </cell>
        </row>
        <row r="1068">
          <cell r="D1068" t="str">
            <v>0327456</v>
          </cell>
          <cell r="F1068">
            <v>0</v>
          </cell>
        </row>
        <row r="1070">
          <cell r="D1070" t="str">
            <v>0327057</v>
          </cell>
          <cell r="F1070">
            <v>0</v>
          </cell>
        </row>
        <row r="1071">
          <cell r="D1071" t="str">
            <v>0327059</v>
          </cell>
          <cell r="F1071">
            <v>0</v>
          </cell>
        </row>
        <row r="1072">
          <cell r="D1072" t="str">
            <v>0327061</v>
          </cell>
          <cell r="F1072">
            <v>0</v>
          </cell>
        </row>
        <row r="1074">
          <cell r="D1074" t="str">
            <v>0327124</v>
          </cell>
          <cell r="F1074">
            <v>0</v>
          </cell>
        </row>
        <row r="1075">
          <cell r="D1075" t="str">
            <v>0327131</v>
          </cell>
          <cell r="F1075">
            <v>0</v>
          </cell>
        </row>
        <row r="1077">
          <cell r="D1077" t="str">
            <v>0327437</v>
          </cell>
        </row>
        <row r="1078">
          <cell r="D1078" t="str">
            <v>0327438</v>
          </cell>
        </row>
        <row r="1079">
          <cell r="D1079" t="str">
            <v>0327482</v>
          </cell>
        </row>
        <row r="1080">
          <cell r="D1080" t="str">
            <v>0327264</v>
          </cell>
          <cell r="F1080">
            <v>0</v>
          </cell>
        </row>
        <row r="1081">
          <cell r="D1081" t="str">
            <v>0327265</v>
          </cell>
          <cell r="F1081">
            <v>0</v>
          </cell>
        </row>
        <row r="1082">
          <cell r="D1082" t="str">
            <v>0327441</v>
          </cell>
        </row>
        <row r="1083">
          <cell r="D1083" t="str">
            <v>0327136</v>
          </cell>
          <cell r="F1083">
            <v>0</v>
          </cell>
        </row>
        <row r="1084">
          <cell r="D1084" t="str">
            <v>0327467</v>
          </cell>
        </row>
        <row r="1085">
          <cell r="D1085" t="str">
            <v>0327468</v>
          </cell>
        </row>
        <row r="1086">
          <cell r="D1086" t="str">
            <v>0327262</v>
          </cell>
          <cell r="F1086">
            <v>0</v>
          </cell>
        </row>
        <row r="1087">
          <cell r="D1087" t="str">
            <v>0327263</v>
          </cell>
          <cell r="F1087">
            <v>0</v>
          </cell>
        </row>
        <row r="1089">
          <cell r="D1089" t="str">
            <v>0327136</v>
          </cell>
          <cell r="F1089">
            <v>0</v>
          </cell>
        </row>
        <row r="1090">
          <cell r="D1090" t="str">
            <v>0327443</v>
          </cell>
        </row>
        <row r="1091">
          <cell r="D1091" t="str">
            <v>0327444</v>
          </cell>
        </row>
        <row r="1092">
          <cell r="D1092" t="str">
            <v>0327463</v>
          </cell>
        </row>
        <row r="1093">
          <cell r="D1093" t="str">
            <v>0327464</v>
          </cell>
        </row>
        <row r="1094">
          <cell r="D1094" t="str">
            <v>0327053</v>
          </cell>
          <cell r="F1094">
            <v>0</v>
          </cell>
        </row>
        <row r="1095">
          <cell r="D1095" t="str">
            <v>0327429</v>
          </cell>
          <cell r="F1095">
            <v>0</v>
          </cell>
        </row>
        <row r="1096">
          <cell r="D1096" t="str">
            <v>0327430</v>
          </cell>
          <cell r="F1096">
            <v>0</v>
          </cell>
        </row>
        <row r="1097">
          <cell r="D1097" t="str">
            <v>0327058</v>
          </cell>
          <cell r="F1097">
            <v>0</v>
          </cell>
        </row>
        <row r="1098">
          <cell r="D1098" t="str">
            <v>0327061</v>
          </cell>
          <cell r="F1098">
            <v>0</v>
          </cell>
        </row>
        <row r="1099">
          <cell r="D1099" t="str">
            <v>0327447</v>
          </cell>
        </row>
        <row r="1100">
          <cell r="D1100" t="str">
            <v>0327124</v>
          </cell>
          <cell r="F1100">
            <v>0</v>
          </cell>
        </row>
        <row r="1101">
          <cell r="D1101" t="str">
            <v>0327450</v>
          </cell>
        </row>
        <row r="1102">
          <cell r="D1102" t="str">
            <v>0327451</v>
          </cell>
        </row>
        <row r="1103">
          <cell r="D1103" t="str">
            <v>0327054</v>
          </cell>
          <cell r="F1103">
            <v>0</v>
          </cell>
        </row>
        <row r="1104">
          <cell r="D1104" t="str">
            <v>0327429</v>
          </cell>
          <cell r="F1104">
            <v>0</v>
          </cell>
        </row>
        <row r="1105">
          <cell r="D1105" t="str">
            <v>0327430</v>
          </cell>
          <cell r="F1105">
            <v>0</v>
          </cell>
        </row>
        <row r="1106">
          <cell r="D1106" t="str">
            <v>0327058</v>
          </cell>
          <cell r="F1106">
            <v>0</v>
          </cell>
        </row>
        <row r="1107">
          <cell r="D1107" t="str">
            <v>0327061</v>
          </cell>
          <cell r="F1107">
            <v>0</v>
          </cell>
        </row>
        <row r="1108">
          <cell r="D1108" t="str">
            <v>0327459</v>
          </cell>
        </row>
        <row r="1109">
          <cell r="D1109" t="str">
            <v>0327124</v>
          </cell>
          <cell r="F1109">
            <v>0</v>
          </cell>
        </row>
        <row r="1110">
          <cell r="D1110" t="str">
            <v>0322392</v>
          </cell>
        </row>
        <row r="1111">
          <cell r="D1111" t="str">
            <v>0322393</v>
          </cell>
        </row>
        <row r="1112">
          <cell r="D1112" t="str">
            <v>0327460</v>
          </cell>
        </row>
        <row r="1113">
          <cell r="D1113" t="str">
            <v>0322394</v>
          </cell>
        </row>
        <row r="1114">
          <cell r="D1114" t="str">
            <v>0327055</v>
          </cell>
          <cell r="F1114">
            <v>0</v>
          </cell>
        </row>
        <row r="1115">
          <cell r="D1115" t="str">
            <v>0327429</v>
          </cell>
          <cell r="F1115">
            <v>0</v>
          </cell>
        </row>
        <row r="1116">
          <cell r="D1116" t="str">
            <v>0327430</v>
          </cell>
          <cell r="F1116">
            <v>0</v>
          </cell>
        </row>
        <row r="1117">
          <cell r="D1117" t="str">
            <v>0327058</v>
          </cell>
          <cell r="F1117">
            <v>0</v>
          </cell>
        </row>
        <row r="1118">
          <cell r="D1118" t="str">
            <v>0327061</v>
          </cell>
          <cell r="F1118">
            <v>0</v>
          </cell>
        </row>
        <row r="1119">
          <cell r="D1119" t="str">
            <v>0327462</v>
          </cell>
        </row>
        <row r="1120">
          <cell r="D1120" t="str">
            <v>0327124</v>
          </cell>
          <cell r="F1120">
            <v>0</v>
          </cell>
        </row>
        <row r="1123">
          <cell r="D1123" t="str">
            <v>0327056</v>
          </cell>
          <cell r="F1123">
            <v>0</v>
          </cell>
        </row>
        <row r="1124">
          <cell r="D1124" t="str">
            <v>0327429</v>
          </cell>
          <cell r="F1124">
            <v>0</v>
          </cell>
        </row>
        <row r="1125">
          <cell r="D1125" t="str">
            <v>0327430</v>
          </cell>
          <cell r="F1125">
            <v>0</v>
          </cell>
        </row>
        <row r="1126">
          <cell r="D1126" t="str">
            <v>0327058</v>
          </cell>
          <cell r="F1126">
            <v>0</v>
          </cell>
        </row>
        <row r="1127">
          <cell r="D1127" t="str">
            <v>0327061</v>
          </cell>
          <cell r="F1127">
            <v>0</v>
          </cell>
        </row>
        <row r="1129">
          <cell r="D1129" t="str">
            <v>0327124</v>
          </cell>
          <cell r="F1129">
            <v>0</v>
          </cell>
        </row>
        <row r="1134">
          <cell r="D1134" t="str">
            <v>0327057</v>
          </cell>
          <cell r="F1134">
            <v>0</v>
          </cell>
        </row>
        <row r="1135">
          <cell r="D1135" t="str">
            <v>0327429</v>
          </cell>
          <cell r="F1135">
            <v>0</v>
          </cell>
        </row>
        <row r="1136">
          <cell r="D1136" t="str">
            <v>0327430</v>
          </cell>
          <cell r="F1136">
            <v>0</v>
          </cell>
        </row>
        <row r="1137">
          <cell r="D1137" t="str">
            <v>0327058</v>
          </cell>
          <cell r="F1137">
            <v>0</v>
          </cell>
        </row>
        <row r="1138">
          <cell r="D1138" t="str">
            <v>0327061</v>
          </cell>
          <cell r="F1138">
            <v>0</v>
          </cell>
        </row>
        <row r="1140">
          <cell r="D1140" t="str">
            <v>0327124</v>
          </cell>
          <cell r="F1140">
            <v>0</v>
          </cell>
        </row>
        <row r="1143">
          <cell r="D1143" t="str">
            <v>0327072</v>
          </cell>
          <cell r="F1143">
            <v>0</v>
          </cell>
        </row>
        <row r="1144">
          <cell r="D1144" t="str">
            <v>0327429</v>
          </cell>
          <cell r="F1144">
            <v>0</v>
          </cell>
        </row>
        <row r="1145">
          <cell r="D1145" t="str">
            <v>0327430</v>
          </cell>
          <cell r="F1145">
            <v>0</v>
          </cell>
        </row>
        <row r="1146">
          <cell r="D1146" t="str">
            <v>0327058</v>
          </cell>
          <cell r="F1146">
            <v>0</v>
          </cell>
        </row>
        <row r="1147">
          <cell r="D1147" t="str">
            <v>0327061</v>
          </cell>
          <cell r="F1147">
            <v>0</v>
          </cell>
        </row>
        <row r="1153">
          <cell r="D1153" t="str">
            <v>0327052</v>
          </cell>
        </row>
        <row r="1154">
          <cell r="D1154" t="str">
            <v>0327053</v>
          </cell>
        </row>
        <row r="1155">
          <cell r="D1155" t="str">
            <v>0327055</v>
          </cell>
        </row>
        <row r="1157">
          <cell r="D1157" t="str">
            <v>0327054</v>
          </cell>
        </row>
        <row r="1158">
          <cell r="D1158" t="str">
            <v>0327056</v>
          </cell>
        </row>
        <row r="1159">
          <cell r="D1159" t="str">
            <v>0327057</v>
          </cell>
        </row>
        <row r="1164">
          <cell r="D1164" t="str">
            <v>0327078</v>
          </cell>
        </row>
        <row r="1165">
          <cell r="D1165" t="str">
            <v>0327079</v>
          </cell>
        </row>
        <row r="1166">
          <cell r="D1166" t="str">
            <v>0327076</v>
          </cell>
        </row>
        <row r="1167">
          <cell r="D1167" t="str">
            <v>0327077</v>
          </cell>
        </row>
        <row r="1169">
          <cell r="D1169" t="str">
            <v>0327080</v>
          </cell>
        </row>
        <row r="1170">
          <cell r="D1170" t="str">
            <v>0327081</v>
          </cell>
        </row>
        <row r="1171">
          <cell r="D1171" t="str">
            <v>0327337</v>
          </cell>
        </row>
        <row r="1172">
          <cell r="D1172" t="str">
            <v>0327356</v>
          </cell>
        </row>
        <row r="1173">
          <cell r="D1173" t="str">
            <v>0327336</v>
          </cell>
        </row>
        <row r="1178">
          <cell r="D1178" t="str">
            <v>0327058</v>
          </cell>
        </row>
        <row r="1179">
          <cell r="D1179" t="str">
            <v>0327059</v>
          </cell>
        </row>
        <row r="1180">
          <cell r="D1180" t="str">
            <v>0327061</v>
          </cell>
        </row>
        <row r="1181">
          <cell r="D1181" t="str">
            <v>0327060</v>
          </cell>
        </row>
        <row r="1182">
          <cell r="D1182" t="str">
            <v>0327229</v>
          </cell>
        </row>
        <row r="1183">
          <cell r="D1183" t="str">
            <v>0327062</v>
          </cell>
        </row>
        <row r="1185">
          <cell r="D1185" t="str">
            <v>0327146</v>
          </cell>
        </row>
        <row r="1187">
          <cell r="D1187" t="str">
            <v>0322900</v>
          </cell>
        </row>
        <row r="1189">
          <cell r="D1189" t="str">
            <v>0322899</v>
          </cell>
        </row>
        <row r="1190">
          <cell r="D1190" t="str">
            <v>0322901</v>
          </cell>
        </row>
        <row r="1191">
          <cell r="D1191" t="str">
            <v>0322914</v>
          </cell>
        </row>
        <row r="1193">
          <cell r="D1193" t="str">
            <v>0327063</v>
          </cell>
        </row>
        <row r="1194">
          <cell r="D1194" t="str">
            <v>0327064</v>
          </cell>
        </row>
        <row r="1196">
          <cell r="D1196" t="str">
            <v>0327338</v>
          </cell>
        </row>
        <row r="1197">
          <cell r="D1197" t="str">
            <v>0327144</v>
          </cell>
        </row>
        <row r="1202">
          <cell r="D1202" t="str">
            <v>0322927</v>
          </cell>
        </row>
        <row r="1203">
          <cell r="D1203" t="str">
            <v>0322922</v>
          </cell>
        </row>
        <row r="1204">
          <cell r="D1204" t="str">
            <v>0327287</v>
          </cell>
        </row>
        <row r="1206">
          <cell r="D1206" t="str">
            <v>0322917</v>
          </cell>
        </row>
        <row r="1207">
          <cell r="D1207" t="str">
            <v>0322919</v>
          </cell>
        </row>
        <row r="1209">
          <cell r="D1209" t="str">
            <v>0318541</v>
          </cell>
        </row>
        <row r="1210">
          <cell r="D1210" t="str">
            <v>0318542</v>
          </cell>
        </row>
        <row r="1211">
          <cell r="D1211" t="str">
            <v>0321811</v>
          </cell>
        </row>
        <row r="1216">
          <cell r="D1216" t="str">
            <v>0327066</v>
          </cell>
        </row>
        <row r="1217">
          <cell r="D1217" t="str">
            <v>0327067</v>
          </cell>
        </row>
        <row r="1218">
          <cell r="D1218" t="str">
            <v>0327068</v>
          </cell>
        </row>
        <row r="1219">
          <cell r="D1219" t="str">
            <v>0327069</v>
          </cell>
        </row>
        <row r="1220">
          <cell r="D1220" t="str">
            <v>0327070</v>
          </cell>
        </row>
        <row r="1222">
          <cell r="D1222" t="str">
            <v>0327250</v>
          </cell>
        </row>
        <row r="1223">
          <cell r="D1223" t="str">
            <v>0327251</v>
          </cell>
        </row>
        <row r="1224">
          <cell r="D1224" t="str">
            <v>0327252</v>
          </cell>
        </row>
        <row r="1225">
          <cell r="D1225" t="str">
            <v>0327253</v>
          </cell>
        </row>
        <row r="1230">
          <cell r="D1230" t="str">
            <v>0327071</v>
          </cell>
        </row>
        <row r="1231">
          <cell r="D1231" t="str">
            <v>0327072</v>
          </cell>
        </row>
        <row r="1232">
          <cell r="D1232" t="str">
            <v>0327073</v>
          </cell>
        </row>
        <row r="1233">
          <cell r="D1233" t="str">
            <v>0327074</v>
          </cell>
        </row>
        <row r="1234">
          <cell r="D1234" t="str">
            <v>0327255</v>
          </cell>
        </row>
        <row r="1235">
          <cell r="D1235" t="str">
            <v>0327254</v>
          </cell>
        </row>
        <row r="1236">
          <cell r="D1236" t="str">
            <v>0327075</v>
          </cell>
        </row>
        <row r="1241">
          <cell r="D1241" t="str">
            <v>0327261</v>
          </cell>
        </row>
        <row r="1242">
          <cell r="D1242" t="str">
            <v>0327260</v>
          </cell>
        </row>
        <row r="1244">
          <cell r="D1244" t="str">
            <v>0327290</v>
          </cell>
        </row>
        <row r="1245">
          <cell r="D1245" t="str">
            <v>0327289</v>
          </cell>
        </row>
        <row r="1246">
          <cell r="D1246" t="str">
            <v>0327288</v>
          </cell>
        </row>
        <row r="1248">
          <cell r="D1248" t="str">
            <v>0327339</v>
          </cell>
        </row>
        <row r="1249">
          <cell r="D1249" t="str">
            <v>0327340</v>
          </cell>
        </row>
        <row r="1250">
          <cell r="D1250" t="str">
            <v>0327357</v>
          </cell>
        </row>
        <row r="1255">
          <cell r="D1255" t="str">
            <v>0327218</v>
          </cell>
        </row>
        <row r="1256">
          <cell r="D1256" t="str">
            <v>0327222</v>
          </cell>
        </row>
        <row r="1257">
          <cell r="D1257" t="str">
            <v>0327219</v>
          </cell>
        </row>
        <row r="1258">
          <cell r="D1258" t="str">
            <v>0327227</v>
          </cell>
        </row>
        <row r="1259">
          <cell r="D1259" t="str">
            <v>0327341</v>
          </cell>
        </row>
        <row r="1260">
          <cell r="D1260" t="str">
            <v>0327226</v>
          </cell>
        </row>
        <row r="1261">
          <cell r="D1261" t="str">
            <v>0327228</v>
          </cell>
        </row>
        <row r="1266">
          <cell r="D1266" t="str">
            <v>0327216</v>
          </cell>
        </row>
        <row r="1267">
          <cell r="D1267" t="str">
            <v>0327215</v>
          </cell>
        </row>
        <row r="1268">
          <cell r="D1268" t="str">
            <v>0327065</v>
          </cell>
        </row>
        <row r="1270">
          <cell r="D1270" t="str">
            <v>0327213</v>
          </cell>
        </row>
        <row r="1271">
          <cell r="D1271" t="str">
            <v>0327358</v>
          </cell>
        </row>
        <row r="1272">
          <cell r="D1272" t="str">
            <v>0327133</v>
          </cell>
        </row>
        <row r="1273">
          <cell r="D1273" t="str">
            <v>0321805</v>
          </cell>
        </row>
        <row r="1274">
          <cell r="D1274" t="str">
            <v>0327134</v>
          </cell>
        </row>
        <row r="1279">
          <cell r="D1279" t="str">
            <v>0327136</v>
          </cell>
        </row>
        <row r="1280">
          <cell r="D1280" t="str">
            <v>0327211</v>
          </cell>
        </row>
        <row r="1281">
          <cell r="D1281" t="str">
            <v>0320282</v>
          </cell>
        </row>
        <row r="1282">
          <cell r="D1282" t="str">
            <v>0327128</v>
          </cell>
        </row>
        <row r="1283">
          <cell r="D1283" t="str">
            <v>0327123</v>
          </cell>
        </row>
        <row r="1284">
          <cell r="D1284" t="str">
            <v>0327127</v>
          </cell>
        </row>
        <row r="1286">
          <cell r="D1286" t="str">
            <v>0327130</v>
          </cell>
        </row>
        <row r="1288">
          <cell r="D1288" t="str">
            <v>0327210</v>
          </cell>
        </row>
        <row r="1290">
          <cell r="D1290" t="str">
            <v>0327132</v>
          </cell>
        </row>
        <row r="1291">
          <cell r="D1291" t="str">
            <v>0327131</v>
          </cell>
        </row>
        <row r="1293">
          <cell r="D1293" t="str">
            <v>0327209</v>
          </cell>
        </row>
        <row r="1294">
          <cell r="D1294" t="str">
            <v>0322940</v>
          </cell>
        </row>
        <row r="1299">
          <cell r="D1299" t="str">
            <v>0327124</v>
          </cell>
        </row>
        <row r="1301">
          <cell r="D1301" t="str">
            <v>0327125</v>
          </cell>
        </row>
        <row r="1303">
          <cell r="D1303" t="str">
            <v>0327141</v>
          </cell>
        </row>
        <row r="1304">
          <cell r="D1304" t="str">
            <v>0327140</v>
          </cell>
        </row>
        <row r="1305">
          <cell r="D1305" t="str">
            <v>0327147</v>
          </cell>
        </row>
        <row r="1307">
          <cell r="D1307" t="str">
            <v>0327145</v>
          </cell>
        </row>
        <row r="1312">
          <cell r="D1312" t="str">
            <v>0327233</v>
          </cell>
        </row>
        <row r="1313">
          <cell r="D1313" t="str">
            <v>0327232</v>
          </cell>
        </row>
        <row r="1314">
          <cell r="D1314" t="str">
            <v>0327234</v>
          </cell>
        </row>
        <row r="1315">
          <cell r="D1315" t="str">
            <v>0327129</v>
          </cell>
        </row>
        <row r="1316">
          <cell r="D1316" t="str">
            <v>0327138</v>
          </cell>
        </row>
        <row r="1318">
          <cell r="D1318" t="str">
            <v>0327277</v>
          </cell>
        </row>
        <row r="1320">
          <cell r="D1320" t="str">
            <v>0327278</v>
          </cell>
        </row>
        <row r="1325">
          <cell r="D1325" t="str">
            <v>0327264</v>
          </cell>
        </row>
        <row r="1326">
          <cell r="D1326" t="str">
            <v>0327262</v>
          </cell>
        </row>
        <row r="1328">
          <cell r="D1328" t="str">
            <v>0327265</v>
          </cell>
        </row>
        <row r="1329">
          <cell r="D1329" t="str">
            <v>0327263</v>
          </cell>
        </row>
        <row r="1334">
          <cell r="D1334" t="str">
            <v>0327429</v>
          </cell>
        </row>
        <row r="1335">
          <cell r="D1335" t="str">
            <v>0327430</v>
          </cell>
        </row>
        <row r="1340">
          <cell r="D1340" t="str">
            <v>0327243</v>
          </cell>
        </row>
        <row r="1341">
          <cell r="D1341" t="str">
            <v>0327244</v>
          </cell>
        </row>
        <row r="1343">
          <cell r="D1343" t="str">
            <v>0327139</v>
          </cell>
        </row>
        <row r="1345">
          <cell r="D1345" t="str">
            <v>0327137</v>
          </cell>
        </row>
        <row r="1350">
          <cell r="D1350" t="str">
            <v>0327282</v>
          </cell>
        </row>
        <row r="1351">
          <cell r="D1351" t="str">
            <v>0328283</v>
          </cell>
        </row>
        <row r="1352">
          <cell r="D1352" t="str">
            <v>0327281</v>
          </cell>
        </row>
        <row r="1354">
          <cell r="D1354" t="str">
            <v>0327239</v>
          </cell>
        </row>
        <row r="1356">
          <cell r="D1356" t="str">
            <v>0327193</v>
          </cell>
        </row>
        <row r="1358">
          <cell r="D1358" t="str">
            <v>0327279</v>
          </cell>
        </row>
        <row r="1359">
          <cell r="D1359" t="str">
            <v>0327280</v>
          </cell>
        </row>
        <row r="1361">
          <cell r="D1361" t="str">
            <v>0327359</v>
          </cell>
        </row>
        <row r="1362">
          <cell r="D1362" t="str">
            <v>0327360</v>
          </cell>
        </row>
        <row r="1363">
          <cell r="D1363" t="str">
            <v>0327192</v>
          </cell>
        </row>
        <row r="1368">
          <cell r="D1368" t="str">
            <v>0327342</v>
          </cell>
        </row>
        <row r="1370">
          <cell r="D1370" t="str">
            <v>0327268</v>
          </cell>
        </row>
        <row r="1371">
          <cell r="D1371" t="str">
            <v>0327269</v>
          </cell>
        </row>
        <row r="1372">
          <cell r="D1372" t="str">
            <v>0327270</v>
          </cell>
        </row>
        <row r="1374">
          <cell r="D1374" t="str">
            <v>0327267</v>
          </cell>
        </row>
        <row r="1375">
          <cell r="D1375" t="str">
            <v>0327266</v>
          </cell>
        </row>
        <row r="1380">
          <cell r="D1380" t="str">
            <v>0327247</v>
          </cell>
        </row>
        <row r="1381">
          <cell r="D1381" t="str">
            <v>0327343</v>
          </cell>
        </row>
        <row r="1382">
          <cell r="D1382" t="str">
            <v>0327245</v>
          </cell>
        </row>
        <row r="1383">
          <cell r="D1383" t="str">
            <v>0327135</v>
          </cell>
        </row>
        <row r="1384">
          <cell r="D1384" t="str">
            <v>0327249</v>
          </cell>
        </row>
        <row r="1389">
          <cell r="D1389" t="str">
            <v>0327272</v>
          </cell>
        </row>
        <row r="1390">
          <cell r="D1390" t="str">
            <v>0327361</v>
          </cell>
        </row>
        <row r="1391">
          <cell r="D1391" t="str">
            <v>0327276</v>
          </cell>
        </row>
        <row r="1392">
          <cell r="D1392" t="str">
            <v>0327275</v>
          </cell>
        </row>
        <row r="1394">
          <cell r="D1394" t="str">
            <v>0327271</v>
          </cell>
        </row>
        <row r="1399">
          <cell r="D1399" t="str">
            <v>0327286</v>
          </cell>
        </row>
        <row r="1401">
          <cell r="D1401" t="str">
            <v>0327285</v>
          </cell>
        </row>
        <row r="1402">
          <cell r="D1402" t="str">
            <v>0327284</v>
          </cell>
        </row>
        <row r="1404">
          <cell r="D1404" t="str">
            <v>0327257</v>
          </cell>
        </row>
        <row r="1405">
          <cell r="D1405" t="str">
            <v>0327256</v>
          </cell>
        </row>
        <row r="1406">
          <cell r="D1406" t="str">
            <v>0327258</v>
          </cell>
        </row>
        <row r="1411">
          <cell r="D1411" t="str">
            <v>0327241</v>
          </cell>
        </row>
        <row r="1412">
          <cell r="D1412" t="str">
            <v>0327242</v>
          </cell>
        </row>
        <row r="1413">
          <cell r="D1413" t="str">
            <v>0327240</v>
          </cell>
        </row>
      </sheetData>
      <sheetData sheetId="8">
        <row r="7">
          <cell r="D7" t="str">
            <v>0327218</v>
          </cell>
        </row>
        <row r="9">
          <cell r="E9" t="str">
            <v>UPC TBC 011</v>
          </cell>
          <cell r="G9">
            <v>0</v>
          </cell>
        </row>
        <row r="10">
          <cell r="E10" t="str">
            <v>UPC TBC 012</v>
          </cell>
          <cell r="G10">
            <v>0</v>
          </cell>
        </row>
        <row r="11">
          <cell r="E11" t="str">
            <v>UPC TBC 013</v>
          </cell>
          <cell r="G11">
            <v>0</v>
          </cell>
        </row>
        <row r="12">
          <cell r="E12" t="str">
            <v>UPC TBC 014</v>
          </cell>
          <cell r="G12">
            <v>0</v>
          </cell>
        </row>
        <row r="13">
          <cell r="E13" t="str">
            <v>UPC TBC 015</v>
          </cell>
          <cell r="G13">
            <v>0</v>
          </cell>
        </row>
        <row r="14">
          <cell r="E14" t="str">
            <v>UPC TBC 016</v>
          </cell>
          <cell r="G14">
            <v>0</v>
          </cell>
        </row>
        <row r="15">
          <cell r="E15" t="str">
            <v>UPC TBC 017</v>
          </cell>
          <cell r="G15">
            <v>0</v>
          </cell>
        </row>
        <row r="18">
          <cell r="E18" t="str">
            <v>UPC TBC 018</v>
          </cell>
          <cell r="G18" t="str">
            <v>DOS</v>
          </cell>
        </row>
        <row r="19">
          <cell r="E19" t="str">
            <v>UPC TBC 019</v>
          </cell>
          <cell r="G19" t="str">
            <v>DOS</v>
          </cell>
        </row>
        <row r="24">
          <cell r="E24" t="str">
            <v>0320927</v>
          </cell>
          <cell r="G24">
            <v>0</v>
          </cell>
        </row>
        <row r="25">
          <cell r="E25" t="str">
            <v>0324181</v>
          </cell>
          <cell r="G25">
            <v>0</v>
          </cell>
        </row>
        <row r="28">
          <cell r="E28" t="str">
            <v>UPC TBC 020</v>
          </cell>
          <cell r="G28" t="str">
            <v>DOS</v>
          </cell>
        </row>
        <row r="29">
          <cell r="E29" t="str">
            <v>UPC TBC 021</v>
          </cell>
          <cell r="G29" t="str">
            <v>DOS</v>
          </cell>
        </row>
        <row r="30">
          <cell r="E30" t="str">
            <v>0324505</v>
          </cell>
          <cell r="G30">
            <v>0</v>
          </cell>
        </row>
        <row r="31">
          <cell r="E31" t="str">
            <v>0323430</v>
          </cell>
          <cell r="G31">
            <v>0</v>
          </cell>
        </row>
        <row r="32">
          <cell r="E32" t="str">
            <v>UPC TBC 024</v>
          </cell>
          <cell r="G32" t="str">
            <v>DOS</v>
          </cell>
        </row>
        <row r="37">
          <cell r="E37" t="str">
            <v>0326121</v>
          </cell>
          <cell r="G37">
            <v>0</v>
          </cell>
        </row>
        <row r="38">
          <cell r="E38" t="str">
            <v>0326113</v>
          </cell>
          <cell r="G38">
            <v>0</v>
          </cell>
        </row>
        <row r="39">
          <cell r="E39" t="str">
            <v>0326125</v>
          </cell>
          <cell r="G39">
            <v>0</v>
          </cell>
        </row>
        <row r="40">
          <cell r="E40" t="str">
            <v>0326122</v>
          </cell>
          <cell r="G40">
            <v>0</v>
          </cell>
        </row>
        <row r="41">
          <cell r="E41" t="str">
            <v>0326114</v>
          </cell>
          <cell r="G41">
            <v>0</v>
          </cell>
        </row>
        <row r="42">
          <cell r="E42" t="str">
            <v>0326123</v>
          </cell>
          <cell r="G42">
            <v>0</v>
          </cell>
        </row>
        <row r="43">
          <cell r="E43" t="str">
            <v>0326115</v>
          </cell>
          <cell r="G43">
            <v>0</v>
          </cell>
        </row>
        <row r="44">
          <cell r="E44" t="str">
            <v>0326124</v>
          </cell>
          <cell r="G44">
            <v>0</v>
          </cell>
        </row>
        <row r="45">
          <cell r="E45" t="str">
            <v>0326116</v>
          </cell>
          <cell r="G45">
            <v>0</v>
          </cell>
        </row>
        <row r="46">
          <cell r="E46" t="str">
            <v>0326117</v>
          </cell>
          <cell r="G46">
            <v>0</v>
          </cell>
        </row>
        <row r="51">
          <cell r="E51" t="str">
            <v>0323084</v>
          </cell>
          <cell r="G51">
            <v>0</v>
          </cell>
        </row>
        <row r="52">
          <cell r="E52" t="str">
            <v>0326460</v>
          </cell>
          <cell r="G52">
            <v>0</v>
          </cell>
        </row>
        <row r="53">
          <cell r="E53" t="str">
            <v>0324287</v>
          </cell>
          <cell r="G53">
            <v>0</v>
          </cell>
        </row>
        <row r="54">
          <cell r="E54" t="str">
            <v>0327040</v>
          </cell>
          <cell r="G54">
            <v>0</v>
          </cell>
        </row>
        <row r="55">
          <cell r="E55" t="str">
            <v>0324290</v>
          </cell>
          <cell r="G55">
            <v>0</v>
          </cell>
        </row>
        <row r="56">
          <cell r="E56" t="str">
            <v>0327041</v>
          </cell>
          <cell r="G56">
            <v>0</v>
          </cell>
        </row>
        <row r="57">
          <cell r="E57" t="str">
            <v>0324288</v>
          </cell>
          <cell r="G57">
            <v>0</v>
          </cell>
        </row>
        <row r="58">
          <cell r="E58" t="str">
            <v>0324289</v>
          </cell>
          <cell r="G58">
            <v>0</v>
          </cell>
        </row>
        <row r="59">
          <cell r="E59" t="str">
            <v>0324293</v>
          </cell>
          <cell r="G59">
            <v>0</v>
          </cell>
        </row>
        <row r="60">
          <cell r="E60" t="str">
            <v>0324294</v>
          </cell>
          <cell r="G60">
            <v>0</v>
          </cell>
        </row>
        <row r="61">
          <cell r="E61" t="str">
            <v>0324295</v>
          </cell>
          <cell r="G61">
            <v>0</v>
          </cell>
        </row>
        <row r="63">
          <cell r="G63">
            <v>0</v>
          </cell>
        </row>
        <row r="64">
          <cell r="E64" t="str">
            <v>0327344</v>
          </cell>
          <cell r="G64">
            <v>0</v>
          </cell>
        </row>
        <row r="65">
          <cell r="E65" t="str">
            <v>0327345</v>
          </cell>
          <cell r="G65">
            <v>0</v>
          </cell>
        </row>
        <row r="66">
          <cell r="E66" t="str">
            <v>0327346</v>
          </cell>
          <cell r="G66">
            <v>0</v>
          </cell>
        </row>
        <row r="67">
          <cell r="E67" t="str">
            <v>0327347</v>
          </cell>
          <cell r="G67">
            <v>0</v>
          </cell>
        </row>
        <row r="68">
          <cell r="E68" t="str">
            <v>0327348</v>
          </cell>
          <cell r="G68">
            <v>0</v>
          </cell>
        </row>
        <row r="69">
          <cell r="E69" t="str">
            <v>0327349</v>
          </cell>
          <cell r="G69">
            <v>0</v>
          </cell>
        </row>
        <row r="71">
          <cell r="G71">
            <v>0</v>
          </cell>
        </row>
        <row r="72">
          <cell r="E72" t="str">
            <v>0327350</v>
          </cell>
          <cell r="G72">
            <v>0</v>
          </cell>
        </row>
        <row r="73">
          <cell r="E73" t="str">
            <v>0327351</v>
          </cell>
          <cell r="G73">
            <v>0</v>
          </cell>
        </row>
        <row r="74">
          <cell r="E74" t="str">
            <v>0327352</v>
          </cell>
          <cell r="G74">
            <v>0</v>
          </cell>
        </row>
        <row r="75">
          <cell r="E75" t="str">
            <v>0327353</v>
          </cell>
          <cell r="G75">
            <v>0</v>
          </cell>
        </row>
        <row r="76">
          <cell r="E76" t="str">
            <v>0327354</v>
          </cell>
          <cell r="G76">
            <v>0</v>
          </cell>
        </row>
        <row r="77">
          <cell r="E77" t="str">
            <v>0327355</v>
          </cell>
          <cell r="G77">
            <v>0</v>
          </cell>
        </row>
        <row r="79">
          <cell r="G79">
            <v>0</v>
          </cell>
        </row>
        <row r="80">
          <cell r="E80" t="str">
            <v>0327350</v>
          </cell>
          <cell r="G80">
            <v>0</v>
          </cell>
        </row>
        <row r="81">
          <cell r="E81" t="str">
            <v>0327351</v>
          </cell>
          <cell r="G81">
            <v>0</v>
          </cell>
        </row>
        <row r="82">
          <cell r="E82" t="str">
            <v>0327352</v>
          </cell>
          <cell r="G82">
            <v>0</v>
          </cell>
        </row>
        <row r="83">
          <cell r="E83" t="str">
            <v>0327353</v>
          </cell>
          <cell r="G83">
            <v>0</v>
          </cell>
        </row>
        <row r="84">
          <cell r="E84" t="str">
            <v>0327354</v>
          </cell>
          <cell r="G84">
            <v>0</v>
          </cell>
        </row>
        <row r="85">
          <cell r="E85" t="str">
            <v>0327355</v>
          </cell>
          <cell r="G85">
            <v>0</v>
          </cell>
        </row>
        <row r="87">
          <cell r="E87" t="str">
            <v>0322813</v>
          </cell>
          <cell r="G87">
            <v>0</v>
          </cell>
        </row>
        <row r="88">
          <cell r="E88" t="str">
            <v>0322814</v>
          </cell>
          <cell r="G88">
            <v>0</v>
          </cell>
        </row>
        <row r="89">
          <cell r="E89" t="str">
            <v>0322815</v>
          </cell>
          <cell r="G89">
            <v>0</v>
          </cell>
        </row>
        <row r="90">
          <cell r="E90" t="str">
            <v>0321944</v>
          </cell>
          <cell r="G90">
            <v>0</v>
          </cell>
        </row>
        <row r="91">
          <cell r="E91" t="str">
            <v>0318271</v>
          </cell>
          <cell r="G91">
            <v>0</v>
          </cell>
        </row>
        <row r="92">
          <cell r="E92" t="str">
            <v>0325532</v>
          </cell>
          <cell r="G92">
            <v>0</v>
          </cell>
        </row>
        <row r="93">
          <cell r="E93" t="str">
            <v>0325538</v>
          </cell>
          <cell r="G93">
            <v>0</v>
          </cell>
        </row>
        <row r="94">
          <cell r="E94" t="str">
            <v>0325537</v>
          </cell>
          <cell r="G94">
            <v>0</v>
          </cell>
        </row>
        <row r="95">
          <cell r="E95" t="str">
            <v>0325521</v>
          </cell>
          <cell r="G95">
            <v>0</v>
          </cell>
        </row>
        <row r="96">
          <cell r="E96" t="str">
            <v>0325525</v>
          </cell>
          <cell r="G96">
            <v>0</v>
          </cell>
        </row>
        <row r="97">
          <cell r="E97" t="str">
            <v>0325526</v>
          </cell>
          <cell r="G97">
            <v>0</v>
          </cell>
        </row>
        <row r="98">
          <cell r="E98" t="str">
            <v>0325541</v>
          </cell>
          <cell r="G98">
            <v>0</v>
          </cell>
        </row>
        <row r="99">
          <cell r="E99" t="str">
            <v>0325512</v>
          </cell>
          <cell r="G99">
            <v>0</v>
          </cell>
        </row>
        <row r="100">
          <cell r="E100" t="str">
            <v>0327292</v>
          </cell>
          <cell r="G100">
            <v>0</v>
          </cell>
        </row>
        <row r="101">
          <cell r="E101" t="str">
            <v>0327293</v>
          </cell>
          <cell r="G101">
            <v>0</v>
          </cell>
        </row>
        <row r="102">
          <cell r="E102" t="str">
            <v>0327294</v>
          </cell>
          <cell r="G102">
            <v>0</v>
          </cell>
        </row>
        <row r="103">
          <cell r="E103" t="str">
            <v>0327295</v>
          </cell>
          <cell r="G103">
            <v>0</v>
          </cell>
        </row>
        <row r="104">
          <cell r="E104" t="str">
            <v>0327296</v>
          </cell>
          <cell r="G104">
            <v>0</v>
          </cell>
        </row>
        <row r="105">
          <cell r="E105" t="str">
            <v>0327297</v>
          </cell>
          <cell r="G105">
            <v>0</v>
          </cell>
        </row>
        <row r="106">
          <cell r="E106" t="str">
            <v>0327298</v>
          </cell>
          <cell r="G106">
            <v>0</v>
          </cell>
        </row>
        <row r="107">
          <cell r="E107" t="str">
            <v>0327299</v>
          </cell>
          <cell r="G107">
            <v>0</v>
          </cell>
        </row>
        <row r="108">
          <cell r="E108" t="str">
            <v>0322180</v>
          </cell>
          <cell r="G108">
            <v>0</v>
          </cell>
        </row>
        <row r="109">
          <cell r="E109" t="str">
            <v>0323776</v>
          </cell>
          <cell r="G109">
            <v>0</v>
          </cell>
        </row>
        <row r="110">
          <cell r="E110" t="str">
            <v>0325511</v>
          </cell>
          <cell r="G110">
            <v>0</v>
          </cell>
        </row>
        <row r="111">
          <cell r="E111" t="str">
            <v>0325498</v>
          </cell>
          <cell r="G111">
            <v>0</v>
          </cell>
        </row>
        <row r="112">
          <cell r="E112" t="str">
            <v>0325186</v>
          </cell>
          <cell r="G112">
            <v>0</v>
          </cell>
        </row>
        <row r="113">
          <cell r="E113" t="str">
            <v>0325535</v>
          </cell>
          <cell r="G113">
            <v>0</v>
          </cell>
        </row>
        <row r="114">
          <cell r="E114" t="str">
            <v>0325523</v>
          </cell>
          <cell r="G114">
            <v>0</v>
          </cell>
        </row>
        <row r="115">
          <cell r="E115" t="str">
            <v>0327367</v>
          </cell>
          <cell r="G115">
            <v>0</v>
          </cell>
        </row>
        <row r="116">
          <cell r="E116" t="str">
            <v>0327366</v>
          </cell>
          <cell r="G116">
            <v>0</v>
          </cell>
        </row>
        <row r="117">
          <cell r="E117" t="str">
            <v>0327365</v>
          </cell>
          <cell r="G117">
            <v>0</v>
          </cell>
        </row>
        <row r="118">
          <cell r="E118" t="str">
            <v>0325558</v>
          </cell>
          <cell r="G118">
            <v>0</v>
          </cell>
        </row>
        <row r="119">
          <cell r="E119" t="str">
            <v>0325562</v>
          </cell>
          <cell r="G119">
            <v>0</v>
          </cell>
        </row>
        <row r="120">
          <cell r="E120" t="str">
            <v>0325569</v>
          </cell>
          <cell r="G120">
            <v>0</v>
          </cell>
        </row>
        <row r="122">
          <cell r="G122">
            <v>0</v>
          </cell>
        </row>
        <row r="123">
          <cell r="E123" t="str">
            <v>0325568</v>
          </cell>
          <cell r="G123">
            <v>0</v>
          </cell>
        </row>
        <row r="124">
          <cell r="E124" t="str">
            <v>0325555</v>
          </cell>
          <cell r="G124">
            <v>0</v>
          </cell>
        </row>
        <row r="126">
          <cell r="E126" t="str">
            <v>0325501</v>
          </cell>
          <cell r="G126">
            <v>0</v>
          </cell>
        </row>
        <row r="127">
          <cell r="E127" t="str">
            <v>0325489</v>
          </cell>
          <cell r="G127">
            <v>0</v>
          </cell>
        </row>
        <row r="128">
          <cell r="E128" t="str">
            <v>0327058</v>
          </cell>
          <cell r="G128">
            <v>0</v>
          </cell>
        </row>
        <row r="129">
          <cell r="E129" t="str">
            <v>0327059</v>
          </cell>
          <cell r="G129">
            <v>0</v>
          </cell>
        </row>
        <row r="130">
          <cell r="E130" t="str">
            <v>0327061</v>
          </cell>
          <cell r="G130">
            <v>0</v>
          </cell>
        </row>
        <row r="131">
          <cell r="E131" t="str">
            <v>0327063</v>
          </cell>
          <cell r="G131">
            <v>0</v>
          </cell>
        </row>
        <row r="132">
          <cell r="E132" t="str">
            <v>0322927</v>
          </cell>
          <cell r="G132">
            <v>0</v>
          </cell>
        </row>
        <row r="133">
          <cell r="E133" t="str">
            <v>0322919</v>
          </cell>
          <cell r="G133">
            <v>0</v>
          </cell>
        </row>
        <row r="135">
          <cell r="G135">
            <v>0</v>
          </cell>
        </row>
        <row r="136">
          <cell r="E136" t="str">
            <v>0327068</v>
          </cell>
          <cell r="G136">
            <v>0</v>
          </cell>
        </row>
        <row r="137">
          <cell r="E137" t="str">
            <v>0327069</v>
          </cell>
          <cell r="G137">
            <v>0</v>
          </cell>
        </row>
        <row r="138">
          <cell r="E138" t="str">
            <v>0327070</v>
          </cell>
          <cell r="G138">
            <v>0</v>
          </cell>
        </row>
        <row r="139">
          <cell r="E139" t="str">
            <v>0327141</v>
          </cell>
          <cell r="G139">
            <v>0</v>
          </cell>
        </row>
        <row r="140">
          <cell r="E140" t="str">
            <v>0320282</v>
          </cell>
          <cell r="G140">
            <v>0</v>
          </cell>
        </row>
        <row r="142">
          <cell r="G142">
            <v>0</v>
          </cell>
        </row>
        <row r="143">
          <cell r="E143" t="str">
            <v>0327067</v>
          </cell>
          <cell r="G143">
            <v>0</v>
          </cell>
        </row>
        <row r="144">
          <cell r="E144" t="str">
            <v>0327069</v>
          </cell>
          <cell r="G144">
            <v>0</v>
          </cell>
        </row>
        <row r="145">
          <cell r="E145" t="str">
            <v>0327070</v>
          </cell>
          <cell r="G145">
            <v>0</v>
          </cell>
        </row>
        <row r="146">
          <cell r="E146" t="str">
            <v>0327141</v>
          </cell>
          <cell r="G146">
            <v>0</v>
          </cell>
        </row>
        <row r="147">
          <cell r="E147" t="str">
            <v>0320282</v>
          </cell>
          <cell r="G147">
            <v>0</v>
          </cell>
        </row>
        <row r="149">
          <cell r="G149">
            <v>0</v>
          </cell>
        </row>
        <row r="150">
          <cell r="E150" t="str">
            <v>0327066</v>
          </cell>
          <cell r="G150">
            <v>0</v>
          </cell>
        </row>
        <row r="151">
          <cell r="E151" t="str">
            <v>0327069</v>
          </cell>
          <cell r="G151">
            <v>0</v>
          </cell>
        </row>
        <row r="152">
          <cell r="E152" t="str">
            <v>0327141</v>
          </cell>
          <cell r="G152">
            <v>0</v>
          </cell>
        </row>
        <row r="153">
          <cell r="E153" t="str">
            <v>0320282</v>
          </cell>
          <cell r="G153">
            <v>0</v>
          </cell>
        </row>
        <row r="155">
          <cell r="E155" t="str">
            <v>0327065</v>
          </cell>
          <cell r="G155">
            <v>0</v>
          </cell>
        </row>
        <row r="156">
          <cell r="E156" t="str">
            <v>0327216</v>
          </cell>
          <cell r="G156">
            <v>0</v>
          </cell>
        </row>
        <row r="157">
          <cell r="E157" t="str">
            <v>0321811</v>
          </cell>
          <cell r="G157">
            <v>0</v>
          </cell>
        </row>
        <row r="158">
          <cell r="E158" t="str">
            <v>0327074</v>
          </cell>
          <cell r="G158">
            <v>0</v>
          </cell>
        </row>
        <row r="159">
          <cell r="E159" t="str">
            <v>0327340</v>
          </cell>
          <cell r="G159">
            <v>0</v>
          </cell>
        </row>
        <row r="160">
          <cell r="E160" t="str">
            <v>0327277</v>
          </cell>
          <cell r="G160">
            <v>0</v>
          </cell>
        </row>
        <row r="161">
          <cell r="E161" t="str">
            <v>0327278</v>
          </cell>
          <cell r="G161">
            <v>0</v>
          </cell>
        </row>
        <row r="162">
          <cell r="E162" t="str">
            <v>0322922</v>
          </cell>
          <cell r="G162">
            <v>0</v>
          </cell>
        </row>
        <row r="163">
          <cell r="E163" t="str">
            <v>0327282</v>
          </cell>
          <cell r="G163">
            <v>0</v>
          </cell>
        </row>
        <row r="164">
          <cell r="E164" t="str">
            <v>0328283</v>
          </cell>
          <cell r="G164">
            <v>0</v>
          </cell>
        </row>
        <row r="165">
          <cell r="E165" t="str">
            <v>0327281</v>
          </cell>
          <cell r="G165">
            <v>0</v>
          </cell>
        </row>
        <row r="166">
          <cell r="E166" t="str">
            <v>0327342</v>
          </cell>
          <cell r="G166">
            <v>0</v>
          </cell>
        </row>
        <row r="167">
          <cell r="E167" t="str">
            <v>0323775</v>
          </cell>
          <cell r="G167">
            <v>0</v>
          </cell>
        </row>
        <row r="168">
          <cell r="E168" t="str">
            <v>0322888</v>
          </cell>
          <cell r="G168">
            <v>0</v>
          </cell>
        </row>
        <row r="170">
          <cell r="G170">
            <v>0</v>
          </cell>
        </row>
        <row r="171">
          <cell r="E171" t="str">
            <v>0327232</v>
          </cell>
          <cell r="G171">
            <v>0</v>
          </cell>
        </row>
        <row r="172">
          <cell r="E172" t="str">
            <v>0327233</v>
          </cell>
          <cell r="G172">
            <v>0</v>
          </cell>
        </row>
        <row r="173">
          <cell r="E173" t="str">
            <v>0327234</v>
          </cell>
          <cell r="G173">
            <v>0</v>
          </cell>
        </row>
        <row r="174">
          <cell r="E174" t="str">
            <v>0327129</v>
          </cell>
          <cell r="G174">
            <v>0</v>
          </cell>
        </row>
        <row r="176">
          <cell r="G176">
            <v>0</v>
          </cell>
        </row>
        <row r="177">
          <cell r="E177" t="str">
            <v>0327232</v>
          </cell>
          <cell r="G177">
            <v>0</v>
          </cell>
        </row>
        <row r="178">
          <cell r="E178" t="str">
            <v>0327233</v>
          </cell>
          <cell r="G178">
            <v>0</v>
          </cell>
        </row>
        <row r="179">
          <cell r="E179" t="str">
            <v>0327138</v>
          </cell>
          <cell r="G179">
            <v>0</v>
          </cell>
        </row>
        <row r="181">
          <cell r="E181" t="str">
            <v>0318541</v>
          </cell>
          <cell r="G181">
            <v>0</v>
          </cell>
        </row>
        <row r="182">
          <cell r="E182" t="str">
            <v>0318542</v>
          </cell>
          <cell r="G182">
            <v>0</v>
          </cell>
        </row>
        <row r="183">
          <cell r="E183" t="str">
            <v>0327139</v>
          </cell>
          <cell r="G183">
            <v>0</v>
          </cell>
        </row>
        <row r="184">
          <cell r="E184" t="str">
            <v>0327137</v>
          </cell>
          <cell r="G184">
            <v>0</v>
          </cell>
        </row>
        <row r="185">
          <cell r="E185" t="str">
            <v>0320751</v>
          </cell>
          <cell r="G185">
            <v>0</v>
          </cell>
        </row>
        <row r="186">
          <cell r="E186" t="str">
            <v>0322181</v>
          </cell>
          <cell r="G186">
            <v>0</v>
          </cell>
        </row>
        <row r="187">
          <cell r="E187" t="str">
            <v>0320722</v>
          </cell>
          <cell r="G187">
            <v>0</v>
          </cell>
        </row>
        <row r="188">
          <cell r="E188" t="str">
            <v>0322155</v>
          </cell>
          <cell r="G188">
            <v>0</v>
          </cell>
        </row>
        <row r="193">
          <cell r="E193" t="str">
            <v>0324205</v>
          </cell>
          <cell r="G193">
            <v>0</v>
          </cell>
        </row>
        <row r="194">
          <cell r="E194" t="str">
            <v>0323128</v>
          </cell>
          <cell r="G194">
            <v>0</v>
          </cell>
        </row>
        <row r="195">
          <cell r="E195" t="str">
            <v>0327088</v>
          </cell>
          <cell r="G195">
            <v>0</v>
          </cell>
        </row>
        <row r="196">
          <cell r="E196" t="str">
            <v>0326910</v>
          </cell>
          <cell r="G196">
            <v>0</v>
          </cell>
        </row>
        <row r="197">
          <cell r="E197" t="str">
            <v>0327087</v>
          </cell>
          <cell r="G197">
            <v>0</v>
          </cell>
        </row>
        <row r="198">
          <cell r="E198" t="str">
            <v>0320697</v>
          </cell>
          <cell r="G198">
            <v>0</v>
          </cell>
        </row>
        <row r="199">
          <cell r="E199" t="str">
            <v>0315012</v>
          </cell>
          <cell r="G199">
            <v>0</v>
          </cell>
        </row>
        <row r="200">
          <cell r="E200" t="str">
            <v>0323095</v>
          </cell>
          <cell r="G200">
            <v>0</v>
          </cell>
        </row>
        <row r="201">
          <cell r="E201" t="str">
            <v>0320862</v>
          </cell>
          <cell r="G201">
            <v>0</v>
          </cell>
        </row>
        <row r="202">
          <cell r="E202" t="str">
            <v>0320712</v>
          </cell>
          <cell r="G202">
            <v>0</v>
          </cell>
        </row>
        <row r="203">
          <cell r="E203" t="str">
            <v>0320711</v>
          </cell>
          <cell r="G203">
            <v>0</v>
          </cell>
        </row>
        <row r="204">
          <cell r="E204" t="str">
            <v>0320710</v>
          </cell>
          <cell r="G204">
            <v>0</v>
          </cell>
        </row>
        <row r="205">
          <cell r="E205" t="str">
            <v>0320713</v>
          </cell>
          <cell r="G205">
            <v>0</v>
          </cell>
        </row>
        <row r="206">
          <cell r="E206" t="str">
            <v>0320714</v>
          </cell>
          <cell r="G206">
            <v>0</v>
          </cell>
        </row>
        <row r="207">
          <cell r="E207" t="str">
            <v>0320715</v>
          </cell>
          <cell r="G207">
            <v>0</v>
          </cell>
        </row>
        <row r="208">
          <cell r="E208" t="str">
            <v>0320716</v>
          </cell>
          <cell r="G208">
            <v>0</v>
          </cell>
        </row>
        <row r="209">
          <cell r="E209" t="str">
            <v>0320718</v>
          </cell>
          <cell r="G209">
            <v>0</v>
          </cell>
        </row>
        <row r="210">
          <cell r="E210" t="str">
            <v>0320847</v>
          </cell>
          <cell r="G210">
            <v>0</v>
          </cell>
        </row>
        <row r="211">
          <cell r="E211" t="str">
            <v>0320720</v>
          </cell>
          <cell r="G211">
            <v>0</v>
          </cell>
        </row>
        <row r="212">
          <cell r="E212" t="str">
            <v>0320722</v>
          </cell>
          <cell r="G212">
            <v>0</v>
          </cell>
        </row>
        <row r="213">
          <cell r="E213" t="str">
            <v>0320724</v>
          </cell>
          <cell r="G213">
            <v>0</v>
          </cell>
        </row>
        <row r="214">
          <cell r="E214" t="str">
            <v>0320721</v>
          </cell>
          <cell r="G214">
            <v>0</v>
          </cell>
        </row>
        <row r="215">
          <cell r="E215" t="str">
            <v>0326457</v>
          </cell>
          <cell r="G215">
            <v>0</v>
          </cell>
        </row>
        <row r="216">
          <cell r="E216" t="str">
            <v>0326456</v>
          </cell>
          <cell r="G216">
            <v>0</v>
          </cell>
        </row>
        <row r="217">
          <cell r="E217" t="str">
            <v>0320727</v>
          </cell>
          <cell r="G217">
            <v>0</v>
          </cell>
        </row>
        <row r="218">
          <cell r="E218" t="str">
            <v>0320728</v>
          </cell>
          <cell r="G218">
            <v>0</v>
          </cell>
        </row>
        <row r="219">
          <cell r="E219" t="str">
            <v>0320730</v>
          </cell>
          <cell r="G219">
            <v>0</v>
          </cell>
        </row>
        <row r="220">
          <cell r="E220" t="str">
            <v>0322927</v>
          </cell>
          <cell r="G220">
            <v>0</v>
          </cell>
        </row>
        <row r="221">
          <cell r="E221" t="str">
            <v>0320731</v>
          </cell>
          <cell r="G221">
            <v>0</v>
          </cell>
        </row>
        <row r="222">
          <cell r="E222" t="str">
            <v>0320723</v>
          </cell>
          <cell r="G222">
            <v>0</v>
          </cell>
        </row>
        <row r="223">
          <cell r="E223" t="str">
            <v>0322157</v>
          </cell>
          <cell r="G223">
            <v>0</v>
          </cell>
        </row>
        <row r="224">
          <cell r="E224" t="str">
            <v>0322183</v>
          </cell>
          <cell r="G224">
            <v>0</v>
          </cell>
        </row>
        <row r="225">
          <cell r="E225" t="str">
            <v>0321864</v>
          </cell>
          <cell r="G225">
            <v>0</v>
          </cell>
        </row>
        <row r="226">
          <cell r="E226" t="str">
            <v>0320898</v>
          </cell>
          <cell r="G226">
            <v>0</v>
          </cell>
        </row>
        <row r="227">
          <cell r="E227" t="str">
            <v>0322619</v>
          </cell>
          <cell r="G227">
            <v>0</v>
          </cell>
        </row>
        <row r="228">
          <cell r="E228" t="str">
            <v>0325671</v>
          </cell>
          <cell r="G228">
            <v>0</v>
          </cell>
        </row>
        <row r="229">
          <cell r="E229" t="str">
            <v>0323108</v>
          </cell>
          <cell r="G229">
            <v>0</v>
          </cell>
        </row>
        <row r="230">
          <cell r="E230" t="str">
            <v>0326915</v>
          </cell>
          <cell r="G230">
            <v>0</v>
          </cell>
        </row>
        <row r="231">
          <cell r="E231" t="str">
            <v>0325186</v>
          </cell>
          <cell r="G231">
            <v>0</v>
          </cell>
        </row>
        <row r="232">
          <cell r="E232" t="str">
            <v>0322150</v>
          </cell>
          <cell r="G232">
            <v>0</v>
          </cell>
        </row>
        <row r="233">
          <cell r="E233" t="str">
            <v>0322940</v>
          </cell>
          <cell r="G233">
            <v>0</v>
          </cell>
        </row>
        <row r="234">
          <cell r="E234" t="str">
            <v>0327060</v>
          </cell>
          <cell r="G234">
            <v>0</v>
          </cell>
        </row>
        <row r="235">
          <cell r="E235" t="str">
            <v>0327062</v>
          </cell>
          <cell r="G235">
            <v>0</v>
          </cell>
        </row>
        <row r="236">
          <cell r="E236" t="str">
            <v>0327064</v>
          </cell>
          <cell r="G236">
            <v>0</v>
          </cell>
        </row>
        <row r="237">
          <cell r="E237" t="str">
            <v>0322900</v>
          </cell>
          <cell r="G237">
            <v>0</v>
          </cell>
        </row>
        <row r="238">
          <cell r="E238" t="str">
            <v>0327215</v>
          </cell>
          <cell r="G238">
            <v>0</v>
          </cell>
        </row>
        <row r="239">
          <cell r="E239" t="str">
            <v>0327081</v>
          </cell>
          <cell r="G239">
            <v>0</v>
          </cell>
        </row>
        <row r="240">
          <cell r="E240" t="str">
            <v>0327337</v>
          </cell>
          <cell r="G240">
            <v>0</v>
          </cell>
        </row>
        <row r="241">
          <cell r="E241" t="str">
            <v>0327075</v>
          </cell>
          <cell r="G241">
            <v>0</v>
          </cell>
        </row>
        <row r="242">
          <cell r="E242" t="str">
            <v>0327255</v>
          </cell>
          <cell r="G242">
            <v>0</v>
          </cell>
        </row>
        <row r="244">
          <cell r="G244">
            <v>0</v>
          </cell>
        </row>
        <row r="245">
          <cell r="E245" t="str">
            <v>0327255</v>
          </cell>
          <cell r="G245">
            <v>0</v>
          </cell>
        </row>
        <row r="246">
          <cell r="E246" t="str">
            <v>0320282</v>
          </cell>
          <cell r="G246">
            <v>0</v>
          </cell>
        </row>
        <row r="248">
          <cell r="G248">
            <v>0</v>
          </cell>
        </row>
        <row r="249">
          <cell r="E249" t="str">
            <v>0327254</v>
          </cell>
          <cell r="G249">
            <v>0</v>
          </cell>
        </row>
        <row r="250">
          <cell r="E250" t="str">
            <v>0320282</v>
          </cell>
          <cell r="G250">
            <v>0</v>
          </cell>
        </row>
        <row r="252">
          <cell r="E252" t="str">
            <v>0327339</v>
          </cell>
          <cell r="G252">
            <v>0</v>
          </cell>
        </row>
        <row r="253">
          <cell r="E253" t="str">
            <v>0327340</v>
          </cell>
          <cell r="G253">
            <v>0</v>
          </cell>
        </row>
        <row r="254">
          <cell r="E254" t="str">
            <v>0327218</v>
          </cell>
          <cell r="G254">
            <v>0</v>
          </cell>
        </row>
        <row r="255">
          <cell r="E255" t="str">
            <v>0327219</v>
          </cell>
          <cell r="G255">
            <v>0</v>
          </cell>
        </row>
        <row r="256">
          <cell r="E256" t="str">
            <v>0327226</v>
          </cell>
          <cell r="G256">
            <v>0</v>
          </cell>
        </row>
        <row r="257">
          <cell r="E257" t="str">
            <v>0327260</v>
          </cell>
          <cell r="G257">
            <v>0</v>
          </cell>
        </row>
        <row r="258">
          <cell r="E258" t="str">
            <v>0327261</v>
          </cell>
          <cell r="G258">
            <v>0</v>
          </cell>
        </row>
        <row r="262">
          <cell r="E262" t="str">
            <v>0321067</v>
          </cell>
          <cell r="G262">
            <v>0</v>
          </cell>
        </row>
        <row r="263">
          <cell r="E263" t="str">
            <v>0321066</v>
          </cell>
          <cell r="G263">
            <v>0</v>
          </cell>
        </row>
        <row r="264">
          <cell r="E264" t="str">
            <v>0321068</v>
          </cell>
          <cell r="G264">
            <v>0</v>
          </cell>
        </row>
        <row r="265">
          <cell r="E265" t="str">
            <v>0321062</v>
          </cell>
          <cell r="G265">
            <v>0</v>
          </cell>
        </row>
        <row r="266">
          <cell r="E266" t="str">
            <v>0321917</v>
          </cell>
          <cell r="G266">
            <v>0</v>
          </cell>
        </row>
        <row r="267">
          <cell r="E267" t="str">
            <v>0321918</v>
          </cell>
          <cell r="G267">
            <v>0</v>
          </cell>
        </row>
        <row r="268">
          <cell r="E268" t="str">
            <v>0321942</v>
          </cell>
          <cell r="G268">
            <v>0</v>
          </cell>
        </row>
        <row r="269">
          <cell r="E269" t="str">
            <v>0323780</v>
          </cell>
          <cell r="G269">
            <v>0</v>
          </cell>
        </row>
        <row r="270">
          <cell r="E270" t="str">
            <v>0323779</v>
          </cell>
          <cell r="G270">
            <v>0</v>
          </cell>
        </row>
        <row r="271">
          <cell r="E271" t="str">
            <v>0322817</v>
          </cell>
          <cell r="G271">
            <v>0</v>
          </cell>
        </row>
        <row r="272">
          <cell r="E272" t="str">
            <v>0322818</v>
          </cell>
          <cell r="G272">
            <v>0</v>
          </cell>
        </row>
        <row r="273">
          <cell r="E273" t="str">
            <v>0315456</v>
          </cell>
          <cell r="G273">
            <v>0</v>
          </cell>
        </row>
        <row r="274">
          <cell r="E274" t="str">
            <v>0318108</v>
          </cell>
          <cell r="G274">
            <v>0</v>
          </cell>
        </row>
        <row r="275">
          <cell r="E275" t="str">
            <v>0318107</v>
          </cell>
          <cell r="G275">
            <v>0</v>
          </cell>
        </row>
        <row r="276">
          <cell r="E276" t="str">
            <v>0318106</v>
          </cell>
          <cell r="G276">
            <v>0</v>
          </cell>
        </row>
        <row r="277">
          <cell r="E277" t="str">
            <v>0321941</v>
          </cell>
          <cell r="G277">
            <v>0</v>
          </cell>
        </row>
        <row r="278">
          <cell r="E278" t="str">
            <v>0320158</v>
          </cell>
          <cell r="G278">
            <v>0</v>
          </cell>
        </row>
        <row r="279">
          <cell r="E279" t="str">
            <v>0322050</v>
          </cell>
          <cell r="G279">
            <v>0</v>
          </cell>
        </row>
        <row r="280">
          <cell r="E280" t="str">
            <v>0322051</v>
          </cell>
          <cell r="G280">
            <v>0</v>
          </cell>
        </row>
        <row r="281">
          <cell r="E281" t="str">
            <v>0322052</v>
          </cell>
          <cell r="G281">
            <v>0</v>
          </cell>
        </row>
        <row r="282">
          <cell r="E282" t="str">
            <v>0318543</v>
          </cell>
          <cell r="G282">
            <v>0</v>
          </cell>
        </row>
        <row r="283">
          <cell r="E283" t="str">
            <v>0322807</v>
          </cell>
          <cell r="G283">
            <v>0</v>
          </cell>
        </row>
        <row r="284">
          <cell r="E284" t="str">
            <v>0325707</v>
          </cell>
          <cell r="G284">
            <v>0</v>
          </cell>
        </row>
        <row r="285">
          <cell r="E285" t="str">
            <v>0325708</v>
          </cell>
          <cell r="G285">
            <v>0</v>
          </cell>
        </row>
        <row r="286">
          <cell r="E286" t="str">
            <v>0327146</v>
          </cell>
          <cell r="G286">
            <v>0</v>
          </cell>
        </row>
        <row r="287">
          <cell r="E287" t="str">
            <v>0327069</v>
          </cell>
          <cell r="G287">
            <v>0</v>
          </cell>
        </row>
        <row r="288">
          <cell r="E288" t="str">
            <v>0327145</v>
          </cell>
          <cell r="G288">
            <v>0</v>
          </cell>
        </row>
        <row r="289">
          <cell r="E289" t="str">
            <v>0327336</v>
          </cell>
          <cell r="G289">
            <v>0</v>
          </cell>
        </row>
        <row r="290">
          <cell r="E290" t="str">
            <v>0320282</v>
          </cell>
          <cell r="G290">
            <v>0</v>
          </cell>
        </row>
        <row r="291">
          <cell r="E291" t="str">
            <v>0327131</v>
          </cell>
          <cell r="G291">
            <v>0</v>
          </cell>
        </row>
        <row r="292">
          <cell r="E292" t="str">
            <v>0327132</v>
          </cell>
          <cell r="G292">
            <v>0</v>
          </cell>
        </row>
        <row r="296">
          <cell r="E296" t="str">
            <v>0324205</v>
          </cell>
          <cell r="G296">
            <v>0</v>
          </cell>
        </row>
        <row r="297">
          <cell r="E297" t="str">
            <v>0323128</v>
          </cell>
          <cell r="G297">
            <v>0</v>
          </cell>
        </row>
        <row r="298">
          <cell r="E298" t="str">
            <v>0323865</v>
          </cell>
          <cell r="G298">
            <v>0</v>
          </cell>
        </row>
        <row r="299">
          <cell r="E299" t="str">
            <v>0320733</v>
          </cell>
          <cell r="G299">
            <v>0</v>
          </cell>
        </row>
        <row r="300">
          <cell r="E300" t="str">
            <v>0320158</v>
          </cell>
          <cell r="G300">
            <v>0</v>
          </cell>
        </row>
        <row r="301">
          <cell r="E301" t="str">
            <v>0326468</v>
          </cell>
          <cell r="G301">
            <v>0</v>
          </cell>
        </row>
        <row r="302">
          <cell r="E302" t="str">
            <v>0326467</v>
          </cell>
          <cell r="G302">
            <v>0</v>
          </cell>
        </row>
        <row r="303">
          <cell r="E303" t="str">
            <v>0322054</v>
          </cell>
          <cell r="G303">
            <v>0</v>
          </cell>
        </row>
        <row r="304">
          <cell r="E304" t="str">
            <v>0323947</v>
          </cell>
          <cell r="G304">
            <v>0</v>
          </cell>
        </row>
        <row r="305">
          <cell r="E305" t="str">
            <v>0323084</v>
          </cell>
          <cell r="G305">
            <v>0</v>
          </cell>
        </row>
        <row r="306">
          <cell r="E306" t="str">
            <v>0323112</v>
          </cell>
          <cell r="G306">
            <v>0</v>
          </cell>
        </row>
        <row r="307">
          <cell r="E307" t="str">
            <v>0326456</v>
          </cell>
          <cell r="G307">
            <v>0</v>
          </cell>
        </row>
        <row r="308">
          <cell r="E308" t="str">
            <v>0326457</v>
          </cell>
          <cell r="G308">
            <v>0</v>
          </cell>
        </row>
        <row r="309">
          <cell r="E309" t="str">
            <v>0320715</v>
          </cell>
          <cell r="G309">
            <v>0</v>
          </cell>
        </row>
        <row r="310">
          <cell r="E310" t="str">
            <v>0320730</v>
          </cell>
          <cell r="G310">
            <v>0</v>
          </cell>
        </row>
        <row r="311">
          <cell r="E311" t="str">
            <v>0320720</v>
          </cell>
          <cell r="G311">
            <v>0</v>
          </cell>
        </row>
        <row r="312">
          <cell r="E312" t="str">
            <v>0322050</v>
          </cell>
          <cell r="G312">
            <v>0</v>
          </cell>
        </row>
        <row r="313">
          <cell r="E313" t="str">
            <v>0322051</v>
          </cell>
          <cell r="G313">
            <v>0</v>
          </cell>
        </row>
        <row r="314">
          <cell r="E314" t="str">
            <v>0318106</v>
          </cell>
          <cell r="G314">
            <v>0</v>
          </cell>
        </row>
        <row r="315">
          <cell r="E315" t="str">
            <v>0318108</v>
          </cell>
          <cell r="G315">
            <v>0</v>
          </cell>
        </row>
      </sheetData>
      <sheetData sheetId="9">
        <row r="6">
          <cell r="C6" t="str">
            <v>0323128</v>
          </cell>
        </row>
        <row r="7">
          <cell r="C7" t="str">
            <v>0324205</v>
          </cell>
        </row>
        <row r="9">
          <cell r="C9" t="str">
            <v>0323102</v>
          </cell>
        </row>
        <row r="10">
          <cell r="C10" t="str">
            <v>0323103</v>
          </cell>
        </row>
        <row r="11">
          <cell r="C11" t="str">
            <v>0323101</v>
          </cell>
        </row>
        <row r="12">
          <cell r="C12" t="str">
            <v>0323104</v>
          </cell>
        </row>
        <row r="13">
          <cell r="C13" t="str">
            <v>0323099</v>
          </cell>
        </row>
        <row r="14">
          <cell r="C14" t="str">
            <v>0323100</v>
          </cell>
        </row>
        <row r="16">
          <cell r="C16" t="str">
            <v>0324176</v>
          </cell>
        </row>
        <row r="17">
          <cell r="C17" t="str">
            <v>0324179</v>
          </cell>
        </row>
        <row r="19">
          <cell r="C19" t="str">
            <v>0322766</v>
          </cell>
        </row>
        <row r="20">
          <cell r="C20" t="str">
            <v>0326463</v>
          </cell>
        </row>
        <row r="21">
          <cell r="C21" t="str">
            <v>0324327</v>
          </cell>
        </row>
        <row r="22">
          <cell r="C22" t="str">
            <v>0323727</v>
          </cell>
        </row>
        <row r="23">
          <cell r="C23" t="str">
            <v>0323728</v>
          </cell>
        </row>
        <row r="24">
          <cell r="C24" t="str">
            <v>0322768</v>
          </cell>
        </row>
        <row r="25">
          <cell r="C25" t="str">
            <v>0323729</v>
          </cell>
        </row>
        <row r="26">
          <cell r="C26" t="str">
            <v>0323779</v>
          </cell>
        </row>
        <row r="27">
          <cell r="C27" t="str">
            <v>0322765</v>
          </cell>
        </row>
        <row r="28">
          <cell r="C28" t="str">
            <v>0322600</v>
          </cell>
        </row>
        <row r="30">
          <cell r="C30" t="str">
            <v>0322643</v>
          </cell>
        </row>
        <row r="31">
          <cell r="C31" t="str">
            <v>0322592</v>
          </cell>
        </row>
        <row r="32">
          <cell r="C32" t="str">
            <v>0322606</v>
          </cell>
        </row>
        <row r="33">
          <cell r="C33" t="str">
            <v>0322601</v>
          </cell>
        </row>
        <row r="34">
          <cell r="C34" t="str">
            <v>0322609</v>
          </cell>
        </row>
        <row r="35">
          <cell r="C35" t="str">
            <v>0324282</v>
          </cell>
        </row>
        <row r="36">
          <cell r="C36" t="str">
            <v>0323780</v>
          </cell>
        </row>
        <row r="39">
          <cell r="C39" t="str">
            <v>0323665</v>
          </cell>
        </row>
        <row r="40">
          <cell r="C40" t="str">
            <v>0323825</v>
          </cell>
        </row>
        <row r="41">
          <cell r="C41" t="str">
            <v>0323824</v>
          </cell>
        </row>
        <row r="42">
          <cell r="C42" t="str">
            <v>0323673</v>
          </cell>
        </row>
        <row r="43">
          <cell r="C43" t="str">
            <v>0323819</v>
          </cell>
        </row>
        <row r="44">
          <cell r="C44" t="str">
            <v>0323820</v>
          </cell>
        </row>
        <row r="45">
          <cell r="C45" t="str">
            <v>0309818</v>
          </cell>
        </row>
        <row r="46">
          <cell r="C46" t="str">
            <v>0323691</v>
          </cell>
        </row>
        <row r="47">
          <cell r="C47" t="str">
            <v>0323692</v>
          </cell>
        </row>
        <row r="48">
          <cell r="C48" t="str">
            <v>0323693</v>
          </cell>
        </row>
        <row r="49">
          <cell r="C49" t="str">
            <v>0323221</v>
          </cell>
        </row>
        <row r="50">
          <cell r="C50" t="str">
            <v>0326524</v>
          </cell>
        </row>
        <row r="51">
          <cell r="C51" t="str">
            <v>0325409</v>
          </cell>
        </row>
        <row r="52">
          <cell r="C52" t="str">
            <v>0323909</v>
          </cell>
        </row>
        <row r="53">
          <cell r="C53" t="str">
            <v>0323708</v>
          </cell>
        </row>
        <row r="54">
          <cell r="C54" t="str">
            <v>0323706</v>
          </cell>
        </row>
        <row r="55">
          <cell r="C55" t="str">
            <v>0323701</v>
          </cell>
        </row>
        <row r="56">
          <cell r="C56" t="str">
            <v>0326169</v>
          </cell>
        </row>
        <row r="57">
          <cell r="C57" t="str">
            <v>0326168</v>
          </cell>
        </row>
        <row r="58">
          <cell r="C58" t="str">
            <v>0323685</v>
          </cell>
        </row>
        <row r="59">
          <cell r="C59" t="str">
            <v>0323684</v>
          </cell>
        </row>
        <row r="60">
          <cell r="C60" t="str">
            <v>0323674</v>
          </cell>
        </row>
        <row r="61">
          <cell r="C61" t="str">
            <v>0326461</v>
          </cell>
        </row>
        <row r="62">
          <cell r="C62" t="str">
            <v>0323670</v>
          </cell>
        </row>
        <row r="63">
          <cell r="C63" t="str">
            <v>0323671</v>
          </cell>
        </row>
        <row r="64">
          <cell r="C64" t="str">
            <v>0326018</v>
          </cell>
        </row>
        <row r="65">
          <cell r="C65" t="str">
            <v>0323807</v>
          </cell>
        </row>
        <row r="66">
          <cell r="C66" t="str">
            <v>0327039</v>
          </cell>
        </row>
        <row r="68">
          <cell r="C68" t="str">
            <v>0323793</v>
          </cell>
        </row>
        <row r="69">
          <cell r="C69" t="str">
            <v>0323794</v>
          </cell>
        </row>
        <row r="70">
          <cell r="C70" t="str">
            <v>0323795</v>
          </cell>
        </row>
        <row r="71">
          <cell r="C71" t="str">
            <v>0323796</v>
          </cell>
        </row>
        <row r="72">
          <cell r="C72" t="str">
            <v>0324297</v>
          </cell>
        </row>
        <row r="73">
          <cell r="C73" t="str">
            <v>0323798</v>
          </cell>
        </row>
        <row r="74">
          <cell r="C74" t="str">
            <v>0323799</v>
          </cell>
        </row>
        <row r="75">
          <cell r="C75" t="str">
            <v>0324298</v>
          </cell>
        </row>
        <row r="76">
          <cell r="C76" t="str">
            <v>0323797</v>
          </cell>
        </row>
        <row r="77">
          <cell r="C77" t="str">
            <v>0326143</v>
          </cell>
        </row>
        <row r="78">
          <cell r="C78" t="str">
            <v>0322616</v>
          </cell>
        </row>
        <row r="79">
          <cell r="C79" t="str">
            <v>0322615</v>
          </cell>
        </row>
        <row r="80">
          <cell r="C80" t="str">
            <v>0324299</v>
          </cell>
        </row>
        <row r="81">
          <cell r="C81" t="str">
            <v>0324325</v>
          </cell>
        </row>
      </sheetData>
      <sheetData sheetId="10">
        <row r="1">
          <cell r="U1" t="str">
            <v>GeneralItems</v>
          </cell>
          <cell r="V1" t="str">
            <v>Retail Pk Small</v>
          </cell>
          <cell r="W1" t="str">
            <v>H/S Small</v>
          </cell>
          <cell r="X1" t="str">
            <v>Retail Pk Large</v>
          </cell>
          <cell r="Y1" t="str">
            <v>H/S Medium</v>
          </cell>
          <cell r="Z1" t="str">
            <v>H/S Lrg part seg</v>
          </cell>
          <cell r="AA1" t="str">
            <v>H/S Lrg full seg</v>
          </cell>
          <cell r="AB1" t="str">
            <v>Flagship</v>
          </cell>
          <cell r="AD1" t="str">
            <v>Seating</v>
          </cell>
          <cell r="AE1" t="str">
            <v>Retail Pk Small</v>
          </cell>
          <cell r="AF1" t="str">
            <v>Retail Pk Large</v>
          </cell>
          <cell r="AG1" t="str">
            <v>H/S Small</v>
          </cell>
          <cell r="AH1" t="str">
            <v>H/S Medium</v>
          </cell>
          <cell r="AI1" t="str">
            <v>H/S Lrg part seg</v>
          </cell>
          <cell r="AJ1" t="str">
            <v>H/S Lrg full seg</v>
          </cell>
          <cell r="AK1" t="str">
            <v>Flagship</v>
          </cell>
          <cell r="AM1" t="str">
            <v>General Working Stock - required 1 week prior to PC</v>
          </cell>
          <cell r="AN1" t="str">
            <v>Retail Pk Small</v>
          </cell>
          <cell r="AO1" t="str">
            <v>H/S Small</v>
          </cell>
          <cell r="AP1" t="str">
            <v>Retail Pk Large</v>
          </cell>
          <cell r="AQ1" t="str">
            <v>H/S Medium</v>
          </cell>
          <cell r="AR1" t="str">
            <v>H/S Lrg part seg</v>
          </cell>
          <cell r="AS1" t="str">
            <v>H/S Lrg full seg</v>
          </cell>
          <cell r="AT1" t="str">
            <v>Flagship</v>
          </cell>
        </row>
        <row r="2">
          <cell r="A2" t="str">
            <v xml:space="preserve">Aberdeen </v>
          </cell>
          <cell r="B2" t="str">
            <v>2587</v>
          </cell>
          <cell r="J2" t="str">
            <v>AMS</v>
          </cell>
          <cell r="K2">
            <v>17</v>
          </cell>
          <cell r="M2" t="str">
            <v>AMEC</v>
          </cell>
          <cell r="O2" t="str">
            <v>Styles &amp; Wood Store Planning</v>
          </cell>
          <cell r="Q2" t="str">
            <v>Rev A</v>
          </cell>
          <cell r="S2" t="str">
            <v>Flagship</v>
          </cell>
          <cell r="U2" t="str">
            <v>Dual pricing guns</v>
          </cell>
          <cell r="V2">
            <v>3</v>
          </cell>
          <cell r="W2">
            <v>3</v>
          </cell>
          <cell r="X2">
            <v>3</v>
          </cell>
          <cell r="Y2">
            <v>4</v>
          </cell>
          <cell r="Z2">
            <v>4</v>
          </cell>
          <cell r="AA2">
            <v>6</v>
          </cell>
          <cell r="AB2">
            <v>6</v>
          </cell>
          <cell r="AD2" t="str">
            <v>600mm Cube Seat Beige</v>
          </cell>
          <cell r="AE2">
            <v>3</v>
          </cell>
          <cell r="AF2">
            <v>3</v>
          </cell>
          <cell r="AG2">
            <v>3</v>
          </cell>
          <cell r="AH2">
            <v>3</v>
          </cell>
          <cell r="AI2">
            <v>3</v>
          </cell>
          <cell r="AJ2">
            <v>4</v>
          </cell>
          <cell r="AK2">
            <v>4</v>
          </cell>
          <cell r="AM2" t="str">
            <v>600mm Peak Nightwear Side Hanging Rail</v>
          </cell>
          <cell r="AN2">
            <v>6</v>
          </cell>
          <cell r="AO2">
            <v>6</v>
          </cell>
          <cell r="AP2">
            <v>10</v>
          </cell>
          <cell r="AQ2">
            <v>10</v>
          </cell>
          <cell r="AR2">
            <v>10</v>
          </cell>
          <cell r="AS2">
            <v>15</v>
          </cell>
          <cell r="AT2">
            <v>15</v>
          </cell>
        </row>
        <row r="3">
          <cell r="A3" t="str">
            <v xml:space="preserve">Accrington </v>
          </cell>
          <cell r="B3" t="str">
            <v>2930</v>
          </cell>
          <cell r="J3" t="str">
            <v>Axis Europe plc</v>
          </cell>
          <cell r="K3">
            <v>18</v>
          </cell>
          <cell r="M3" t="str">
            <v>Bowmer &amp; Kirkland</v>
          </cell>
          <cell r="O3" t="str">
            <v>SenKenKen</v>
          </cell>
          <cell r="Q3" t="str">
            <v>Rev B</v>
          </cell>
          <cell r="S3" t="str">
            <v>H/S Lrg full seg</v>
          </cell>
          <cell r="U3" t="str">
            <v>Food pricing guns</v>
          </cell>
          <cell r="V3">
            <v>3</v>
          </cell>
          <cell r="W3">
            <v>3</v>
          </cell>
          <cell r="X3">
            <v>3</v>
          </cell>
          <cell r="Y3">
            <v>4</v>
          </cell>
          <cell r="Z3">
            <v>4</v>
          </cell>
          <cell r="AA3">
            <v>6</v>
          </cell>
          <cell r="AB3">
            <v>6</v>
          </cell>
          <cell r="AD3" t="str">
            <v>600mm Cube Seat Grey</v>
          </cell>
          <cell r="AE3">
            <v>4</v>
          </cell>
          <cell r="AF3">
            <v>4</v>
          </cell>
          <cell r="AG3">
            <v>3</v>
          </cell>
          <cell r="AH3">
            <v>3</v>
          </cell>
          <cell r="AI3">
            <v>4</v>
          </cell>
          <cell r="AJ3">
            <v>4</v>
          </cell>
          <cell r="AK3">
            <v>4</v>
          </cell>
          <cell r="AM3" t="str">
            <v>40 x 20 Banner Stand</v>
          </cell>
          <cell r="AN3">
            <v>5</v>
          </cell>
          <cell r="AO3">
            <v>5</v>
          </cell>
          <cell r="AP3">
            <v>8</v>
          </cell>
          <cell r="AQ3">
            <v>8</v>
          </cell>
          <cell r="AR3">
            <v>8</v>
          </cell>
          <cell r="AS3">
            <v>12</v>
          </cell>
          <cell r="AT3">
            <v>12</v>
          </cell>
        </row>
        <row r="4">
          <cell r="A4" t="str">
            <v>Aintree</v>
          </cell>
          <cell r="B4" t="str">
            <v>NW07</v>
          </cell>
          <cell r="J4" t="str">
            <v>Barlows</v>
          </cell>
          <cell r="K4">
            <v>19</v>
          </cell>
          <cell r="M4" t="str">
            <v>Ellmers</v>
          </cell>
          <cell r="O4" t="str">
            <v>Cardinal Project Management</v>
          </cell>
          <cell r="Q4" t="str">
            <v>Rev C</v>
          </cell>
          <cell r="S4" t="str">
            <v>H/S Lrg part seg</v>
          </cell>
          <cell r="U4" t="str">
            <v>Textile pricing guns</v>
          </cell>
          <cell r="V4">
            <v>3</v>
          </cell>
          <cell r="W4">
            <v>3</v>
          </cell>
          <cell r="X4">
            <v>3</v>
          </cell>
          <cell r="Y4">
            <v>4</v>
          </cell>
          <cell r="Z4">
            <v>4</v>
          </cell>
          <cell r="AA4">
            <v>6</v>
          </cell>
          <cell r="AB4">
            <v>6</v>
          </cell>
          <cell r="AD4" t="str">
            <v>600mm Cube Seat Red</v>
          </cell>
          <cell r="AE4">
            <v>3</v>
          </cell>
          <cell r="AF4">
            <v>3</v>
          </cell>
          <cell r="AG4">
            <v>2</v>
          </cell>
          <cell r="AH4">
            <v>2</v>
          </cell>
          <cell r="AI4">
            <v>3</v>
          </cell>
          <cell r="AJ4">
            <v>3</v>
          </cell>
          <cell r="AK4">
            <v>3</v>
          </cell>
          <cell r="AM4" t="str">
            <v>Autograph Branding Block</v>
          </cell>
          <cell r="AN4" t="str">
            <v>DOS</v>
          </cell>
          <cell r="AO4" t="str">
            <v>DOS</v>
          </cell>
          <cell r="AP4" t="str">
            <v>DOS</v>
          </cell>
          <cell r="AQ4" t="str">
            <v>DOS</v>
          </cell>
          <cell r="AR4" t="str">
            <v>DOS</v>
          </cell>
          <cell r="AS4">
            <v>15</v>
          </cell>
          <cell r="AT4">
            <v>15</v>
          </cell>
        </row>
        <row r="5">
          <cell r="A5" t="str">
            <v xml:space="preserve">Aldershot </v>
          </cell>
          <cell r="B5" t="str">
            <v>0330</v>
          </cell>
          <cell r="J5" t="str">
            <v>Berkeley Projects UK Ltd</v>
          </cell>
          <cell r="K5">
            <v>20</v>
          </cell>
          <cell r="M5" t="str">
            <v>EllmerTry</v>
          </cell>
          <cell r="O5" t="str">
            <v>Havelock</v>
          </cell>
          <cell r="Q5" t="str">
            <v>Rev D</v>
          </cell>
          <cell r="S5" t="str">
            <v>H/S Medium</v>
          </cell>
          <cell r="U5" t="str">
            <v>HT200e Printer</v>
          </cell>
          <cell r="V5">
            <v>1</v>
          </cell>
          <cell r="W5">
            <v>1</v>
          </cell>
          <cell r="X5">
            <v>1</v>
          </cell>
          <cell r="Y5">
            <v>2</v>
          </cell>
          <cell r="Z5">
            <v>2</v>
          </cell>
          <cell r="AA5">
            <v>2</v>
          </cell>
          <cell r="AB5">
            <v>2</v>
          </cell>
          <cell r="AD5" t="str">
            <v>600mm Cube Seat with Arm Beige</v>
          </cell>
          <cell r="AE5">
            <v>2</v>
          </cell>
          <cell r="AF5">
            <v>2</v>
          </cell>
          <cell r="AG5">
            <v>1</v>
          </cell>
          <cell r="AH5">
            <v>1</v>
          </cell>
          <cell r="AI5">
            <v>2</v>
          </cell>
          <cell r="AJ5">
            <v>2</v>
          </cell>
          <cell r="AK5">
            <v>2</v>
          </cell>
          <cell r="AM5" t="str">
            <v>Classic Branding Block</v>
          </cell>
          <cell r="AN5" t="str">
            <v>DOS</v>
          </cell>
          <cell r="AO5" t="str">
            <v>DOS</v>
          </cell>
          <cell r="AP5" t="str">
            <v>DOS</v>
          </cell>
          <cell r="AQ5" t="str">
            <v>DOS</v>
          </cell>
          <cell r="AR5" t="str">
            <v>DOS</v>
          </cell>
          <cell r="AS5">
            <v>12</v>
          </cell>
          <cell r="AT5">
            <v>12</v>
          </cell>
        </row>
        <row r="6">
          <cell r="A6" t="str">
            <v xml:space="preserve">Altrincham </v>
          </cell>
          <cell r="B6" t="str">
            <v>3036</v>
          </cell>
          <cell r="J6" t="str">
            <v>Cardinal</v>
          </cell>
          <cell r="K6">
            <v>21</v>
          </cell>
          <cell r="M6" t="str">
            <v>Flaxman</v>
          </cell>
          <cell r="O6" t="str">
            <v>GHP Projects</v>
          </cell>
          <cell r="Q6" t="str">
            <v>Rev E</v>
          </cell>
          <cell r="S6" t="str">
            <v>Retail Pk Large</v>
          </cell>
          <cell r="U6" t="str">
            <v>Battery for H200e Unit</v>
          </cell>
          <cell r="V6">
            <v>1</v>
          </cell>
          <cell r="W6">
            <v>1</v>
          </cell>
          <cell r="X6">
            <v>1</v>
          </cell>
          <cell r="Y6">
            <v>2</v>
          </cell>
          <cell r="Z6">
            <v>2</v>
          </cell>
          <cell r="AA6">
            <v>2</v>
          </cell>
          <cell r="AB6">
            <v>2</v>
          </cell>
          <cell r="AD6" t="str">
            <v>600mm Cube Seat with Arm Grey</v>
          </cell>
          <cell r="AE6">
            <v>3</v>
          </cell>
          <cell r="AF6">
            <v>3</v>
          </cell>
          <cell r="AG6">
            <v>1</v>
          </cell>
          <cell r="AH6">
            <v>1</v>
          </cell>
          <cell r="AI6">
            <v>3</v>
          </cell>
          <cell r="AJ6">
            <v>2</v>
          </cell>
          <cell r="AK6">
            <v>2</v>
          </cell>
          <cell r="AM6" t="str">
            <v>Limited Collection Branding Block</v>
          </cell>
          <cell r="AN6" t="str">
            <v>DOS</v>
          </cell>
          <cell r="AO6" t="str">
            <v>DOS</v>
          </cell>
          <cell r="AP6" t="str">
            <v>DOS</v>
          </cell>
          <cell r="AQ6" t="str">
            <v>DOS</v>
          </cell>
          <cell r="AR6" t="str">
            <v>DOS</v>
          </cell>
          <cell r="AS6">
            <v>10</v>
          </cell>
          <cell r="AT6">
            <v>10</v>
          </cell>
        </row>
        <row r="7">
          <cell r="A7" t="str">
            <v>Amersham Simply Food</v>
          </cell>
          <cell r="B7" t="str">
            <v>7825</v>
          </cell>
          <cell r="J7" t="str">
            <v>Checkout Systems Ltd.</v>
          </cell>
          <cell r="K7">
            <v>22</v>
          </cell>
          <cell r="M7" t="str">
            <v>HBG UK</v>
          </cell>
          <cell r="O7" t="str">
            <v>ERI</v>
          </cell>
          <cell r="Q7" t="str">
            <v>Rev F</v>
          </cell>
          <cell r="S7" t="str">
            <v>H/S Small</v>
          </cell>
          <cell r="U7" t="str">
            <v>Charger for H200e Unit</v>
          </cell>
          <cell r="V7">
            <v>1</v>
          </cell>
          <cell r="W7">
            <v>1</v>
          </cell>
          <cell r="X7">
            <v>1</v>
          </cell>
          <cell r="Y7">
            <v>2</v>
          </cell>
          <cell r="Z7">
            <v>2</v>
          </cell>
          <cell r="AA7">
            <v>2</v>
          </cell>
          <cell r="AB7">
            <v>2</v>
          </cell>
          <cell r="AD7" t="str">
            <v>1200mm Bench Seat Beige</v>
          </cell>
          <cell r="AE7">
            <v>1</v>
          </cell>
          <cell r="AF7">
            <v>1</v>
          </cell>
          <cell r="AG7">
            <v>0</v>
          </cell>
          <cell r="AH7">
            <v>0</v>
          </cell>
          <cell r="AI7">
            <v>1</v>
          </cell>
          <cell r="AJ7">
            <v>2</v>
          </cell>
          <cell r="AK7">
            <v>2</v>
          </cell>
          <cell r="AM7" t="str">
            <v>Maternity Branding Block</v>
          </cell>
          <cell r="AN7">
            <v>0</v>
          </cell>
          <cell r="AO7">
            <v>0</v>
          </cell>
          <cell r="AP7" t="str">
            <v>DOS</v>
          </cell>
          <cell r="AQ7" t="str">
            <v>DOS</v>
          </cell>
          <cell r="AR7" t="str">
            <v>DOS</v>
          </cell>
          <cell r="AS7" t="str">
            <v>DOS</v>
          </cell>
          <cell r="AT7" t="str">
            <v>DOS</v>
          </cell>
        </row>
        <row r="8">
          <cell r="A8" t="str">
            <v xml:space="preserve">Andover </v>
          </cell>
          <cell r="B8" t="str">
            <v>2338</v>
          </cell>
          <cell r="J8" t="str">
            <v>Dula UK Ltd.</v>
          </cell>
          <cell r="K8">
            <v>23</v>
          </cell>
          <cell r="M8" t="str">
            <v>Hurst</v>
          </cell>
          <cell r="O8" t="str">
            <v>Darnton Elgee</v>
          </cell>
          <cell r="Q8" t="str">
            <v>Rev G</v>
          </cell>
          <cell r="S8" t="str">
            <v>Retail Pk Small</v>
          </cell>
          <cell r="U8" t="str">
            <v>Tagging gun for H200e Unit</v>
          </cell>
          <cell r="V8">
            <v>1</v>
          </cell>
          <cell r="W8">
            <v>1</v>
          </cell>
          <cell r="X8">
            <v>1</v>
          </cell>
          <cell r="Y8">
            <v>2</v>
          </cell>
          <cell r="Z8">
            <v>2</v>
          </cell>
          <cell r="AA8">
            <v>2</v>
          </cell>
          <cell r="AB8">
            <v>2</v>
          </cell>
          <cell r="AD8" t="str">
            <v>1200mm Bench Seat Grey</v>
          </cell>
          <cell r="AE8">
            <v>2</v>
          </cell>
          <cell r="AF8">
            <v>2</v>
          </cell>
          <cell r="AG8">
            <v>0</v>
          </cell>
          <cell r="AH8">
            <v>0</v>
          </cell>
          <cell r="AI8">
            <v>2</v>
          </cell>
          <cell r="AJ8">
            <v>2</v>
          </cell>
          <cell r="AK8">
            <v>2</v>
          </cell>
          <cell r="AM8" t="str">
            <v>Petite Branding Block</v>
          </cell>
          <cell r="AN8">
            <v>0</v>
          </cell>
          <cell r="AO8">
            <v>0</v>
          </cell>
          <cell r="AP8" t="str">
            <v>DOS</v>
          </cell>
          <cell r="AQ8" t="str">
            <v>DOS</v>
          </cell>
          <cell r="AR8" t="str">
            <v>DOS</v>
          </cell>
          <cell r="AS8" t="str">
            <v>DOS</v>
          </cell>
          <cell r="AT8" t="str">
            <v>DOS</v>
          </cell>
        </row>
        <row r="9">
          <cell r="A9" t="str">
            <v>Arena Park Coventry</v>
          </cell>
          <cell r="B9" t="str">
            <v>4006</v>
          </cell>
          <cell r="J9" t="str">
            <v>Estrella Retail Interiors Ltd</v>
          </cell>
          <cell r="K9">
            <v>24</v>
          </cell>
          <cell r="M9" t="str">
            <v>Mace Plus</v>
          </cell>
          <cell r="O9" t="str">
            <v>CADesign Services</v>
          </cell>
          <cell r="Q9" t="str">
            <v>Rev H</v>
          </cell>
          <cell r="U9" t="str">
            <v>Kit Lifter for Equipment without Rollers</v>
          </cell>
          <cell r="V9">
            <v>2</v>
          </cell>
          <cell r="W9">
            <v>2</v>
          </cell>
          <cell r="X9">
            <v>2</v>
          </cell>
          <cell r="Y9">
            <v>3</v>
          </cell>
          <cell r="Z9">
            <v>3</v>
          </cell>
          <cell r="AA9">
            <v>4</v>
          </cell>
          <cell r="AB9">
            <v>4</v>
          </cell>
          <cell r="AD9" t="str">
            <v>1200mm Bench Seat and Arm Beige</v>
          </cell>
          <cell r="AE9">
            <v>0</v>
          </cell>
          <cell r="AF9">
            <v>0</v>
          </cell>
          <cell r="AG9">
            <v>1</v>
          </cell>
          <cell r="AH9">
            <v>1</v>
          </cell>
          <cell r="AI9">
            <v>0</v>
          </cell>
          <cell r="AJ9">
            <v>1</v>
          </cell>
          <cell r="AK9">
            <v>1</v>
          </cell>
          <cell r="AM9" t="str">
            <v>Plus Branding Block</v>
          </cell>
          <cell r="AN9">
            <v>0</v>
          </cell>
          <cell r="AO9">
            <v>0</v>
          </cell>
          <cell r="AP9" t="str">
            <v>DOS</v>
          </cell>
          <cell r="AQ9" t="str">
            <v>DOS</v>
          </cell>
          <cell r="AR9" t="str">
            <v>DOS</v>
          </cell>
          <cell r="AS9" t="str">
            <v>DOS</v>
          </cell>
          <cell r="AT9" t="str">
            <v>DOS</v>
          </cell>
        </row>
        <row r="10">
          <cell r="A10" t="str">
            <v>Ashby-de-la-Zouch Simply Food</v>
          </cell>
          <cell r="B10" t="str">
            <v>NW53</v>
          </cell>
          <cell r="J10" t="str">
            <v>Havelock</v>
          </cell>
          <cell r="K10">
            <v>25</v>
          </cell>
          <cell r="M10" t="str">
            <v>Mclaughlin and Harvey</v>
          </cell>
          <cell r="Q10" t="str">
            <v>Rev I</v>
          </cell>
          <cell r="U10" t="str">
            <v>Lifter for Slab Units with Rollers</v>
          </cell>
          <cell r="V10">
            <v>2</v>
          </cell>
          <cell r="W10">
            <v>2</v>
          </cell>
          <cell r="X10">
            <v>2</v>
          </cell>
          <cell r="Y10">
            <v>3</v>
          </cell>
          <cell r="Z10">
            <v>3</v>
          </cell>
          <cell r="AA10">
            <v>4</v>
          </cell>
          <cell r="AB10">
            <v>4</v>
          </cell>
          <cell r="AD10" t="str">
            <v>1200mm Bench Seat and Arm Grey</v>
          </cell>
          <cell r="AE10">
            <v>0</v>
          </cell>
          <cell r="AF10">
            <v>0</v>
          </cell>
          <cell r="AG10">
            <v>1</v>
          </cell>
          <cell r="AH10">
            <v>1</v>
          </cell>
          <cell r="AI10">
            <v>0</v>
          </cell>
          <cell r="AJ10">
            <v>2</v>
          </cell>
          <cell r="AK10">
            <v>2</v>
          </cell>
          <cell r="AM10" t="str">
            <v>Classic Lettering</v>
          </cell>
          <cell r="AN10">
            <v>0</v>
          </cell>
          <cell r="AO10">
            <v>0</v>
          </cell>
          <cell r="AP10">
            <v>1</v>
          </cell>
          <cell r="AQ10">
            <v>1</v>
          </cell>
          <cell r="AR10">
            <v>1</v>
          </cell>
          <cell r="AS10">
            <v>2</v>
          </cell>
          <cell r="AT10">
            <v>2</v>
          </cell>
        </row>
        <row r="11">
          <cell r="A11" t="str">
            <v>Ashford</v>
          </cell>
          <cell r="B11" t="str">
            <v>1766</v>
          </cell>
          <cell r="J11" t="str">
            <v>Hurst Stores &amp; Interiors Ltd</v>
          </cell>
          <cell r="K11">
            <v>26</v>
          </cell>
          <cell r="M11" t="str">
            <v>Midas</v>
          </cell>
          <cell r="Q11" t="str">
            <v>Rev J</v>
          </cell>
          <cell r="AD11" t="str">
            <v>Shoe Unit</v>
          </cell>
          <cell r="AE11">
            <v>1</v>
          </cell>
          <cell r="AF11">
            <v>1</v>
          </cell>
          <cell r="AG11">
            <v>1</v>
          </cell>
          <cell r="AH11">
            <v>1</v>
          </cell>
          <cell r="AI11">
            <v>1</v>
          </cell>
          <cell r="AJ11">
            <v>2</v>
          </cell>
          <cell r="AK11">
            <v>2</v>
          </cell>
          <cell r="AM11" t="str">
            <v>Limited Collection Lettering</v>
          </cell>
          <cell r="AN11">
            <v>0</v>
          </cell>
          <cell r="AO11">
            <v>0</v>
          </cell>
          <cell r="AP11">
            <v>1</v>
          </cell>
          <cell r="AQ11">
            <v>1</v>
          </cell>
          <cell r="AR11">
            <v>1</v>
          </cell>
          <cell r="AS11">
            <v>2</v>
          </cell>
          <cell r="AT11">
            <v>2</v>
          </cell>
        </row>
        <row r="12">
          <cell r="A12" t="str">
            <v xml:space="preserve">Ashton </v>
          </cell>
          <cell r="B12" t="str">
            <v>3007</v>
          </cell>
          <cell r="J12" t="str">
            <v>JDS Group Limited</v>
          </cell>
          <cell r="K12">
            <v>27</v>
          </cell>
          <cell r="M12" t="str">
            <v>Morris &amp; Spottiswood</v>
          </cell>
          <cell r="Q12" t="str">
            <v>Rev K</v>
          </cell>
          <cell r="S12" t="str">
            <v>Existing</v>
          </cell>
          <cell r="V12" t="str">
            <v>Retail Pk Small</v>
          </cell>
          <cell r="W12" t="str">
            <v>H/S Small</v>
          </cell>
          <cell r="X12" t="str">
            <v>Retail Pk Large</v>
          </cell>
          <cell r="Y12" t="str">
            <v>H/S Medium</v>
          </cell>
          <cell r="Z12" t="str">
            <v>H/S Lrg part seg</v>
          </cell>
          <cell r="AA12" t="str">
            <v>H/S Lrg full seg</v>
          </cell>
          <cell r="AB12" t="str">
            <v>Flagship</v>
          </cell>
          <cell r="AM12" t="str">
            <v>Tailoring Lettering</v>
          </cell>
          <cell r="AN12">
            <v>0</v>
          </cell>
          <cell r="AO12">
            <v>0</v>
          </cell>
          <cell r="AP12">
            <v>0</v>
          </cell>
          <cell r="AQ12">
            <v>0</v>
          </cell>
          <cell r="AR12">
            <v>0</v>
          </cell>
          <cell r="AS12">
            <v>1</v>
          </cell>
          <cell r="AT12">
            <v>1</v>
          </cell>
        </row>
        <row r="13">
          <cell r="A13" t="str">
            <v>Ashton Moss</v>
          </cell>
          <cell r="B13" t="str">
            <v>NW23</v>
          </cell>
          <cell r="J13" t="str">
            <v>John Richards Shopfitters</v>
          </cell>
          <cell r="K13">
            <v>28</v>
          </cell>
          <cell r="M13" t="str">
            <v>Norwest Holst</v>
          </cell>
          <cell r="Q13" t="str">
            <v>Rev L</v>
          </cell>
          <cell r="S13" t="str">
            <v>New</v>
          </cell>
          <cell r="U13" t="str">
            <v>Basket Stackers</v>
          </cell>
          <cell r="V13">
            <v>12</v>
          </cell>
          <cell r="W13">
            <v>12</v>
          </cell>
          <cell r="X13">
            <v>8</v>
          </cell>
          <cell r="Y13">
            <v>12</v>
          </cell>
          <cell r="Z13">
            <v>20</v>
          </cell>
          <cell r="AA13">
            <v>20</v>
          </cell>
          <cell r="AB13">
            <v>30</v>
          </cell>
          <cell r="AM13" t="str">
            <v>LNS4 Pack - Flagship &amp; Majors</v>
          </cell>
          <cell r="AN13">
            <v>0</v>
          </cell>
          <cell r="AO13">
            <v>0</v>
          </cell>
          <cell r="AP13">
            <v>0</v>
          </cell>
          <cell r="AQ13">
            <v>0</v>
          </cell>
          <cell r="AR13">
            <v>0</v>
          </cell>
          <cell r="AS13">
            <v>1</v>
          </cell>
          <cell r="AT13">
            <v>1</v>
          </cell>
        </row>
        <row r="14">
          <cell r="A14" t="str">
            <v>Athlone</v>
          </cell>
          <cell r="B14" t="str">
            <v>NW01</v>
          </cell>
          <cell r="J14" t="str">
            <v>Tag Retail</v>
          </cell>
          <cell r="K14">
            <v>30</v>
          </cell>
          <cell r="M14" t="str">
            <v>Pattons</v>
          </cell>
          <cell r="Q14" t="str">
            <v>Rev M</v>
          </cell>
          <cell r="U14" t="str">
            <v>Baskets</v>
          </cell>
          <cell r="V14">
            <v>300</v>
          </cell>
          <cell r="W14">
            <v>300</v>
          </cell>
          <cell r="X14">
            <v>240</v>
          </cell>
          <cell r="Y14">
            <v>350</v>
          </cell>
          <cell r="Z14">
            <v>600</v>
          </cell>
          <cell r="AA14">
            <v>600</v>
          </cell>
          <cell r="AB14">
            <v>600</v>
          </cell>
          <cell r="AM14" t="str">
            <v>LNS5 Pack</v>
          </cell>
          <cell r="AN14">
            <v>0</v>
          </cell>
          <cell r="AO14">
            <v>0</v>
          </cell>
          <cell r="AP14">
            <v>1</v>
          </cell>
          <cell r="AQ14">
            <v>1</v>
          </cell>
          <cell r="AR14">
            <v>1</v>
          </cell>
          <cell r="AS14">
            <v>0</v>
          </cell>
          <cell r="AT14">
            <v>0</v>
          </cell>
        </row>
        <row r="15">
          <cell r="A15" t="str">
            <v>Aylesbury</v>
          </cell>
          <cell r="B15" t="str">
            <v>2516</v>
          </cell>
          <cell r="J15" t="str">
            <v>Tienda Ltd</v>
          </cell>
          <cell r="K15">
            <v>31</v>
          </cell>
          <cell r="M15" t="str">
            <v>Pearce</v>
          </cell>
          <cell r="Q15" t="str">
            <v>Rev N</v>
          </cell>
          <cell r="AM15" t="str">
            <v>LNS6 Pack</v>
          </cell>
          <cell r="AN15">
            <v>1</v>
          </cell>
          <cell r="AO15">
            <v>1</v>
          </cell>
          <cell r="AP15">
            <v>0</v>
          </cell>
          <cell r="AQ15">
            <v>0</v>
          </cell>
          <cell r="AR15">
            <v>0</v>
          </cell>
          <cell r="AS15">
            <v>0</v>
          </cell>
          <cell r="AT15">
            <v>0</v>
          </cell>
        </row>
        <row r="16">
          <cell r="A16" t="str">
            <v xml:space="preserve">Ayr </v>
          </cell>
          <cell r="B16" t="str">
            <v>2024</v>
          </cell>
          <cell r="J16" t="str">
            <v>Vizona</v>
          </cell>
          <cell r="K16">
            <v>32</v>
          </cell>
          <cell r="M16" t="str">
            <v>Pel Int</v>
          </cell>
          <cell r="Q16" t="str">
            <v>Rev O</v>
          </cell>
          <cell r="AM16" t="str">
            <v>High Level Display Box</v>
          </cell>
          <cell r="AN16">
            <v>5</v>
          </cell>
          <cell r="AO16">
            <v>5</v>
          </cell>
          <cell r="AP16">
            <v>5</v>
          </cell>
          <cell r="AQ16">
            <v>5</v>
          </cell>
          <cell r="AR16">
            <v>5</v>
          </cell>
          <cell r="AS16">
            <v>6</v>
          </cell>
          <cell r="AT16">
            <v>6</v>
          </cell>
        </row>
        <row r="17">
          <cell r="A17" t="str">
            <v xml:space="preserve">Balham </v>
          </cell>
          <cell r="B17" t="str">
            <v>7650</v>
          </cell>
          <cell r="J17" t="str">
            <v>Marks &amp; Spencer</v>
          </cell>
          <cell r="K17">
            <v>33</v>
          </cell>
          <cell r="M17" t="str">
            <v>R Baron</v>
          </cell>
          <cell r="Q17" t="str">
            <v>Rev P</v>
          </cell>
          <cell r="AM17" t="str">
            <v>Display Cubes for High Level Display Box</v>
          </cell>
          <cell r="AN17">
            <v>5</v>
          </cell>
          <cell r="AO17">
            <v>5</v>
          </cell>
          <cell r="AP17">
            <v>5</v>
          </cell>
          <cell r="AQ17">
            <v>5</v>
          </cell>
          <cell r="AR17">
            <v>5</v>
          </cell>
          <cell r="AS17">
            <v>6</v>
          </cell>
          <cell r="AT17">
            <v>6</v>
          </cell>
        </row>
        <row r="18">
          <cell r="A18" t="str">
            <v xml:space="preserve">Ballymena </v>
          </cell>
          <cell r="B18" t="str">
            <v>2600</v>
          </cell>
          <cell r="J18" t="str">
            <v>Pel Project Management</v>
          </cell>
          <cell r="K18">
            <v>35</v>
          </cell>
          <cell r="M18" t="str">
            <v>RG Group</v>
          </cell>
          <cell r="Q18" t="str">
            <v>Rev Q</v>
          </cell>
          <cell r="AM18" t="str">
            <v>215x150mm A5 Freestanding Graphic Holder with Acrylic Base</v>
          </cell>
          <cell r="AN18">
            <v>15</v>
          </cell>
          <cell r="AO18">
            <v>15</v>
          </cell>
          <cell r="AP18">
            <v>20</v>
          </cell>
          <cell r="AQ18">
            <v>20</v>
          </cell>
          <cell r="AR18">
            <v>20</v>
          </cell>
          <cell r="AS18">
            <v>20</v>
          </cell>
          <cell r="AT18">
            <v>20</v>
          </cell>
        </row>
        <row r="19">
          <cell r="A19" t="str">
            <v xml:space="preserve">Banbury </v>
          </cell>
          <cell r="B19" t="str">
            <v>3269</v>
          </cell>
          <cell r="M19" t="str">
            <v>Simons</v>
          </cell>
          <cell r="Q19" t="str">
            <v>Rev R</v>
          </cell>
          <cell r="AM19" t="str">
            <v>900 x 900mm Graphic Holder off Xero system</v>
          </cell>
          <cell r="AN19">
            <v>10</v>
          </cell>
          <cell r="AO19">
            <v>10</v>
          </cell>
          <cell r="AP19">
            <v>20</v>
          </cell>
          <cell r="AQ19">
            <v>20</v>
          </cell>
          <cell r="AR19">
            <v>20</v>
          </cell>
          <cell r="AS19">
            <v>40</v>
          </cell>
          <cell r="AT19">
            <v>40</v>
          </cell>
        </row>
        <row r="20">
          <cell r="A20" t="str">
            <v>Bangor NI</v>
          </cell>
          <cell r="B20" t="str">
            <v>3777</v>
          </cell>
          <cell r="M20" t="str">
            <v>Simpsons</v>
          </cell>
          <cell r="Q20" t="str">
            <v>Rev S</v>
          </cell>
          <cell r="AM20" t="str">
            <v>145 x 145 x 145mm Plinth Graphic Holder</v>
          </cell>
          <cell r="AN20">
            <v>25</v>
          </cell>
          <cell r="AO20">
            <v>25</v>
          </cell>
          <cell r="AP20">
            <v>35</v>
          </cell>
          <cell r="AQ20">
            <v>35</v>
          </cell>
          <cell r="AR20">
            <v>35</v>
          </cell>
          <cell r="AS20">
            <v>50</v>
          </cell>
          <cell r="AT20">
            <v>50</v>
          </cell>
        </row>
        <row r="21">
          <cell r="A21" t="str">
            <v>Banstead</v>
          </cell>
          <cell r="B21" t="str">
            <v>7456</v>
          </cell>
          <cell r="M21" t="str">
            <v>Styles and Wood</v>
          </cell>
          <cell r="Q21" t="str">
            <v>Rev T</v>
          </cell>
          <cell r="AM21" t="str">
            <v>Girls VM &amp; Lettering Header</v>
          </cell>
          <cell r="AN21">
            <v>0</v>
          </cell>
          <cell r="AO21">
            <v>0</v>
          </cell>
          <cell r="AP21" t="str">
            <v>DOS</v>
          </cell>
          <cell r="AQ21" t="str">
            <v>DOS</v>
          </cell>
          <cell r="AR21" t="str">
            <v>DOS</v>
          </cell>
          <cell r="AS21" t="str">
            <v>DOS</v>
          </cell>
          <cell r="AT21" t="str">
            <v>DOS</v>
          </cell>
        </row>
        <row r="22">
          <cell r="A22" t="str">
            <v>Barnet</v>
          </cell>
          <cell r="B22" t="str">
            <v>6017</v>
          </cell>
          <cell r="M22" t="str">
            <v>Wates</v>
          </cell>
          <cell r="Q22" t="str">
            <v>Rev U</v>
          </cell>
          <cell r="AM22" t="str">
            <v>Girls Sleep VM &amp; Lettering Header</v>
          </cell>
          <cell r="AN22">
            <v>0</v>
          </cell>
          <cell r="AO22">
            <v>0</v>
          </cell>
          <cell r="AP22" t="str">
            <v>DOS</v>
          </cell>
          <cell r="AQ22" t="str">
            <v>DOS</v>
          </cell>
          <cell r="AR22" t="str">
            <v>DOS</v>
          </cell>
          <cell r="AS22" t="str">
            <v>DOS</v>
          </cell>
          <cell r="AT22" t="str">
            <v>DOS</v>
          </cell>
        </row>
        <row r="23">
          <cell r="A23" t="str">
            <v xml:space="preserve">Barnsley </v>
          </cell>
          <cell r="B23" t="str">
            <v>2367</v>
          </cell>
          <cell r="M23" t="str">
            <v>WB Project ltd</v>
          </cell>
          <cell r="Q23" t="str">
            <v>Rev V</v>
          </cell>
          <cell r="AM23" t="str">
            <v>Girls Shoes VM &amp; Lettering Header</v>
          </cell>
          <cell r="AN23">
            <v>0</v>
          </cell>
          <cell r="AO23">
            <v>0</v>
          </cell>
          <cell r="AP23" t="str">
            <v>DOS</v>
          </cell>
          <cell r="AQ23" t="str">
            <v>DOS</v>
          </cell>
          <cell r="AR23" t="str">
            <v>DOS</v>
          </cell>
          <cell r="AS23" t="str">
            <v>DOS</v>
          </cell>
          <cell r="AT23" t="str">
            <v>DOS</v>
          </cell>
        </row>
        <row r="24">
          <cell r="A24" t="str">
            <v xml:space="preserve">Barnstaple </v>
          </cell>
          <cell r="B24" t="str">
            <v>1805</v>
          </cell>
          <cell r="M24" t="str">
            <v>WBP</v>
          </cell>
          <cell r="Q24" t="str">
            <v>Rev W</v>
          </cell>
          <cell r="AM24" t="str">
            <v>Boys VM &amp; Lettering Header</v>
          </cell>
          <cell r="AN24">
            <v>0</v>
          </cell>
          <cell r="AO24">
            <v>0</v>
          </cell>
          <cell r="AP24" t="str">
            <v>DOS</v>
          </cell>
          <cell r="AQ24" t="str">
            <v>DOS</v>
          </cell>
          <cell r="AR24" t="str">
            <v>DOS</v>
          </cell>
          <cell r="AS24" t="str">
            <v>DOS</v>
          </cell>
          <cell r="AT24" t="str">
            <v>DOS</v>
          </cell>
        </row>
        <row r="25">
          <cell r="A25" t="str">
            <v xml:space="preserve">Barrow </v>
          </cell>
          <cell r="B25" t="str">
            <v>1067</v>
          </cell>
          <cell r="Q25" t="str">
            <v>Rev X</v>
          </cell>
          <cell r="AM25" t="str">
            <v>Boys Sleep VM &amp; Lettering Header</v>
          </cell>
          <cell r="AN25">
            <v>0</v>
          </cell>
          <cell r="AO25">
            <v>0</v>
          </cell>
          <cell r="AP25" t="str">
            <v>DOS</v>
          </cell>
          <cell r="AQ25" t="str">
            <v>DOS</v>
          </cell>
          <cell r="AR25" t="str">
            <v>DOS</v>
          </cell>
          <cell r="AS25" t="str">
            <v>DOS</v>
          </cell>
          <cell r="AT25" t="str">
            <v>DOS</v>
          </cell>
        </row>
        <row r="26">
          <cell r="A26" t="str">
            <v xml:space="preserve">Basildon </v>
          </cell>
          <cell r="B26" t="str">
            <v>3065</v>
          </cell>
          <cell r="Q26" t="str">
            <v>Rev Y</v>
          </cell>
          <cell r="AM26" t="str">
            <v>Boys Shoes VM &amp; Lettering Header</v>
          </cell>
          <cell r="AN26">
            <v>0</v>
          </cell>
          <cell r="AO26">
            <v>0</v>
          </cell>
          <cell r="AP26" t="str">
            <v>DOS</v>
          </cell>
          <cell r="AQ26" t="str">
            <v>DOS</v>
          </cell>
          <cell r="AR26" t="str">
            <v>DOS</v>
          </cell>
          <cell r="AS26" t="str">
            <v>DOS</v>
          </cell>
          <cell r="AT26" t="str">
            <v>DOS</v>
          </cell>
        </row>
        <row r="27">
          <cell r="A27" t="str">
            <v xml:space="preserve">Basingstoke </v>
          </cell>
          <cell r="B27" t="str">
            <v>1834</v>
          </cell>
          <cell r="Q27" t="str">
            <v>Rev Z</v>
          </cell>
          <cell r="AM27" t="str">
            <v>School VM &amp; Lettering Header</v>
          </cell>
          <cell r="AN27">
            <v>0</v>
          </cell>
          <cell r="AO27">
            <v>0</v>
          </cell>
          <cell r="AP27" t="str">
            <v>DOS</v>
          </cell>
          <cell r="AQ27" t="str">
            <v>DOS</v>
          </cell>
          <cell r="AR27" t="str">
            <v>DOS</v>
          </cell>
          <cell r="AS27" t="str">
            <v>DOS</v>
          </cell>
          <cell r="AT27" t="str">
            <v>DOS</v>
          </cell>
        </row>
        <row r="28">
          <cell r="A28" t="str">
            <v xml:space="preserve">Bath </v>
          </cell>
          <cell r="B28" t="str">
            <v>1546</v>
          </cell>
          <cell r="AM28" t="str">
            <v>Baby VM &amp; Lettering Header</v>
          </cell>
          <cell r="AN28">
            <v>0</v>
          </cell>
          <cell r="AO28">
            <v>0</v>
          </cell>
          <cell r="AP28" t="str">
            <v>DOS</v>
          </cell>
          <cell r="AQ28" t="str">
            <v>DOS</v>
          </cell>
          <cell r="AR28" t="str">
            <v>DOS</v>
          </cell>
          <cell r="AS28" t="str">
            <v>DOS</v>
          </cell>
          <cell r="AT28" t="str">
            <v>DOS</v>
          </cell>
        </row>
        <row r="29">
          <cell r="A29" t="str">
            <v>Bath Road</v>
          </cell>
          <cell r="B29" t="str">
            <v>5393</v>
          </cell>
          <cell r="AM29" t="str">
            <v>Girls VM &amp; Lettering Header 300mm high</v>
          </cell>
          <cell r="AN29">
            <v>0</v>
          </cell>
          <cell r="AO29">
            <v>0</v>
          </cell>
          <cell r="AP29" t="str">
            <v>DOS</v>
          </cell>
          <cell r="AQ29" t="str">
            <v>DOS</v>
          </cell>
          <cell r="AR29" t="str">
            <v>DOS</v>
          </cell>
          <cell r="AS29" t="str">
            <v>DOS</v>
          </cell>
          <cell r="AT29" t="str">
            <v>DOS</v>
          </cell>
        </row>
        <row r="30">
          <cell r="A30" t="str">
            <v xml:space="preserve">Bayswater </v>
          </cell>
          <cell r="B30" t="str">
            <v>0288</v>
          </cell>
          <cell r="AM30" t="str">
            <v>Girls Sleep VM &amp; Lettering Header 300mm high</v>
          </cell>
          <cell r="AN30">
            <v>0</v>
          </cell>
          <cell r="AO30">
            <v>0</v>
          </cell>
          <cell r="AP30" t="str">
            <v>DOS</v>
          </cell>
          <cell r="AQ30" t="str">
            <v>DOS</v>
          </cell>
          <cell r="AR30" t="str">
            <v>DOS</v>
          </cell>
          <cell r="AS30" t="str">
            <v>DOS</v>
          </cell>
          <cell r="AT30" t="str">
            <v>DOS</v>
          </cell>
        </row>
        <row r="31">
          <cell r="A31" t="str">
            <v>Beaconsfield</v>
          </cell>
          <cell r="B31" t="str">
            <v>8840</v>
          </cell>
          <cell r="AM31" t="str">
            <v>Girls Shoes VM &amp; Lettering Header 300mm high</v>
          </cell>
          <cell r="AN31">
            <v>0</v>
          </cell>
          <cell r="AO31">
            <v>0</v>
          </cell>
          <cell r="AP31" t="str">
            <v>DOS</v>
          </cell>
          <cell r="AQ31" t="str">
            <v>DOS</v>
          </cell>
          <cell r="AR31" t="str">
            <v>DOS</v>
          </cell>
          <cell r="AS31" t="str">
            <v>DOS</v>
          </cell>
          <cell r="AT31" t="str">
            <v>DOS</v>
          </cell>
        </row>
        <row r="32">
          <cell r="A32" t="str">
            <v>Bearsden</v>
          </cell>
          <cell r="B32" t="str">
            <v>8866</v>
          </cell>
          <cell r="AM32" t="str">
            <v>Boys VM &amp; Lettering Header 300mm high</v>
          </cell>
          <cell r="AN32">
            <v>0</v>
          </cell>
          <cell r="AO32">
            <v>0</v>
          </cell>
          <cell r="AP32" t="str">
            <v>DOS</v>
          </cell>
          <cell r="AQ32" t="str">
            <v>DOS</v>
          </cell>
          <cell r="AR32" t="str">
            <v>DOS</v>
          </cell>
          <cell r="AS32" t="str">
            <v>DOS</v>
          </cell>
          <cell r="AT32" t="str">
            <v>DOS</v>
          </cell>
        </row>
        <row r="33">
          <cell r="A33" t="str">
            <v xml:space="preserve">Beckenham </v>
          </cell>
          <cell r="B33" t="str">
            <v>2574</v>
          </cell>
          <cell r="AM33" t="str">
            <v>Boys Sleep VM &amp; Lettering Header 300mm high</v>
          </cell>
          <cell r="AN33">
            <v>0</v>
          </cell>
          <cell r="AO33">
            <v>0</v>
          </cell>
          <cell r="AP33" t="str">
            <v>DOS</v>
          </cell>
          <cell r="AQ33" t="str">
            <v>DOS</v>
          </cell>
          <cell r="AR33" t="str">
            <v>DOS</v>
          </cell>
          <cell r="AS33" t="str">
            <v>DOS</v>
          </cell>
          <cell r="AT33" t="str">
            <v>DOS</v>
          </cell>
        </row>
        <row r="34">
          <cell r="A34" t="str">
            <v xml:space="preserve">Bedford </v>
          </cell>
          <cell r="B34" t="str">
            <v>0602</v>
          </cell>
          <cell r="AM34" t="str">
            <v>Boys Shoes VM &amp; Lettering Header 300mm high</v>
          </cell>
          <cell r="AN34">
            <v>0</v>
          </cell>
          <cell r="AO34">
            <v>0</v>
          </cell>
          <cell r="AP34" t="str">
            <v>DOS</v>
          </cell>
          <cell r="AQ34" t="str">
            <v>DOS</v>
          </cell>
          <cell r="AR34" t="str">
            <v>DOS</v>
          </cell>
          <cell r="AS34" t="str">
            <v>DOS</v>
          </cell>
          <cell r="AT34" t="str">
            <v>DOS</v>
          </cell>
        </row>
        <row r="35">
          <cell r="A35" t="str">
            <v xml:space="preserve">Belfast </v>
          </cell>
          <cell r="B35" t="str">
            <v>2972</v>
          </cell>
          <cell r="AM35" t="str">
            <v>Baby VM &amp; Lettering Header 300mm High</v>
          </cell>
          <cell r="AN35">
            <v>0</v>
          </cell>
          <cell r="AO35">
            <v>0</v>
          </cell>
          <cell r="AP35" t="str">
            <v>DOS</v>
          </cell>
          <cell r="AQ35" t="str">
            <v>DOS</v>
          </cell>
          <cell r="AR35" t="str">
            <v>DOS</v>
          </cell>
          <cell r="AS35" t="str">
            <v>DOS</v>
          </cell>
          <cell r="AT35" t="str">
            <v>DOS</v>
          </cell>
        </row>
        <row r="36">
          <cell r="A36" t="str">
            <v>Berwick-On-Tweed RP</v>
          </cell>
          <cell r="B36" t="str">
            <v>NW55</v>
          </cell>
          <cell r="AM36" t="str">
            <v>School VM &amp; Lettering Header 300mm High</v>
          </cell>
          <cell r="AN36">
            <v>0</v>
          </cell>
          <cell r="AO36">
            <v>0</v>
          </cell>
          <cell r="AP36" t="str">
            <v>DOS</v>
          </cell>
          <cell r="AQ36" t="str">
            <v>DOS</v>
          </cell>
          <cell r="AR36" t="str">
            <v>DOS</v>
          </cell>
          <cell r="AS36" t="str">
            <v>DOS</v>
          </cell>
          <cell r="AT36" t="str">
            <v>DOS</v>
          </cell>
        </row>
        <row r="37">
          <cell r="A37" t="str">
            <v xml:space="preserve">Beverley </v>
          </cell>
          <cell r="B37" t="str">
            <v>7728</v>
          </cell>
          <cell r="AM37" t="str">
            <v>750mm Microslat Flush Header</v>
          </cell>
          <cell r="AN37" t="str">
            <v>DOS</v>
          </cell>
          <cell r="AO37" t="str">
            <v>DOS</v>
          </cell>
          <cell r="AP37" t="str">
            <v>DOS</v>
          </cell>
          <cell r="AQ37" t="str">
            <v>DOS</v>
          </cell>
          <cell r="AR37" t="str">
            <v>DOS</v>
          </cell>
          <cell r="AS37" t="str">
            <v>DOS</v>
          </cell>
          <cell r="AT37" t="str">
            <v>DOS</v>
          </cell>
        </row>
        <row r="38">
          <cell r="A38" t="str">
            <v xml:space="preserve">Bexleyheath </v>
          </cell>
          <cell r="B38" t="str">
            <v>3191</v>
          </cell>
          <cell r="AM38" t="str">
            <v>1000mm Microslat Flush Header</v>
          </cell>
          <cell r="AN38" t="str">
            <v>DOS</v>
          </cell>
          <cell r="AO38" t="str">
            <v>DOS</v>
          </cell>
          <cell r="AP38" t="str">
            <v>DOS</v>
          </cell>
          <cell r="AQ38" t="str">
            <v>DOS</v>
          </cell>
          <cell r="AR38" t="str">
            <v>DOS</v>
          </cell>
          <cell r="AS38" t="str">
            <v>DOS</v>
          </cell>
          <cell r="AT38" t="str">
            <v>DOS</v>
          </cell>
        </row>
        <row r="39">
          <cell r="A39" t="str">
            <v xml:space="preserve">Birkenhead </v>
          </cell>
          <cell r="B39" t="str">
            <v>0149</v>
          </cell>
          <cell r="AM39" t="str">
            <v>Girls Single Shelf</v>
          </cell>
          <cell r="AN39">
            <v>0</v>
          </cell>
          <cell r="AO39">
            <v>0</v>
          </cell>
          <cell r="AP39" t="str">
            <v>DOS</v>
          </cell>
          <cell r="AQ39" t="str">
            <v>DOS</v>
          </cell>
          <cell r="AR39" t="str">
            <v>DOS</v>
          </cell>
          <cell r="AS39" t="str">
            <v>DOS</v>
          </cell>
          <cell r="AT39" t="str">
            <v>DOS</v>
          </cell>
        </row>
        <row r="40">
          <cell r="A40" t="str">
            <v xml:space="preserve">Birmingham </v>
          </cell>
          <cell r="B40" t="str">
            <v>2626</v>
          </cell>
          <cell r="AM40" t="str">
            <v>Boys Single Shelf</v>
          </cell>
          <cell r="AN40">
            <v>0</v>
          </cell>
          <cell r="AO40">
            <v>0</v>
          </cell>
          <cell r="AP40" t="str">
            <v>DOS</v>
          </cell>
          <cell r="AQ40" t="str">
            <v>DOS</v>
          </cell>
          <cell r="AR40" t="str">
            <v>DOS</v>
          </cell>
          <cell r="AS40" t="str">
            <v>DOS</v>
          </cell>
          <cell r="AT40" t="str">
            <v>DOS</v>
          </cell>
        </row>
        <row r="41">
          <cell r="A41" t="str">
            <v>Birmingham Fort Retail Park</v>
          </cell>
          <cell r="B41" t="str">
            <v>5351</v>
          </cell>
          <cell r="AM41" t="str">
            <v>Mobile Childrens Fitting Room</v>
          </cell>
          <cell r="AN41" t="str">
            <v>DOS</v>
          </cell>
          <cell r="AO41" t="str">
            <v>DOS</v>
          </cell>
          <cell r="AP41" t="str">
            <v>DOS</v>
          </cell>
          <cell r="AQ41" t="str">
            <v>DOS</v>
          </cell>
          <cell r="AR41" t="str">
            <v>DOS</v>
          </cell>
          <cell r="AS41" t="str">
            <v>DOS</v>
          </cell>
          <cell r="AT41" t="str">
            <v>DOS</v>
          </cell>
        </row>
        <row r="42">
          <cell r="A42" t="str">
            <v xml:space="preserve">Bishop Auckland </v>
          </cell>
          <cell r="B42" t="str">
            <v>0806</v>
          </cell>
          <cell r="AM42" t="str">
            <v>Girls Flat Header for Catwall</v>
          </cell>
          <cell r="AN42">
            <v>0</v>
          </cell>
          <cell r="AO42">
            <v>0</v>
          </cell>
          <cell r="AP42" t="str">
            <v>DOS</v>
          </cell>
          <cell r="AQ42" t="str">
            <v>DOS</v>
          </cell>
          <cell r="AR42" t="str">
            <v>DOS</v>
          </cell>
          <cell r="AS42" t="str">
            <v>DOS</v>
          </cell>
          <cell r="AT42" t="str">
            <v>DOS</v>
          </cell>
        </row>
        <row r="43">
          <cell r="A43" t="str">
            <v>Bishops Stortford</v>
          </cell>
          <cell r="B43" t="str">
            <v>3308</v>
          </cell>
          <cell r="AM43" t="str">
            <v>Boys Flat Header for Catwall</v>
          </cell>
          <cell r="AN43">
            <v>0</v>
          </cell>
          <cell r="AO43">
            <v>0</v>
          </cell>
          <cell r="AP43" t="str">
            <v>DOS</v>
          </cell>
          <cell r="AQ43" t="str">
            <v>DOS</v>
          </cell>
          <cell r="AR43" t="str">
            <v>DOS</v>
          </cell>
          <cell r="AS43" t="str">
            <v>DOS</v>
          </cell>
          <cell r="AT43" t="str">
            <v>DOS</v>
          </cell>
        </row>
        <row r="44">
          <cell r="A44" t="str">
            <v xml:space="preserve">Blackburn </v>
          </cell>
          <cell r="B44" t="str">
            <v>1957</v>
          </cell>
          <cell r="AM44" t="str">
            <v>Pink Kids Stool</v>
          </cell>
          <cell r="AN44">
            <v>0</v>
          </cell>
          <cell r="AO44">
            <v>0</v>
          </cell>
          <cell r="AP44">
            <v>0</v>
          </cell>
          <cell r="AQ44">
            <v>0</v>
          </cell>
          <cell r="AR44">
            <v>0</v>
          </cell>
          <cell r="AS44" t="str">
            <v>DOS</v>
          </cell>
          <cell r="AT44" t="str">
            <v>DOS</v>
          </cell>
        </row>
        <row r="45">
          <cell r="A45" t="str">
            <v xml:space="preserve">Blackpool </v>
          </cell>
          <cell r="B45" t="str">
            <v>2503</v>
          </cell>
          <cell r="AM45" t="str">
            <v>Blue Kids Stool</v>
          </cell>
          <cell r="AN45">
            <v>0</v>
          </cell>
          <cell r="AO45">
            <v>0</v>
          </cell>
          <cell r="AP45">
            <v>0</v>
          </cell>
          <cell r="AQ45">
            <v>0</v>
          </cell>
          <cell r="AR45">
            <v>0</v>
          </cell>
          <cell r="AS45" t="str">
            <v>DOS</v>
          </cell>
          <cell r="AT45" t="str">
            <v>DOS</v>
          </cell>
        </row>
        <row r="46">
          <cell r="A46" t="str">
            <v>Blackrock</v>
          </cell>
          <cell r="B46" t="str">
            <v>9920</v>
          </cell>
          <cell r="AM46" t="str">
            <v>White Kids Stool</v>
          </cell>
          <cell r="AN46" t="str">
            <v>DOS</v>
          </cell>
          <cell r="AO46" t="str">
            <v>DOS</v>
          </cell>
          <cell r="AP46" t="str">
            <v>DOS</v>
          </cell>
          <cell r="AQ46" t="str">
            <v>DOS</v>
          </cell>
          <cell r="AR46" t="str">
            <v>DOS</v>
          </cell>
          <cell r="AS46" t="str">
            <v>DOS</v>
          </cell>
          <cell r="AT46" t="str">
            <v>DOS</v>
          </cell>
        </row>
        <row r="47">
          <cell r="A47" t="str">
            <v>Blanchards Town</v>
          </cell>
          <cell r="B47" t="str">
            <v>8109</v>
          </cell>
          <cell r="AM47" t="str">
            <v>Small Plinth Girls Type J</v>
          </cell>
          <cell r="AN47">
            <v>0</v>
          </cell>
          <cell r="AO47">
            <v>0</v>
          </cell>
          <cell r="AP47" t="str">
            <v>DOS</v>
          </cell>
          <cell r="AQ47" t="str">
            <v>DOS</v>
          </cell>
          <cell r="AR47" t="str">
            <v>DOS</v>
          </cell>
          <cell r="AS47" t="str">
            <v>DOS</v>
          </cell>
          <cell r="AT47" t="str">
            <v>DOS</v>
          </cell>
        </row>
        <row r="48">
          <cell r="A48" t="str">
            <v xml:space="preserve">Bluewater </v>
          </cell>
          <cell r="B48" t="str">
            <v>6460</v>
          </cell>
          <cell r="AM48" t="str">
            <v>Small Plinth Boys Type K</v>
          </cell>
          <cell r="AN48">
            <v>0</v>
          </cell>
          <cell r="AO48">
            <v>0</v>
          </cell>
          <cell r="AP48" t="str">
            <v>DOS</v>
          </cell>
          <cell r="AQ48" t="str">
            <v>DOS</v>
          </cell>
          <cell r="AR48" t="str">
            <v>DOS</v>
          </cell>
          <cell r="AS48" t="str">
            <v>DOS</v>
          </cell>
          <cell r="AT48" t="str">
            <v>DOS</v>
          </cell>
        </row>
        <row r="49">
          <cell r="A49" t="str">
            <v>Bolton</v>
          </cell>
          <cell r="B49" t="str">
            <v>0495</v>
          </cell>
          <cell r="AM49" t="str">
            <v>Small Plinth School Type M</v>
          </cell>
          <cell r="AN49">
            <v>0</v>
          </cell>
          <cell r="AO49">
            <v>0</v>
          </cell>
          <cell r="AP49" t="str">
            <v>DOS</v>
          </cell>
          <cell r="AQ49" t="str">
            <v>DOS</v>
          </cell>
          <cell r="AR49" t="str">
            <v>DOS</v>
          </cell>
          <cell r="AS49" t="str">
            <v>DOS</v>
          </cell>
          <cell r="AT49" t="str">
            <v>DOS</v>
          </cell>
        </row>
        <row r="50">
          <cell r="A50" t="str">
            <v>Bolton Middlebrook</v>
          </cell>
          <cell r="B50" t="str">
            <v>6509</v>
          </cell>
          <cell r="AM50" t="str">
            <v>CSPS Pack - Flagship &amp; Majors</v>
          </cell>
          <cell r="AN50">
            <v>0</v>
          </cell>
          <cell r="AO50">
            <v>0</v>
          </cell>
          <cell r="AP50" t="str">
            <v>DOS</v>
          </cell>
          <cell r="AQ50" t="str">
            <v>DOS</v>
          </cell>
          <cell r="AR50" t="str">
            <v>DOS</v>
          </cell>
          <cell r="AS50" t="str">
            <v>DOS</v>
          </cell>
          <cell r="AT50" t="str">
            <v>DOS</v>
          </cell>
        </row>
        <row r="51">
          <cell r="A51" t="str">
            <v xml:space="preserve">Bootle </v>
          </cell>
          <cell r="B51" t="str">
            <v>3052</v>
          </cell>
          <cell r="AM51" t="str">
            <v>Girls Small Pick Up Basket on Bracket</v>
          </cell>
          <cell r="AN51">
            <v>0</v>
          </cell>
          <cell r="AO51">
            <v>0</v>
          </cell>
          <cell r="AP51" t="str">
            <v>DOS</v>
          </cell>
          <cell r="AQ51" t="str">
            <v>DOS</v>
          </cell>
          <cell r="AR51" t="str">
            <v>DOS</v>
          </cell>
          <cell r="AS51" t="str">
            <v>DOS</v>
          </cell>
          <cell r="AT51" t="str">
            <v>DOS</v>
          </cell>
        </row>
        <row r="52">
          <cell r="A52" t="str">
            <v>Borehamwood Simply Food</v>
          </cell>
          <cell r="B52" t="str">
            <v>7896</v>
          </cell>
          <cell r="AM52" t="str">
            <v>Boys Small Pick Up Basket on Bracket</v>
          </cell>
          <cell r="AN52">
            <v>0</v>
          </cell>
          <cell r="AO52">
            <v>0</v>
          </cell>
          <cell r="AP52" t="str">
            <v>DOS</v>
          </cell>
          <cell r="AQ52" t="str">
            <v>DOS</v>
          </cell>
          <cell r="AR52" t="str">
            <v>DOS</v>
          </cell>
          <cell r="AS52" t="str">
            <v>DOS</v>
          </cell>
          <cell r="AT52" t="str">
            <v>DOS</v>
          </cell>
        </row>
        <row r="53">
          <cell r="A53" t="str">
            <v xml:space="preserve">Boscombe </v>
          </cell>
          <cell r="B53" t="str">
            <v>1562</v>
          </cell>
          <cell r="AM53" t="str">
            <v>1000 x 400mm Clear Toughened Glass Shelf</v>
          </cell>
          <cell r="AN53">
            <v>30</v>
          </cell>
          <cell r="AO53">
            <v>30</v>
          </cell>
          <cell r="AP53">
            <v>40</v>
          </cell>
          <cell r="AQ53">
            <v>40</v>
          </cell>
          <cell r="AR53">
            <v>40</v>
          </cell>
          <cell r="AS53">
            <v>50</v>
          </cell>
          <cell r="AT53">
            <v>50</v>
          </cell>
        </row>
        <row r="54">
          <cell r="A54" t="str">
            <v xml:space="preserve">Boston </v>
          </cell>
          <cell r="B54" t="str">
            <v>0893</v>
          </cell>
          <cell r="AM54" t="str">
            <v>1000 x 400mm Smoked Toughened Glass Shelf</v>
          </cell>
          <cell r="AN54">
            <v>0</v>
          </cell>
          <cell r="AO54">
            <v>0</v>
          </cell>
          <cell r="AP54">
            <v>30</v>
          </cell>
          <cell r="AQ54">
            <v>30</v>
          </cell>
          <cell r="AR54">
            <v>30</v>
          </cell>
          <cell r="AS54">
            <v>40</v>
          </cell>
          <cell r="AT54">
            <v>40</v>
          </cell>
        </row>
        <row r="55">
          <cell r="A55" t="str">
            <v xml:space="preserve">Bothwell Street  </v>
          </cell>
          <cell r="B55" t="str">
            <v>7760</v>
          </cell>
          <cell r="AM55" t="str">
            <v>1000mm Glass Shelf Bar with Brackets</v>
          </cell>
          <cell r="AN55">
            <v>30</v>
          </cell>
          <cell r="AO55">
            <v>30</v>
          </cell>
          <cell r="AP55">
            <v>70</v>
          </cell>
          <cell r="AQ55">
            <v>70</v>
          </cell>
          <cell r="AR55">
            <v>70</v>
          </cell>
          <cell r="AS55">
            <v>90</v>
          </cell>
          <cell r="AT55">
            <v>90</v>
          </cell>
        </row>
        <row r="56">
          <cell r="A56" t="str">
            <v>Boucher Road (Belfast)</v>
          </cell>
          <cell r="B56" t="str">
            <v>NW45</v>
          </cell>
          <cell r="AM56" t="str">
            <v>1000 x 400mm Bamboo Shelf c/w brackets</v>
          </cell>
          <cell r="AN56">
            <v>10</v>
          </cell>
          <cell r="AO56">
            <v>10</v>
          </cell>
          <cell r="AP56">
            <v>30</v>
          </cell>
          <cell r="AQ56">
            <v>30</v>
          </cell>
          <cell r="AR56">
            <v>30</v>
          </cell>
          <cell r="AS56">
            <v>40</v>
          </cell>
          <cell r="AT56">
            <v>40</v>
          </cell>
        </row>
        <row r="57">
          <cell r="A57" t="str">
            <v xml:space="preserve">Bournemouth </v>
          </cell>
          <cell r="B57" t="str">
            <v>0767</v>
          </cell>
          <cell r="AM57" t="str">
            <v>990mm Hook in Bar</v>
          </cell>
          <cell r="AN57">
            <v>15</v>
          </cell>
          <cell r="AO57">
            <v>15</v>
          </cell>
          <cell r="AP57">
            <v>20</v>
          </cell>
          <cell r="AQ57">
            <v>20</v>
          </cell>
          <cell r="AR57">
            <v>20</v>
          </cell>
          <cell r="AS57">
            <v>25</v>
          </cell>
          <cell r="AT57">
            <v>25</v>
          </cell>
        </row>
        <row r="58">
          <cell r="A58" t="str">
            <v>Bracknell</v>
          </cell>
          <cell r="B58" t="str">
            <v>9166</v>
          </cell>
          <cell r="AM58" t="str">
            <v>300 x 8mm Stripes Hook on Saddle</v>
          </cell>
          <cell r="AN58">
            <v>50</v>
          </cell>
          <cell r="AO58">
            <v>50</v>
          </cell>
          <cell r="AP58">
            <v>100</v>
          </cell>
          <cell r="AQ58">
            <v>100</v>
          </cell>
          <cell r="AR58">
            <v>100</v>
          </cell>
          <cell r="AS58">
            <v>150</v>
          </cell>
          <cell r="AT58">
            <v>150</v>
          </cell>
        </row>
        <row r="59">
          <cell r="A59" t="str">
            <v xml:space="preserve">Bradford </v>
          </cell>
          <cell r="B59" t="str">
            <v>1986</v>
          </cell>
          <cell r="AM59" t="str">
            <v>HG25</v>
          </cell>
          <cell r="AN59">
            <v>2</v>
          </cell>
          <cell r="AO59">
            <v>2</v>
          </cell>
          <cell r="AP59">
            <v>3</v>
          </cell>
          <cell r="AQ59">
            <v>3</v>
          </cell>
          <cell r="AR59">
            <v>3</v>
          </cell>
          <cell r="AS59">
            <v>4</v>
          </cell>
          <cell r="AT59">
            <v>4</v>
          </cell>
        </row>
        <row r="60">
          <cell r="A60" t="str">
            <v>Bradford Foster Square</v>
          </cell>
          <cell r="B60" t="str">
            <v>NW08</v>
          </cell>
          <cell r="AM60" t="str">
            <v>HG26</v>
          </cell>
          <cell r="AN60">
            <v>2</v>
          </cell>
          <cell r="AO60">
            <v>2</v>
          </cell>
          <cell r="AP60">
            <v>3</v>
          </cell>
          <cell r="AQ60">
            <v>3</v>
          </cell>
          <cell r="AR60">
            <v>3</v>
          </cell>
          <cell r="AS60">
            <v>4</v>
          </cell>
          <cell r="AT60">
            <v>4</v>
          </cell>
        </row>
        <row r="61">
          <cell r="A61" t="str">
            <v xml:space="preserve">Braehead </v>
          </cell>
          <cell r="B61" t="str">
            <v>4417</v>
          </cell>
          <cell r="AM61" t="str">
            <v>HG27</v>
          </cell>
          <cell r="AN61">
            <v>2</v>
          </cell>
          <cell r="AO61">
            <v>2</v>
          </cell>
          <cell r="AP61">
            <v>3</v>
          </cell>
          <cell r="AQ61">
            <v>3</v>
          </cell>
          <cell r="AR61">
            <v>3</v>
          </cell>
          <cell r="AS61">
            <v>4</v>
          </cell>
          <cell r="AT61">
            <v>4</v>
          </cell>
        </row>
        <row r="62">
          <cell r="A62" t="str">
            <v xml:space="preserve">Brent Cross </v>
          </cell>
          <cell r="B62" t="str">
            <v>3120</v>
          </cell>
          <cell r="AM62" t="str">
            <v>2100 x 1000mm Perimeter Mesh</v>
          </cell>
          <cell r="AN62">
            <v>0</v>
          </cell>
          <cell r="AO62">
            <v>0</v>
          </cell>
          <cell r="AP62">
            <v>1</v>
          </cell>
          <cell r="AQ62">
            <v>1</v>
          </cell>
          <cell r="AR62">
            <v>1</v>
          </cell>
          <cell r="AS62">
            <v>2</v>
          </cell>
          <cell r="AT62">
            <v>2</v>
          </cell>
        </row>
        <row r="63">
          <cell r="A63" t="str">
            <v>Brentwood</v>
          </cell>
          <cell r="B63" t="str">
            <v>NW61</v>
          </cell>
          <cell r="AM63" t="str">
            <v>Small Midfloor Mesh</v>
          </cell>
          <cell r="AN63">
            <v>3</v>
          </cell>
          <cell r="AO63">
            <v>3</v>
          </cell>
          <cell r="AP63">
            <v>3</v>
          </cell>
          <cell r="AQ63">
            <v>3</v>
          </cell>
          <cell r="AR63">
            <v>3</v>
          </cell>
          <cell r="AS63">
            <v>3</v>
          </cell>
          <cell r="AT63">
            <v>3</v>
          </cell>
        </row>
        <row r="64">
          <cell r="A64" t="str">
            <v xml:space="preserve">Brentwood </v>
          </cell>
          <cell r="B64" t="str">
            <v>3256</v>
          </cell>
          <cell r="AM64" t="str">
            <v>Plate Rack</v>
          </cell>
          <cell r="AN64">
            <v>40</v>
          </cell>
          <cell r="AO64">
            <v>40</v>
          </cell>
          <cell r="AP64">
            <v>60</v>
          </cell>
          <cell r="AQ64">
            <v>60</v>
          </cell>
          <cell r="AR64">
            <v>60</v>
          </cell>
          <cell r="AS64">
            <v>80</v>
          </cell>
          <cell r="AT64">
            <v>80</v>
          </cell>
        </row>
        <row r="65">
          <cell r="A65" t="str">
            <v>Bridgnorth Simply Food</v>
          </cell>
          <cell r="B65" t="str">
            <v>NW39</v>
          </cell>
          <cell r="AM65" t="str">
            <v>90 x 1000 x 1000mm Plinth</v>
          </cell>
          <cell r="AN65">
            <v>4</v>
          </cell>
          <cell r="AO65">
            <v>4</v>
          </cell>
          <cell r="AP65">
            <v>6</v>
          </cell>
          <cell r="AQ65">
            <v>6</v>
          </cell>
          <cell r="AR65">
            <v>6</v>
          </cell>
          <cell r="AS65">
            <v>8</v>
          </cell>
          <cell r="AT65">
            <v>8</v>
          </cell>
        </row>
        <row r="66">
          <cell r="A66" t="str">
            <v xml:space="preserve">Bridlington </v>
          </cell>
          <cell r="B66" t="str">
            <v>1164</v>
          </cell>
          <cell r="AM66" t="str">
            <v>2600 x 1000mm Magenetic Décor Frame</v>
          </cell>
          <cell r="AN66" t="str">
            <v>DOS</v>
          </cell>
          <cell r="AO66" t="str">
            <v>DOS</v>
          </cell>
          <cell r="AP66" t="str">
            <v>DOS</v>
          </cell>
          <cell r="AQ66" t="str">
            <v>DOS</v>
          </cell>
          <cell r="AR66" t="str">
            <v>DOS</v>
          </cell>
          <cell r="AS66" t="str">
            <v>DOS</v>
          </cell>
          <cell r="AT66" t="str">
            <v>DOS</v>
          </cell>
        </row>
        <row r="67">
          <cell r="A67" t="str">
            <v>Brighton</v>
          </cell>
          <cell r="B67" t="str">
            <v>1232</v>
          </cell>
          <cell r="AM67" t="str">
            <v>Furniture Totem</v>
          </cell>
          <cell r="AN67">
            <v>0</v>
          </cell>
          <cell r="AO67">
            <v>0</v>
          </cell>
          <cell r="AP67" t="str">
            <v>DOS</v>
          </cell>
          <cell r="AQ67" t="str">
            <v>DOS</v>
          </cell>
          <cell r="AR67" t="str">
            <v>DOS</v>
          </cell>
          <cell r="AS67" t="str">
            <v>DOS</v>
          </cell>
          <cell r="AT67" t="str">
            <v>DOS</v>
          </cell>
        </row>
        <row r="68">
          <cell r="A68" t="str">
            <v xml:space="preserve">Brighton Station </v>
          </cell>
          <cell r="B68" t="str">
            <v>6790</v>
          </cell>
          <cell r="AM68" t="str">
            <v>Swatch Book Stand</v>
          </cell>
          <cell r="AN68">
            <v>0</v>
          </cell>
          <cell r="AO68">
            <v>0</v>
          </cell>
          <cell r="AP68" t="str">
            <v>DOS</v>
          </cell>
          <cell r="AQ68" t="str">
            <v>DOS</v>
          </cell>
          <cell r="AR68" t="str">
            <v>DOS</v>
          </cell>
          <cell r="AS68" t="str">
            <v>DOS</v>
          </cell>
          <cell r="AT68" t="str">
            <v>DOS</v>
          </cell>
        </row>
        <row r="69">
          <cell r="A69" t="str">
            <v xml:space="preserve">Bristol </v>
          </cell>
          <cell r="B69" t="str">
            <v>2697</v>
          </cell>
          <cell r="AM69" t="str">
            <v>300mm deep Xero Hanging Rail</v>
          </cell>
          <cell r="AN69">
            <v>0</v>
          </cell>
          <cell r="AO69">
            <v>0</v>
          </cell>
          <cell r="AP69">
            <v>6</v>
          </cell>
          <cell r="AQ69">
            <v>6</v>
          </cell>
          <cell r="AR69">
            <v>6</v>
          </cell>
          <cell r="AS69">
            <v>8</v>
          </cell>
          <cell r="AT69">
            <v>8</v>
          </cell>
        </row>
        <row r="70">
          <cell r="A70" t="str">
            <v>Bristol Harbourside</v>
          </cell>
          <cell r="B70" t="str">
            <v>9098</v>
          </cell>
          <cell r="AM70" t="str">
            <v>Throw Single Cranked Arm</v>
          </cell>
          <cell r="AN70">
            <v>5</v>
          </cell>
          <cell r="AO70">
            <v>5</v>
          </cell>
          <cell r="AP70">
            <v>10</v>
          </cell>
          <cell r="AQ70">
            <v>10</v>
          </cell>
          <cell r="AR70">
            <v>10</v>
          </cell>
          <cell r="AS70">
            <v>15</v>
          </cell>
          <cell r="AT70">
            <v>15</v>
          </cell>
        </row>
        <row r="71">
          <cell r="A71" t="str">
            <v>Bristol Longwell Green</v>
          </cell>
          <cell r="B71" t="str">
            <v>8018</v>
          </cell>
          <cell r="AM71" t="str">
            <v>Throw Cranked T Arm</v>
          </cell>
          <cell r="AN71">
            <v>4</v>
          </cell>
          <cell r="AO71">
            <v>4</v>
          </cell>
          <cell r="AP71">
            <v>8</v>
          </cell>
          <cell r="AQ71">
            <v>8</v>
          </cell>
          <cell r="AR71">
            <v>8</v>
          </cell>
          <cell r="AS71">
            <v>10</v>
          </cell>
          <cell r="AT71">
            <v>10</v>
          </cell>
        </row>
        <row r="72">
          <cell r="A72" t="str">
            <v xml:space="preserve">Brixton </v>
          </cell>
          <cell r="B72" t="str">
            <v>1025</v>
          </cell>
          <cell r="AM72" t="str">
            <v>Throw Double Cranked Arm</v>
          </cell>
          <cell r="AN72">
            <v>4</v>
          </cell>
          <cell r="AO72">
            <v>4</v>
          </cell>
          <cell r="AP72">
            <v>8</v>
          </cell>
          <cell r="AQ72">
            <v>8</v>
          </cell>
          <cell r="AR72">
            <v>8</v>
          </cell>
          <cell r="AS72">
            <v>10</v>
          </cell>
          <cell r="AT72">
            <v>10</v>
          </cell>
        </row>
        <row r="73">
          <cell r="A73" t="str">
            <v xml:space="preserve">Bromley </v>
          </cell>
          <cell r="B73" t="str">
            <v>0903</v>
          </cell>
          <cell r="AM73" t="str">
            <v>Rug Sample Unit</v>
          </cell>
          <cell r="AN73">
            <v>0</v>
          </cell>
          <cell r="AO73">
            <v>0</v>
          </cell>
          <cell r="AP73">
            <v>1</v>
          </cell>
          <cell r="AQ73">
            <v>1</v>
          </cell>
          <cell r="AR73">
            <v>1</v>
          </cell>
          <cell r="AS73">
            <v>1</v>
          </cell>
          <cell r="AT73">
            <v>1</v>
          </cell>
        </row>
        <row r="74">
          <cell r="A74" t="str">
            <v xml:space="preserve">Bromley Satellite </v>
          </cell>
          <cell r="B74" t="str">
            <v>0400</v>
          </cell>
          <cell r="AM74" t="str">
            <v>Furniture Cube</v>
          </cell>
          <cell r="AN74">
            <v>0</v>
          </cell>
          <cell r="AO74">
            <v>0</v>
          </cell>
          <cell r="AP74" t="str">
            <v>DOS</v>
          </cell>
          <cell r="AQ74" t="str">
            <v>DOS</v>
          </cell>
          <cell r="AR74" t="str">
            <v>DOS</v>
          </cell>
          <cell r="AS74" t="str">
            <v>DOS</v>
          </cell>
          <cell r="AT74" t="str">
            <v>DOS</v>
          </cell>
        </row>
        <row r="75">
          <cell r="A75" t="str">
            <v xml:space="preserve">Brompton Road </v>
          </cell>
          <cell r="B75" t="str">
            <v>7634</v>
          </cell>
          <cell r="AM75" t="str">
            <v>Home Catalogue Holder</v>
          </cell>
          <cell r="AN75">
            <v>4</v>
          </cell>
          <cell r="AO75">
            <v>4</v>
          </cell>
          <cell r="AP75">
            <v>6</v>
          </cell>
          <cell r="AQ75">
            <v>6</v>
          </cell>
          <cell r="AR75">
            <v>6</v>
          </cell>
          <cell r="AS75">
            <v>8</v>
          </cell>
          <cell r="AT75">
            <v>8</v>
          </cell>
        </row>
        <row r="76">
          <cell r="A76" t="str">
            <v xml:space="preserve">Brooklands </v>
          </cell>
          <cell r="B76" t="str">
            <v>3803</v>
          </cell>
          <cell r="AM76" t="str">
            <v>HG33</v>
          </cell>
          <cell r="AN76">
            <v>2</v>
          </cell>
          <cell r="AO76">
            <v>2</v>
          </cell>
          <cell r="AP76">
            <v>4</v>
          </cell>
          <cell r="AQ76">
            <v>4</v>
          </cell>
          <cell r="AR76">
            <v>4</v>
          </cell>
          <cell r="AS76">
            <v>6</v>
          </cell>
          <cell r="AT76">
            <v>6</v>
          </cell>
        </row>
        <row r="77">
          <cell r="A77" t="str">
            <v>Broughton Park, Chester</v>
          </cell>
          <cell r="B77" t="str">
            <v>9881</v>
          </cell>
          <cell r="AM77" t="str">
            <v>HG35</v>
          </cell>
          <cell r="AN77">
            <v>2</v>
          </cell>
          <cell r="AO77">
            <v>2</v>
          </cell>
          <cell r="AP77">
            <v>4</v>
          </cell>
          <cell r="AQ77">
            <v>4</v>
          </cell>
          <cell r="AR77">
            <v>4</v>
          </cell>
          <cell r="AS77">
            <v>6</v>
          </cell>
          <cell r="AT77">
            <v>6</v>
          </cell>
        </row>
        <row r="78">
          <cell r="A78" t="str">
            <v>Bugsby Way Greenwich</v>
          </cell>
          <cell r="B78" t="str">
            <v>5270</v>
          </cell>
          <cell r="AM78" t="str">
            <v>500mmØ Sphere</v>
          </cell>
          <cell r="AN78">
            <v>1</v>
          </cell>
          <cell r="AO78">
            <v>1</v>
          </cell>
          <cell r="AP78">
            <v>2</v>
          </cell>
          <cell r="AQ78">
            <v>2</v>
          </cell>
          <cell r="AR78">
            <v>2</v>
          </cell>
          <cell r="AS78">
            <v>2</v>
          </cell>
          <cell r="AT78">
            <v>2</v>
          </cell>
        </row>
        <row r="79">
          <cell r="A79" t="str">
            <v xml:space="preserve">Burnley </v>
          </cell>
          <cell r="B79" t="str">
            <v>2079</v>
          </cell>
          <cell r="AM79" t="str">
            <v>300mmØ Sphere</v>
          </cell>
          <cell r="AN79">
            <v>1</v>
          </cell>
          <cell r="AO79">
            <v>1</v>
          </cell>
          <cell r="AP79">
            <v>2</v>
          </cell>
          <cell r="AQ79">
            <v>2</v>
          </cell>
          <cell r="AR79">
            <v>2</v>
          </cell>
          <cell r="AS79">
            <v>2</v>
          </cell>
          <cell r="AT79">
            <v>2</v>
          </cell>
        </row>
        <row r="80">
          <cell r="A80" t="str">
            <v xml:space="preserve">Burnley Print </v>
          </cell>
          <cell r="B80" t="str">
            <v>5063</v>
          </cell>
          <cell r="AM80" t="str">
            <v>Bedding Holder with 2 Returns &amp; Bumper Feet</v>
          </cell>
          <cell r="AN80">
            <v>30</v>
          </cell>
          <cell r="AO80">
            <v>30</v>
          </cell>
          <cell r="AP80">
            <v>40</v>
          </cell>
          <cell r="AQ80">
            <v>40</v>
          </cell>
          <cell r="AR80">
            <v>40</v>
          </cell>
          <cell r="AS80">
            <v>50</v>
          </cell>
          <cell r="AT80">
            <v>50</v>
          </cell>
        </row>
        <row r="81">
          <cell r="A81" t="str">
            <v xml:space="preserve">Burton </v>
          </cell>
          <cell r="B81" t="str">
            <v>1096</v>
          </cell>
          <cell r="AM81" t="str">
            <v>End of Bed A4 Landscape Acrylic Stand</v>
          </cell>
          <cell r="AN81" t="str">
            <v>DOS</v>
          </cell>
          <cell r="AO81" t="str">
            <v>DOS</v>
          </cell>
          <cell r="AP81" t="str">
            <v>DOS</v>
          </cell>
          <cell r="AQ81" t="str">
            <v>DOS</v>
          </cell>
          <cell r="AR81" t="str">
            <v>DOS</v>
          </cell>
          <cell r="AS81" t="str">
            <v>DOS</v>
          </cell>
          <cell r="AT81" t="str">
            <v>DOS</v>
          </cell>
        </row>
        <row r="82">
          <cell r="A82" t="str">
            <v xml:space="preserve">Bury </v>
          </cell>
          <cell r="B82" t="str">
            <v>1229</v>
          </cell>
          <cell r="AM82" t="str">
            <v>Microslat Outpost Unit O</v>
          </cell>
          <cell r="AN82">
            <v>4</v>
          </cell>
          <cell r="AO82">
            <v>4</v>
          </cell>
          <cell r="AP82">
            <v>4</v>
          </cell>
          <cell r="AQ82">
            <v>4</v>
          </cell>
          <cell r="AR82">
            <v>4</v>
          </cell>
          <cell r="AS82">
            <v>4</v>
          </cell>
          <cell r="AT82">
            <v>4</v>
          </cell>
        </row>
        <row r="83">
          <cell r="A83" t="str">
            <v xml:space="preserve">Bury St Edmunds </v>
          </cell>
          <cell r="B83" t="str">
            <v>1339</v>
          </cell>
          <cell r="AM83" t="str">
            <v>600mm Microslat Flush Header</v>
          </cell>
          <cell r="AN83">
            <v>12</v>
          </cell>
          <cell r="AO83">
            <v>12</v>
          </cell>
          <cell r="AP83">
            <v>14</v>
          </cell>
          <cell r="AQ83">
            <v>14</v>
          </cell>
          <cell r="AR83">
            <v>14</v>
          </cell>
          <cell r="AS83">
            <v>8</v>
          </cell>
          <cell r="AT83">
            <v>8</v>
          </cell>
        </row>
        <row r="84">
          <cell r="A84" t="str">
            <v xml:space="preserve">Buxton </v>
          </cell>
          <cell r="B84" t="str">
            <v>1892</v>
          </cell>
          <cell r="AM84" t="str">
            <v>100 x 6mmØ Microslat Hook</v>
          </cell>
          <cell r="AN84">
            <v>360</v>
          </cell>
          <cell r="AO84">
            <v>360</v>
          </cell>
          <cell r="AP84">
            <v>360</v>
          </cell>
          <cell r="AQ84">
            <v>360</v>
          </cell>
          <cell r="AR84">
            <v>360</v>
          </cell>
          <cell r="AS84">
            <v>360</v>
          </cell>
          <cell r="AT84">
            <v>360</v>
          </cell>
        </row>
        <row r="85">
          <cell r="A85" t="str">
            <v xml:space="preserve">Camberley </v>
          </cell>
          <cell r="B85" t="str">
            <v>0136</v>
          </cell>
          <cell r="AM85" t="str">
            <v>500 x 300mm Microslat Acrylic Shelf</v>
          </cell>
          <cell r="AN85">
            <v>6</v>
          </cell>
          <cell r="AO85">
            <v>6</v>
          </cell>
          <cell r="AP85">
            <v>8</v>
          </cell>
          <cell r="AQ85">
            <v>8</v>
          </cell>
          <cell r="AR85">
            <v>8</v>
          </cell>
          <cell r="AS85">
            <v>12</v>
          </cell>
          <cell r="AT85">
            <v>12</v>
          </cell>
        </row>
        <row r="86">
          <cell r="A86" t="str">
            <v>Cambridge</v>
          </cell>
          <cell r="B86" t="str">
            <v>1740</v>
          </cell>
        </row>
        <row r="87">
          <cell r="A87" t="str">
            <v xml:space="preserve">Cambridge Satellite </v>
          </cell>
          <cell r="B87" t="str">
            <v>3450</v>
          </cell>
          <cell r="AM87" t="str">
            <v>General Working Stock Requirements</v>
          </cell>
          <cell r="AN87" t="str">
            <v>Retail Pk Small</v>
          </cell>
          <cell r="AO87" t="str">
            <v>H/S Small</v>
          </cell>
          <cell r="AP87" t="str">
            <v>Retail Pk Large</v>
          </cell>
          <cell r="AQ87" t="str">
            <v>H/S Medium</v>
          </cell>
          <cell r="AR87" t="str">
            <v>H/S Lrg part seg</v>
          </cell>
          <cell r="AS87" t="str">
            <v>H/S Lrg full seg</v>
          </cell>
          <cell r="AT87" t="str">
            <v>Flagship</v>
          </cell>
        </row>
        <row r="88">
          <cell r="A88" t="str">
            <v xml:space="preserve">Camden Town </v>
          </cell>
          <cell r="B88" t="str">
            <v>0291</v>
          </cell>
          <cell r="AM88" t="str">
            <v>1 x White Upper &amp; 2 x Lower Volume 1400mm Table Set</v>
          </cell>
          <cell r="AN88">
            <v>1</v>
          </cell>
          <cell r="AO88">
            <v>1</v>
          </cell>
          <cell r="AP88">
            <v>1</v>
          </cell>
          <cell r="AQ88">
            <v>1</v>
          </cell>
          <cell r="AR88">
            <v>1</v>
          </cell>
          <cell r="AS88">
            <v>1</v>
          </cell>
          <cell r="AT88">
            <v>1</v>
          </cell>
        </row>
        <row r="89">
          <cell r="A89" t="str">
            <v xml:space="preserve">Canary Wharf  </v>
          </cell>
          <cell r="B89" t="str">
            <v>3722</v>
          </cell>
          <cell r="AM89" t="str">
            <v>1 x White Upper &amp; 2 x Lower Volume 2100mm Table Set</v>
          </cell>
          <cell r="AN89">
            <v>1</v>
          </cell>
          <cell r="AO89">
            <v>1</v>
          </cell>
          <cell r="AP89">
            <v>0</v>
          </cell>
          <cell r="AQ89">
            <v>0</v>
          </cell>
          <cell r="AR89">
            <v>0</v>
          </cell>
          <cell r="AS89">
            <v>0</v>
          </cell>
          <cell r="AT89">
            <v>0</v>
          </cell>
        </row>
        <row r="90">
          <cell r="A90" t="str">
            <v xml:space="preserve">Cannon Street </v>
          </cell>
          <cell r="B90" t="str">
            <v>4789</v>
          </cell>
          <cell r="AM90" t="str">
            <v>1200mm Plastic Adult Shelf</v>
          </cell>
          <cell r="AN90">
            <v>40</v>
          </cell>
          <cell r="AO90">
            <v>40</v>
          </cell>
          <cell r="AP90">
            <v>50</v>
          </cell>
          <cell r="AQ90">
            <v>50</v>
          </cell>
          <cell r="AR90">
            <v>50</v>
          </cell>
          <cell r="AS90">
            <v>60</v>
          </cell>
          <cell r="AT90">
            <v>60</v>
          </cell>
        </row>
        <row r="91">
          <cell r="A91" t="str">
            <v xml:space="preserve">Canterbury </v>
          </cell>
          <cell r="B91" t="str">
            <v>0709</v>
          </cell>
          <cell r="AM91" t="str">
            <v>1200mm Adult Shelf Bracket</v>
          </cell>
          <cell r="AN91">
            <v>80</v>
          </cell>
          <cell r="AO91">
            <v>80</v>
          </cell>
          <cell r="AP91">
            <v>100</v>
          </cell>
          <cell r="AQ91">
            <v>100</v>
          </cell>
          <cell r="AR91">
            <v>100</v>
          </cell>
          <cell r="AS91">
            <v>120</v>
          </cell>
          <cell r="AT91">
            <v>120</v>
          </cell>
        </row>
        <row r="92">
          <cell r="A92" t="str">
            <v xml:space="preserve">Cardiff </v>
          </cell>
          <cell r="B92" t="str">
            <v>1203</v>
          </cell>
          <cell r="AM92" t="str">
            <v>600mm Plastic Adult Shelf c/w bracket</v>
          </cell>
          <cell r="AN92">
            <v>30</v>
          </cell>
          <cell r="AO92">
            <v>30</v>
          </cell>
          <cell r="AP92">
            <v>40</v>
          </cell>
          <cell r="AQ92">
            <v>40</v>
          </cell>
          <cell r="AR92">
            <v>40</v>
          </cell>
          <cell r="AS92">
            <v>50</v>
          </cell>
          <cell r="AT92">
            <v>50</v>
          </cell>
        </row>
        <row r="93">
          <cell r="A93" t="str">
            <v>Cardiff Capital Park</v>
          </cell>
          <cell r="B93">
            <v>1203</v>
          </cell>
          <cell r="AM93" t="str">
            <v>1350mm Childrens Shelf c/w 2 x brackets</v>
          </cell>
          <cell r="AN93">
            <v>0</v>
          </cell>
          <cell r="AO93">
            <v>0</v>
          </cell>
          <cell r="AP93">
            <v>0</v>
          </cell>
          <cell r="AQ93">
            <v>0</v>
          </cell>
          <cell r="AR93">
            <v>0</v>
          </cell>
          <cell r="AS93">
            <v>12</v>
          </cell>
          <cell r="AT93">
            <v>12</v>
          </cell>
        </row>
        <row r="94">
          <cell r="A94" t="str">
            <v xml:space="preserve">Cardiff Satellite </v>
          </cell>
          <cell r="B94" t="str">
            <v>3337</v>
          </cell>
          <cell r="AM94" t="str">
            <v>Menswear Angled Footwear Shelf</v>
          </cell>
          <cell r="AN94">
            <v>10</v>
          </cell>
          <cell r="AO94">
            <v>10</v>
          </cell>
          <cell r="AP94">
            <v>10</v>
          </cell>
          <cell r="AQ94">
            <v>10</v>
          </cell>
          <cell r="AR94">
            <v>10</v>
          </cell>
          <cell r="AS94">
            <v>0</v>
          </cell>
          <cell r="AT94">
            <v>0</v>
          </cell>
        </row>
        <row r="95">
          <cell r="A95" t="str">
            <v xml:space="preserve">Carlisle </v>
          </cell>
          <cell r="B95" t="str">
            <v>0974</v>
          </cell>
          <cell r="AM95" t="str">
            <v>Hook in Bar for Weston Rail</v>
          </cell>
          <cell r="AN95">
            <v>10</v>
          </cell>
          <cell r="AO95">
            <v>10</v>
          </cell>
          <cell r="AP95">
            <v>10</v>
          </cell>
          <cell r="AQ95">
            <v>10</v>
          </cell>
          <cell r="AR95">
            <v>10</v>
          </cell>
          <cell r="AS95">
            <v>0</v>
          </cell>
          <cell r="AT95">
            <v>0</v>
          </cell>
        </row>
        <row r="96">
          <cell r="A96" t="str">
            <v xml:space="preserve">Carlisle Satellite </v>
          </cell>
          <cell r="B96" t="str">
            <v>0401</v>
          </cell>
          <cell r="AM96" t="str">
            <v>1200mm Ladies L Shoe Shelf</v>
          </cell>
          <cell r="AN96">
            <v>20</v>
          </cell>
          <cell r="AO96">
            <v>20</v>
          </cell>
          <cell r="AP96">
            <v>20</v>
          </cell>
          <cell r="AQ96">
            <v>20</v>
          </cell>
          <cell r="AR96">
            <v>20</v>
          </cell>
          <cell r="AS96">
            <v>0</v>
          </cell>
          <cell r="AT96">
            <v>0</v>
          </cell>
        </row>
        <row r="97">
          <cell r="A97" t="str">
            <v>Carlow</v>
          </cell>
          <cell r="B97" t="str">
            <v>NW10</v>
          </cell>
          <cell r="AM97" t="str">
            <v>1200mm Adult Side Hanging Rail</v>
          </cell>
          <cell r="AN97">
            <v>25</v>
          </cell>
          <cell r="AO97">
            <v>25</v>
          </cell>
          <cell r="AP97">
            <v>50</v>
          </cell>
          <cell r="AQ97">
            <v>50</v>
          </cell>
          <cell r="AR97">
            <v>50</v>
          </cell>
          <cell r="AS97">
            <v>80</v>
          </cell>
          <cell r="AT97">
            <v>80</v>
          </cell>
        </row>
        <row r="98">
          <cell r="A98" t="str">
            <v>Carmarthen</v>
          </cell>
          <cell r="B98" t="str">
            <v>3272</v>
          </cell>
          <cell r="AM98" t="str">
            <v>600mm Adult Side Hanging Rail</v>
          </cell>
          <cell r="AN98">
            <v>20</v>
          </cell>
          <cell r="AO98">
            <v>20</v>
          </cell>
          <cell r="AP98">
            <v>20</v>
          </cell>
          <cell r="AQ98">
            <v>20</v>
          </cell>
          <cell r="AR98">
            <v>20</v>
          </cell>
          <cell r="AS98">
            <v>5</v>
          </cell>
          <cell r="AT98">
            <v>5</v>
          </cell>
        </row>
        <row r="99">
          <cell r="A99" t="str">
            <v xml:space="preserve">Castle Point  </v>
          </cell>
          <cell r="B99" t="str">
            <v>7799</v>
          </cell>
          <cell r="AM99" t="str">
            <v>800mm Childrens Side Hanging Rail</v>
          </cell>
          <cell r="AN99">
            <v>0</v>
          </cell>
          <cell r="AO99">
            <v>0</v>
          </cell>
          <cell r="AP99">
            <v>0</v>
          </cell>
          <cell r="AQ99">
            <v>0</v>
          </cell>
          <cell r="AR99">
            <v>0</v>
          </cell>
          <cell r="AS99">
            <v>6</v>
          </cell>
          <cell r="AT99">
            <v>6</v>
          </cell>
        </row>
        <row r="100">
          <cell r="A100" t="str">
            <v xml:space="preserve">Castleford </v>
          </cell>
          <cell r="B100" t="str">
            <v>1850</v>
          </cell>
          <cell r="AM100" t="str">
            <v>600mm Adult T Bar</v>
          </cell>
          <cell r="AN100">
            <v>20</v>
          </cell>
          <cell r="AO100">
            <v>20</v>
          </cell>
          <cell r="AP100">
            <v>30</v>
          </cell>
          <cell r="AQ100">
            <v>30</v>
          </cell>
          <cell r="AR100">
            <v>30</v>
          </cell>
          <cell r="AS100">
            <v>40</v>
          </cell>
          <cell r="AT100">
            <v>40</v>
          </cell>
        </row>
        <row r="101">
          <cell r="A101" t="str">
            <v xml:space="preserve">Caterham </v>
          </cell>
          <cell r="B101" t="str">
            <v>7676</v>
          </cell>
          <cell r="AM101" t="str">
            <v>450mm Childrens T Bar</v>
          </cell>
          <cell r="AN101">
            <v>10</v>
          </cell>
          <cell r="AO101">
            <v>10</v>
          </cell>
          <cell r="AP101">
            <v>15</v>
          </cell>
          <cell r="AQ101">
            <v>15</v>
          </cell>
          <cell r="AR101">
            <v>15</v>
          </cell>
          <cell r="AS101">
            <v>20</v>
          </cell>
          <cell r="AT101">
            <v>20</v>
          </cell>
        </row>
        <row r="102">
          <cell r="A102" t="str">
            <v xml:space="preserve">Chatham </v>
          </cell>
          <cell r="B102" t="str">
            <v>1876</v>
          </cell>
          <cell r="AM102" t="str">
            <v>450 x 25mmØ Straight Slot in Arm</v>
          </cell>
          <cell r="AN102">
            <v>20</v>
          </cell>
          <cell r="AO102">
            <v>20</v>
          </cell>
          <cell r="AP102">
            <v>30</v>
          </cell>
          <cell r="AQ102">
            <v>30</v>
          </cell>
          <cell r="AR102">
            <v>30</v>
          </cell>
          <cell r="AS102">
            <v>40</v>
          </cell>
          <cell r="AT102">
            <v>40</v>
          </cell>
        </row>
        <row r="103">
          <cell r="A103" t="str">
            <v>Cheam Simply Food</v>
          </cell>
          <cell r="B103" t="str">
            <v>NW42</v>
          </cell>
          <cell r="AM103" t="str">
            <v>300 x 12mmØ Straight Slot in Arm</v>
          </cell>
          <cell r="AN103">
            <v>20</v>
          </cell>
          <cell r="AO103">
            <v>20</v>
          </cell>
          <cell r="AP103">
            <v>30</v>
          </cell>
          <cell r="AQ103">
            <v>30</v>
          </cell>
          <cell r="AR103">
            <v>30</v>
          </cell>
          <cell r="AS103">
            <v>40</v>
          </cell>
          <cell r="AT103">
            <v>40</v>
          </cell>
        </row>
        <row r="104">
          <cell r="A104" t="str">
            <v xml:space="preserve">Chelmsford </v>
          </cell>
          <cell r="B104" t="str">
            <v>1588</v>
          </cell>
          <cell r="AM104" t="str">
            <v>450 x 25mmØ Stepped Slot in Arm</v>
          </cell>
          <cell r="AN104">
            <v>60</v>
          </cell>
          <cell r="AO104">
            <v>60</v>
          </cell>
          <cell r="AP104">
            <v>75</v>
          </cell>
          <cell r="AQ104">
            <v>75</v>
          </cell>
          <cell r="AR104">
            <v>75</v>
          </cell>
          <cell r="AS104">
            <v>95</v>
          </cell>
          <cell r="AT104">
            <v>95</v>
          </cell>
        </row>
        <row r="105">
          <cell r="A105" t="str">
            <v xml:space="preserve">Chelsea </v>
          </cell>
          <cell r="B105" t="str">
            <v>7689</v>
          </cell>
          <cell r="AM105" t="str">
            <v>150 x 8mmØ Hook on Arm</v>
          </cell>
          <cell r="AN105">
            <v>125</v>
          </cell>
          <cell r="AO105">
            <v>125</v>
          </cell>
          <cell r="AP105">
            <v>200</v>
          </cell>
          <cell r="AQ105">
            <v>200</v>
          </cell>
          <cell r="AR105">
            <v>200</v>
          </cell>
          <cell r="AS105">
            <v>500</v>
          </cell>
          <cell r="AT105">
            <v>500</v>
          </cell>
        </row>
        <row r="106">
          <cell r="A106" t="str">
            <v xml:space="preserve">Cheltenham </v>
          </cell>
          <cell r="B106" t="str">
            <v>2121</v>
          </cell>
          <cell r="AM106" t="str">
            <v>300 x 8mmØ Hook on Arm</v>
          </cell>
          <cell r="AN106">
            <v>500</v>
          </cell>
          <cell r="AO106">
            <v>500</v>
          </cell>
          <cell r="AP106">
            <v>400</v>
          </cell>
          <cell r="AQ106">
            <v>400</v>
          </cell>
          <cell r="AR106">
            <v>400</v>
          </cell>
          <cell r="AS106">
            <v>250</v>
          </cell>
          <cell r="AT106">
            <v>250</v>
          </cell>
        </row>
        <row r="107">
          <cell r="A107" t="str">
            <v>Cheltenham Kingsditch - Home</v>
          </cell>
          <cell r="B107" t="str">
            <v>NW24</v>
          </cell>
          <cell r="AM107" t="str">
            <v>100 x 6mmØ Microslat Hook</v>
          </cell>
          <cell r="AN107">
            <v>125</v>
          </cell>
          <cell r="AO107">
            <v>125</v>
          </cell>
          <cell r="AP107">
            <v>200</v>
          </cell>
          <cell r="AQ107">
            <v>200</v>
          </cell>
          <cell r="AR107">
            <v>200</v>
          </cell>
          <cell r="AS107">
            <v>250</v>
          </cell>
          <cell r="AT107">
            <v>250</v>
          </cell>
        </row>
        <row r="108">
          <cell r="A108" t="str">
            <v>Cheshire Oaks</v>
          </cell>
          <cell r="B108">
            <v>8039</v>
          </cell>
          <cell r="AM108" t="str">
            <v>150 x 6mmØ Microslat Hook</v>
          </cell>
          <cell r="AN108">
            <v>100</v>
          </cell>
          <cell r="AO108">
            <v>100</v>
          </cell>
          <cell r="AP108">
            <v>75</v>
          </cell>
          <cell r="AQ108">
            <v>75</v>
          </cell>
          <cell r="AR108">
            <v>75</v>
          </cell>
          <cell r="AS108">
            <v>200</v>
          </cell>
          <cell r="AT108">
            <v>200</v>
          </cell>
        </row>
        <row r="109">
          <cell r="A109" t="str">
            <v xml:space="preserve">Cheshunt </v>
          </cell>
          <cell r="B109" t="str">
            <v>0097</v>
          </cell>
          <cell r="AM109" t="str">
            <v>250 x 6mmØ Microslat Hook</v>
          </cell>
          <cell r="AN109">
            <v>100</v>
          </cell>
          <cell r="AO109">
            <v>100</v>
          </cell>
          <cell r="AP109">
            <v>75</v>
          </cell>
          <cell r="AQ109">
            <v>75</v>
          </cell>
          <cell r="AR109">
            <v>75</v>
          </cell>
          <cell r="AS109">
            <v>100</v>
          </cell>
          <cell r="AT109">
            <v>100</v>
          </cell>
        </row>
        <row r="110">
          <cell r="A110" t="str">
            <v xml:space="preserve">Chester </v>
          </cell>
          <cell r="B110" t="str">
            <v>1245</v>
          </cell>
          <cell r="AM110" t="str">
            <v>Double Add on Extending Arm</v>
          </cell>
          <cell r="AN110">
            <v>20</v>
          </cell>
          <cell r="AO110">
            <v>20</v>
          </cell>
          <cell r="AP110">
            <v>30</v>
          </cell>
          <cell r="AQ110">
            <v>30</v>
          </cell>
          <cell r="AR110">
            <v>30</v>
          </cell>
          <cell r="AS110">
            <v>40</v>
          </cell>
          <cell r="AT110">
            <v>40</v>
          </cell>
        </row>
        <row r="111">
          <cell r="A111" t="str">
            <v>Chester Broughton Park</v>
          </cell>
          <cell r="B111" t="str">
            <v>NW12</v>
          </cell>
          <cell r="AM111" t="str">
            <v>Single Add on Extending Arm</v>
          </cell>
          <cell r="AN111">
            <v>28</v>
          </cell>
          <cell r="AO111">
            <v>28</v>
          </cell>
          <cell r="AP111">
            <v>44</v>
          </cell>
          <cell r="AQ111">
            <v>44</v>
          </cell>
          <cell r="AR111">
            <v>44</v>
          </cell>
          <cell r="AS111">
            <v>60</v>
          </cell>
          <cell r="AT111">
            <v>60</v>
          </cell>
        </row>
        <row r="112">
          <cell r="A112" t="str">
            <v xml:space="preserve">Chester Satellite </v>
          </cell>
          <cell r="B112" t="str">
            <v>3638</v>
          </cell>
          <cell r="AM112" t="str">
            <v>600mm Hook in Bar with single slot</v>
          </cell>
          <cell r="AN112">
            <v>25</v>
          </cell>
          <cell r="AO112">
            <v>25</v>
          </cell>
          <cell r="AP112">
            <v>40</v>
          </cell>
          <cell r="AQ112">
            <v>40</v>
          </cell>
          <cell r="AR112">
            <v>40</v>
          </cell>
          <cell r="AS112">
            <v>60</v>
          </cell>
          <cell r="AT112">
            <v>60</v>
          </cell>
        </row>
        <row r="113">
          <cell r="A113" t="str">
            <v xml:space="preserve">Chesterfield </v>
          </cell>
          <cell r="B113" t="str">
            <v>1452</v>
          </cell>
          <cell r="AM113" t="str">
            <v>1200mm Lingerie Hook in Bar with 800mm centres</v>
          </cell>
          <cell r="AN113">
            <v>25</v>
          </cell>
          <cell r="AO113">
            <v>25</v>
          </cell>
          <cell r="AP113">
            <v>40</v>
          </cell>
          <cell r="AQ113">
            <v>40</v>
          </cell>
          <cell r="AR113">
            <v>40</v>
          </cell>
          <cell r="AS113">
            <v>60</v>
          </cell>
          <cell r="AT113">
            <v>60</v>
          </cell>
        </row>
        <row r="114">
          <cell r="A114" t="str">
            <v xml:space="preserve">Chichester </v>
          </cell>
          <cell r="B114" t="str">
            <v>2095</v>
          </cell>
          <cell r="AM114" t="str">
            <v>1200mm Hook in Bar with 600mm centres</v>
          </cell>
          <cell r="AN114">
            <v>70</v>
          </cell>
          <cell r="AO114">
            <v>70</v>
          </cell>
          <cell r="AP114">
            <v>80</v>
          </cell>
          <cell r="AQ114">
            <v>80</v>
          </cell>
          <cell r="AR114">
            <v>80</v>
          </cell>
          <cell r="AS114">
            <v>100</v>
          </cell>
          <cell r="AT114">
            <v>100</v>
          </cell>
        </row>
        <row r="115">
          <cell r="A115" t="str">
            <v xml:space="preserve">Chichester Satellite </v>
          </cell>
          <cell r="B115" t="str">
            <v>3340</v>
          </cell>
          <cell r="AM115" t="str">
            <v>990mm Hook in Bar</v>
          </cell>
          <cell r="AN115">
            <v>5</v>
          </cell>
          <cell r="AO115">
            <v>5</v>
          </cell>
          <cell r="AP115">
            <v>10</v>
          </cell>
          <cell r="AQ115">
            <v>10</v>
          </cell>
          <cell r="AR115">
            <v>10</v>
          </cell>
          <cell r="AS115">
            <v>10</v>
          </cell>
          <cell r="AT115">
            <v>10</v>
          </cell>
        </row>
        <row r="116">
          <cell r="A116" t="str">
            <v>Chippenham Simply Food</v>
          </cell>
          <cell r="B116" t="str">
            <v>NW50</v>
          </cell>
          <cell r="AM116" t="str">
            <v>1350mm Childrens Hook in Bar with 900mm centres</v>
          </cell>
          <cell r="AN116">
            <v>10</v>
          </cell>
          <cell r="AO116">
            <v>10</v>
          </cell>
          <cell r="AP116">
            <v>15</v>
          </cell>
          <cell r="AQ116">
            <v>15</v>
          </cell>
          <cell r="AR116">
            <v>15</v>
          </cell>
          <cell r="AS116">
            <v>20</v>
          </cell>
          <cell r="AT116">
            <v>20</v>
          </cell>
        </row>
        <row r="117">
          <cell r="A117" t="str">
            <v xml:space="preserve">Chiswick </v>
          </cell>
          <cell r="B117" t="str">
            <v>0819</v>
          </cell>
          <cell r="AM117" t="str">
            <v>200 x 6mmØ Microslat Hook</v>
          </cell>
          <cell r="AN117">
            <v>50</v>
          </cell>
          <cell r="AO117">
            <v>50</v>
          </cell>
          <cell r="AP117">
            <v>75</v>
          </cell>
          <cell r="AQ117">
            <v>75</v>
          </cell>
          <cell r="AR117">
            <v>75</v>
          </cell>
          <cell r="AS117">
            <v>100</v>
          </cell>
          <cell r="AT117">
            <v>100</v>
          </cell>
        </row>
        <row r="118">
          <cell r="A118" t="str">
            <v xml:space="preserve">Clacton </v>
          </cell>
          <cell r="B118" t="str">
            <v>1724</v>
          </cell>
          <cell r="AM118" t="str">
            <v>Microslat Panel K</v>
          </cell>
          <cell r="AN118">
            <v>8</v>
          </cell>
          <cell r="AO118">
            <v>8</v>
          </cell>
          <cell r="AP118">
            <v>12</v>
          </cell>
          <cell r="AQ118">
            <v>12</v>
          </cell>
          <cell r="AR118">
            <v>12</v>
          </cell>
          <cell r="AS118">
            <v>16</v>
          </cell>
          <cell r="AT118">
            <v>16</v>
          </cell>
        </row>
        <row r="119">
          <cell r="A119" t="str">
            <v xml:space="preserve">Clapham Junction </v>
          </cell>
          <cell r="B119" t="str">
            <v>0521</v>
          </cell>
          <cell r="AM119" t="str">
            <v>600mm Accessory Slab Unit</v>
          </cell>
          <cell r="AN119">
            <v>4</v>
          </cell>
          <cell r="AO119">
            <v>4</v>
          </cell>
          <cell r="AP119">
            <v>6</v>
          </cell>
          <cell r="AQ119">
            <v>6</v>
          </cell>
          <cell r="AR119">
            <v>6</v>
          </cell>
          <cell r="AS119">
            <v>8</v>
          </cell>
          <cell r="AT119">
            <v>8</v>
          </cell>
        </row>
        <row r="120">
          <cell r="A120" t="str">
            <v xml:space="preserve">Clapham South </v>
          </cell>
          <cell r="B120" t="str">
            <v>6800</v>
          </cell>
          <cell r="AM120" t="str">
            <v>Unisex Reading Glasses Graphic Unit supplied complete</v>
          </cell>
          <cell r="AN120" t="str">
            <v>DOS</v>
          </cell>
          <cell r="AO120" t="str">
            <v>DOS</v>
          </cell>
          <cell r="AP120">
            <v>1</v>
          </cell>
          <cell r="AQ120">
            <v>1</v>
          </cell>
          <cell r="AR120">
            <v>1</v>
          </cell>
          <cell r="AS120">
            <v>2</v>
          </cell>
          <cell r="AT120">
            <v>2</v>
          </cell>
        </row>
        <row r="121">
          <cell r="A121" t="str">
            <v>Clarion Quay</v>
          </cell>
          <cell r="B121" t="str">
            <v>7388</v>
          </cell>
          <cell r="AM121" t="str">
            <v>Sunglasses Unit supplied complete</v>
          </cell>
          <cell r="AN121">
            <v>2</v>
          </cell>
          <cell r="AO121">
            <v>2</v>
          </cell>
          <cell r="AP121">
            <v>3</v>
          </cell>
          <cell r="AQ121">
            <v>3</v>
          </cell>
          <cell r="AR121">
            <v>3</v>
          </cell>
          <cell r="AS121">
            <v>5</v>
          </cell>
          <cell r="AT121">
            <v>5</v>
          </cell>
        </row>
        <row r="122">
          <cell r="A122" t="str">
            <v xml:space="preserve">Colchester </v>
          </cell>
          <cell r="B122" t="str">
            <v>0835</v>
          </cell>
          <cell r="AM122" t="str">
            <v>Hat Stand supplied complete</v>
          </cell>
          <cell r="AN122">
            <v>1</v>
          </cell>
          <cell r="AO122">
            <v>1</v>
          </cell>
          <cell r="AP122">
            <v>1</v>
          </cell>
          <cell r="AQ122">
            <v>1</v>
          </cell>
          <cell r="AR122">
            <v>1</v>
          </cell>
          <cell r="AS122">
            <v>2</v>
          </cell>
          <cell r="AT122">
            <v>2</v>
          </cell>
        </row>
        <row r="123">
          <cell r="A123" t="str">
            <v>Coliseum</v>
          </cell>
          <cell r="B123" t="str">
            <v>8138</v>
          </cell>
          <cell r="AM123" t="str">
            <v>Xero Slot Acrylic Unit 600mm T Arm</v>
          </cell>
          <cell r="AN123">
            <v>8</v>
          </cell>
          <cell r="AO123">
            <v>8</v>
          </cell>
          <cell r="AP123">
            <v>8</v>
          </cell>
          <cell r="AQ123">
            <v>8</v>
          </cell>
          <cell r="AR123">
            <v>8</v>
          </cell>
          <cell r="AS123">
            <v>12</v>
          </cell>
          <cell r="AT123">
            <v>12</v>
          </cell>
        </row>
        <row r="124">
          <cell r="A124" t="str">
            <v>Colliers Wood, Merton</v>
          </cell>
          <cell r="B124" t="str">
            <v>8073</v>
          </cell>
          <cell r="AM124" t="str">
            <v>Xero Slot Acrylic Unit 300mm Straight Arm</v>
          </cell>
          <cell r="AN124">
            <v>8</v>
          </cell>
          <cell r="AO124">
            <v>8</v>
          </cell>
          <cell r="AP124">
            <v>8</v>
          </cell>
          <cell r="AQ124">
            <v>8</v>
          </cell>
          <cell r="AR124">
            <v>8</v>
          </cell>
          <cell r="AS124">
            <v>12</v>
          </cell>
          <cell r="AT124">
            <v>12</v>
          </cell>
        </row>
        <row r="125">
          <cell r="A125" t="str">
            <v xml:space="preserve">Colmore Row </v>
          </cell>
          <cell r="B125" t="str">
            <v>7715</v>
          </cell>
          <cell r="AM125" t="str">
            <v>Sales Rack supplied complete with 5 shelves</v>
          </cell>
          <cell r="AN125">
            <v>0</v>
          </cell>
          <cell r="AO125">
            <v>0</v>
          </cell>
          <cell r="AP125">
            <v>0</v>
          </cell>
          <cell r="AQ125">
            <v>0</v>
          </cell>
          <cell r="AR125">
            <v>0</v>
          </cell>
          <cell r="AS125">
            <v>4</v>
          </cell>
          <cell r="AT125">
            <v>4</v>
          </cell>
        </row>
        <row r="126">
          <cell r="A126" t="str">
            <v xml:space="preserve">Cork </v>
          </cell>
          <cell r="B126" t="str">
            <v>4129</v>
          </cell>
          <cell r="AM126" t="str">
            <v>Mobile Childrens Fitting Room</v>
          </cell>
          <cell r="AN126">
            <v>0</v>
          </cell>
          <cell r="AO126">
            <v>0</v>
          </cell>
          <cell r="AP126">
            <v>0</v>
          </cell>
          <cell r="AQ126">
            <v>0</v>
          </cell>
          <cell r="AR126">
            <v>0</v>
          </cell>
          <cell r="AS126">
            <v>1</v>
          </cell>
          <cell r="AT126">
            <v>1</v>
          </cell>
        </row>
        <row r="127">
          <cell r="A127" t="str">
            <v xml:space="preserve">Covent Garden </v>
          </cell>
          <cell r="B127" t="str">
            <v>0204</v>
          </cell>
          <cell r="AM127" t="str">
            <v>Mobile ICOS</v>
          </cell>
          <cell r="AN127" t="str">
            <v>DOS</v>
          </cell>
          <cell r="AO127" t="str">
            <v>DOS</v>
          </cell>
          <cell r="AP127" t="str">
            <v>DOS</v>
          </cell>
          <cell r="AQ127" t="str">
            <v>DOS</v>
          </cell>
          <cell r="AR127" t="str">
            <v>DOS</v>
          </cell>
          <cell r="AS127" t="str">
            <v>DOS</v>
          </cell>
          <cell r="AT127" t="str">
            <v>DOS</v>
          </cell>
        </row>
        <row r="128">
          <cell r="A128" t="str">
            <v xml:space="preserve">Coventry </v>
          </cell>
          <cell r="B128" t="str">
            <v>2736</v>
          </cell>
          <cell r="AM128" t="str">
            <v>Roll of Leather Strip</v>
          </cell>
          <cell r="AN128" t="str">
            <v>DOS</v>
          </cell>
          <cell r="AO128" t="str">
            <v>DOS</v>
          </cell>
          <cell r="AP128" t="str">
            <v>DOS</v>
          </cell>
          <cell r="AQ128" t="str">
            <v>DOS</v>
          </cell>
          <cell r="AR128" t="str">
            <v>DOS</v>
          </cell>
          <cell r="AS128" t="str">
            <v>DOS</v>
          </cell>
          <cell r="AT128" t="str">
            <v>DOS</v>
          </cell>
        </row>
        <row r="129">
          <cell r="A129" t="str">
            <v>Craigleith</v>
          </cell>
          <cell r="B129" t="str">
            <v>9894</v>
          </cell>
          <cell r="AM129" t="str">
            <v>750 x 400mm Clear Toughened Glass Shelf</v>
          </cell>
          <cell r="AN129">
            <v>8</v>
          </cell>
          <cell r="AO129">
            <v>8</v>
          </cell>
          <cell r="AP129">
            <v>8</v>
          </cell>
          <cell r="AQ129">
            <v>8</v>
          </cell>
          <cell r="AR129">
            <v>8</v>
          </cell>
          <cell r="AS129">
            <v>10</v>
          </cell>
          <cell r="AT129">
            <v>10</v>
          </cell>
        </row>
        <row r="130">
          <cell r="A130" t="str">
            <v>Cranleigh</v>
          </cell>
          <cell r="B130" t="str">
            <v>6143</v>
          </cell>
          <cell r="AM130" t="str">
            <v>750mm Glass Shelf Bar with Brackets</v>
          </cell>
          <cell r="AN130">
            <v>8</v>
          </cell>
          <cell r="AO130">
            <v>8</v>
          </cell>
          <cell r="AP130">
            <v>8</v>
          </cell>
          <cell r="AQ130">
            <v>8</v>
          </cell>
          <cell r="AR130">
            <v>8</v>
          </cell>
          <cell r="AS130">
            <v>10</v>
          </cell>
          <cell r="AT130">
            <v>10</v>
          </cell>
        </row>
        <row r="131">
          <cell r="A131" t="str">
            <v xml:space="preserve">Crawley </v>
          </cell>
          <cell r="B131" t="str">
            <v>2985</v>
          </cell>
          <cell r="AM131" t="str">
            <v>750 x 400mm Bamboo Shelf c/w brackets</v>
          </cell>
          <cell r="AN131">
            <v>8</v>
          </cell>
          <cell r="AO131">
            <v>8</v>
          </cell>
          <cell r="AP131">
            <v>8</v>
          </cell>
          <cell r="AQ131">
            <v>8</v>
          </cell>
          <cell r="AR131">
            <v>8</v>
          </cell>
          <cell r="AS131">
            <v>10</v>
          </cell>
          <cell r="AT131">
            <v>10</v>
          </cell>
        </row>
        <row r="132">
          <cell r="A132" t="str">
            <v xml:space="preserve">Crewe </v>
          </cell>
          <cell r="B132" t="str">
            <v>1342</v>
          </cell>
          <cell r="AM132" t="str">
            <v>990 x 600mm Shelf</v>
          </cell>
          <cell r="AN132">
            <v>15</v>
          </cell>
          <cell r="AO132">
            <v>15</v>
          </cell>
          <cell r="AP132">
            <v>15</v>
          </cell>
          <cell r="AQ132">
            <v>15</v>
          </cell>
          <cell r="AR132">
            <v>15</v>
          </cell>
          <cell r="AS132">
            <v>20</v>
          </cell>
          <cell r="AT132">
            <v>20</v>
          </cell>
        </row>
        <row r="133">
          <cell r="A133" t="str">
            <v>Crewe - Grand Junction RP</v>
          </cell>
          <cell r="B133" t="str">
            <v>NW60</v>
          </cell>
          <cell r="AM133" t="str">
            <v>Large Midfloor Mesh</v>
          </cell>
          <cell r="AN133">
            <v>2</v>
          </cell>
          <cell r="AO133">
            <v>2</v>
          </cell>
          <cell r="AP133">
            <v>2</v>
          </cell>
          <cell r="AQ133">
            <v>2</v>
          </cell>
          <cell r="AR133">
            <v>2</v>
          </cell>
          <cell r="AS133">
            <v>3</v>
          </cell>
          <cell r="AT133">
            <v>3</v>
          </cell>
        </row>
        <row r="134">
          <cell r="A134" t="str">
            <v xml:space="preserve">Cribbs Causeway </v>
          </cell>
          <cell r="B134" t="str">
            <v>6473</v>
          </cell>
          <cell r="AM134" t="str">
            <v>Inset Mesh for Tabletop Frame</v>
          </cell>
          <cell r="AN134">
            <v>2</v>
          </cell>
          <cell r="AO134">
            <v>2</v>
          </cell>
          <cell r="AP134">
            <v>2</v>
          </cell>
          <cell r="AQ134">
            <v>2</v>
          </cell>
          <cell r="AR134">
            <v>2</v>
          </cell>
          <cell r="AS134">
            <v>2</v>
          </cell>
          <cell r="AT134">
            <v>2</v>
          </cell>
        </row>
        <row r="135">
          <cell r="A135" t="str">
            <v>Crossgates Leeds</v>
          </cell>
          <cell r="B135" t="str">
            <v>7951</v>
          </cell>
          <cell r="AM135" t="str">
            <v>Arm for Mesh</v>
          </cell>
          <cell r="AN135">
            <v>40</v>
          </cell>
          <cell r="AO135">
            <v>40</v>
          </cell>
          <cell r="AP135">
            <v>40</v>
          </cell>
          <cell r="AQ135">
            <v>40</v>
          </cell>
          <cell r="AR135">
            <v>40</v>
          </cell>
          <cell r="AS135">
            <v>50</v>
          </cell>
          <cell r="AT135">
            <v>50</v>
          </cell>
        </row>
        <row r="136">
          <cell r="A136" t="str">
            <v>Crouch End</v>
          </cell>
          <cell r="B136" t="str">
            <v>7870</v>
          </cell>
          <cell r="AM136" t="str">
            <v>90 x 2200 x 1000mm Plinth</v>
          </cell>
          <cell r="AN136">
            <v>1</v>
          </cell>
          <cell r="AO136">
            <v>1</v>
          </cell>
          <cell r="AP136">
            <v>1</v>
          </cell>
          <cell r="AQ136">
            <v>1</v>
          </cell>
          <cell r="AR136">
            <v>1</v>
          </cell>
          <cell r="AS136">
            <v>2</v>
          </cell>
          <cell r="AT136">
            <v>2</v>
          </cell>
        </row>
        <row r="137">
          <cell r="A137" t="str">
            <v xml:space="preserve">Croydon </v>
          </cell>
          <cell r="B137" t="str">
            <v>0220</v>
          </cell>
          <cell r="AM137" t="str">
            <v>200 x 1000mm Plinth c/w ABS</v>
          </cell>
          <cell r="AN137">
            <v>0</v>
          </cell>
          <cell r="AO137">
            <v>0</v>
          </cell>
          <cell r="AP137">
            <v>0</v>
          </cell>
          <cell r="AQ137">
            <v>0</v>
          </cell>
          <cell r="AR137">
            <v>0</v>
          </cell>
          <cell r="AS137">
            <v>2</v>
          </cell>
          <cell r="AT137">
            <v>2</v>
          </cell>
        </row>
        <row r="138">
          <cell r="A138" t="str">
            <v xml:space="preserve">Culverhouse Cross </v>
          </cell>
          <cell r="B138" t="str">
            <v>1193</v>
          </cell>
          <cell r="AM138" t="str">
            <v>HEV3</v>
          </cell>
          <cell r="AN138">
            <v>0</v>
          </cell>
          <cell r="AO138">
            <v>0</v>
          </cell>
          <cell r="AP138" t="str">
            <v>DOS</v>
          </cell>
          <cell r="AQ138" t="str">
            <v>DOS</v>
          </cell>
          <cell r="AR138" t="str">
            <v>DOS</v>
          </cell>
          <cell r="AS138" t="str">
            <v>DOS</v>
          </cell>
          <cell r="AT138" t="str">
            <v>DOS</v>
          </cell>
        </row>
        <row r="139">
          <cell r="A139" t="str">
            <v xml:space="preserve">Cwmbran </v>
          </cell>
          <cell r="B139" t="str">
            <v>3159</v>
          </cell>
          <cell r="AM139" t="str">
            <v>HEV4</v>
          </cell>
          <cell r="AN139">
            <v>0</v>
          </cell>
          <cell r="AO139">
            <v>0</v>
          </cell>
          <cell r="AP139" t="str">
            <v>DOS</v>
          </cell>
          <cell r="AQ139" t="str">
            <v>DOS</v>
          </cell>
          <cell r="AR139" t="str">
            <v>DOS</v>
          </cell>
          <cell r="AS139" t="str">
            <v>DOS</v>
          </cell>
          <cell r="AT139" t="str">
            <v>DOS</v>
          </cell>
        </row>
        <row r="140">
          <cell r="A140" t="str">
            <v xml:space="preserve">Darlington </v>
          </cell>
          <cell r="B140" t="str">
            <v>0123</v>
          </cell>
          <cell r="AM140" t="str">
            <v>2900 x 1000mm Magnetic Décor Frame</v>
          </cell>
          <cell r="AN140" t="str">
            <v>DOS</v>
          </cell>
          <cell r="AO140" t="str">
            <v>DOS</v>
          </cell>
          <cell r="AP140" t="str">
            <v>DOS</v>
          </cell>
          <cell r="AQ140" t="str">
            <v>DOS</v>
          </cell>
          <cell r="AR140" t="str">
            <v>DOS</v>
          </cell>
          <cell r="AS140" t="str">
            <v>DOS</v>
          </cell>
          <cell r="AT140" t="str">
            <v>DOS</v>
          </cell>
        </row>
        <row r="141">
          <cell r="A141" t="str">
            <v>Dartford RP</v>
          </cell>
          <cell r="B141" t="str">
            <v>NW56</v>
          </cell>
          <cell r="AM141" t="str">
            <v>2600 x 1000mm Magnetic Décor Frame</v>
          </cell>
          <cell r="AN141" t="str">
            <v>DOS</v>
          </cell>
          <cell r="AO141" t="str">
            <v>DOS</v>
          </cell>
          <cell r="AP141" t="str">
            <v>DOS</v>
          </cell>
          <cell r="AQ141" t="str">
            <v>DOS</v>
          </cell>
          <cell r="AR141" t="str">
            <v>DOS</v>
          </cell>
          <cell r="AS141" t="str">
            <v>DOS</v>
          </cell>
          <cell r="AT141" t="str">
            <v>DOS</v>
          </cell>
        </row>
        <row r="142">
          <cell r="A142" t="str">
            <v>Dartmouth Simply Food</v>
          </cell>
          <cell r="B142" t="str">
            <v>NW38</v>
          </cell>
          <cell r="AM142" t="str">
            <v>2890 x 1000mm Add on Panel with Split Batten c/w Brkts &amp; Undercoat</v>
          </cell>
          <cell r="AN142">
            <v>0</v>
          </cell>
          <cell r="AO142">
            <v>0</v>
          </cell>
          <cell r="AP142" t="str">
            <v>DOS</v>
          </cell>
          <cell r="AQ142" t="str">
            <v>DOS</v>
          </cell>
          <cell r="AR142" t="str">
            <v>DOS</v>
          </cell>
          <cell r="AS142" t="str">
            <v>DOS</v>
          </cell>
          <cell r="AT142" t="str">
            <v>DOS</v>
          </cell>
        </row>
        <row r="143">
          <cell r="A143" t="str">
            <v xml:space="preserve">Deal </v>
          </cell>
          <cell r="B143" t="str">
            <v>2325</v>
          </cell>
          <cell r="AM143" t="str">
            <v>2000 x 1000mm Add on Panel with Split Batten c/w Brkts &amp; Undercoat</v>
          </cell>
          <cell r="AN143">
            <v>0</v>
          </cell>
          <cell r="AO143">
            <v>0</v>
          </cell>
          <cell r="AP143" t="str">
            <v>DOS</v>
          </cell>
          <cell r="AQ143" t="str">
            <v>DOS</v>
          </cell>
          <cell r="AR143" t="str">
            <v>DOS</v>
          </cell>
          <cell r="AS143" t="str">
            <v>DOS</v>
          </cell>
          <cell r="AT143" t="str">
            <v>DOS</v>
          </cell>
        </row>
        <row r="144">
          <cell r="A144" t="str">
            <v xml:space="preserve">Derby </v>
          </cell>
          <cell r="B144" t="str">
            <v>1449</v>
          </cell>
          <cell r="AM144" t="str">
            <v>1550 x 1000mm Add on Curtain Panel with Split Batten c/w Brkts &amp; Undercoat</v>
          </cell>
          <cell r="AN144">
            <v>0</v>
          </cell>
          <cell r="AO144">
            <v>0</v>
          </cell>
          <cell r="AP144" t="str">
            <v>DOS</v>
          </cell>
          <cell r="AQ144" t="str">
            <v>DOS</v>
          </cell>
          <cell r="AR144" t="str">
            <v>DOS</v>
          </cell>
          <cell r="AS144" t="str">
            <v>DOS</v>
          </cell>
          <cell r="AT144" t="str">
            <v>DOS</v>
          </cell>
        </row>
        <row r="145">
          <cell r="A145" t="str">
            <v>Derby Eagle Centre</v>
          </cell>
          <cell r="B145" t="str">
            <v>5241</v>
          </cell>
          <cell r="AM145" t="str">
            <v>Solid Event Zone Screen</v>
          </cell>
          <cell r="AN145">
            <v>0</v>
          </cell>
          <cell r="AO145">
            <v>0</v>
          </cell>
          <cell r="AP145" t="str">
            <v>DOS</v>
          </cell>
          <cell r="AQ145" t="str">
            <v>DOS</v>
          </cell>
          <cell r="AR145" t="str">
            <v>DOS</v>
          </cell>
          <cell r="AS145" t="str">
            <v>DOS</v>
          </cell>
          <cell r="AT145" t="str">
            <v>DOS</v>
          </cell>
        </row>
        <row r="146">
          <cell r="A146" t="str">
            <v xml:space="preserve">Derby Satellite </v>
          </cell>
          <cell r="B146" t="str">
            <v>0403</v>
          </cell>
          <cell r="AM146" t="str">
            <v>Fabric Event Zone Screen</v>
          </cell>
          <cell r="AN146">
            <v>0</v>
          </cell>
          <cell r="AO146">
            <v>0</v>
          </cell>
          <cell r="AP146" t="str">
            <v>DOS</v>
          </cell>
          <cell r="AQ146" t="str">
            <v>DOS</v>
          </cell>
          <cell r="AR146" t="str">
            <v>DOS</v>
          </cell>
          <cell r="AS146" t="str">
            <v>DOS</v>
          </cell>
          <cell r="AT146" t="str">
            <v>DOS</v>
          </cell>
        </row>
        <row r="147">
          <cell r="A147" t="str">
            <v xml:space="preserve">Dewsbury </v>
          </cell>
          <cell r="B147" t="str">
            <v>2192</v>
          </cell>
        </row>
        <row r="148">
          <cell r="A148" t="str">
            <v>Didsbury</v>
          </cell>
          <cell r="B148" t="str">
            <v>4381</v>
          </cell>
          <cell r="AM148" t="str">
            <v>Acrylic &amp; Branding Working Stock - All Stores</v>
          </cell>
          <cell r="AN148" t="str">
            <v>Retail Pk Small</v>
          </cell>
          <cell r="AO148" t="str">
            <v>H/S Small</v>
          </cell>
          <cell r="AP148" t="str">
            <v>Retail Pk Large</v>
          </cell>
          <cell r="AQ148" t="str">
            <v>H/S Medium</v>
          </cell>
          <cell r="AR148" t="str">
            <v>H/S Lrg part seg</v>
          </cell>
          <cell r="AS148" t="str">
            <v>H/S Lrg full seg</v>
          </cell>
          <cell r="AT148" t="str">
            <v>Flagship</v>
          </cell>
        </row>
        <row r="149">
          <cell r="A149" t="str">
            <v>Didsbury Simply Food</v>
          </cell>
          <cell r="B149" t="str">
            <v>0438</v>
          </cell>
          <cell r="AM149" t="str">
            <v>Microslat Wallet Shelf</v>
          </cell>
          <cell r="AN149">
            <v>1</v>
          </cell>
          <cell r="AO149">
            <v>1</v>
          </cell>
          <cell r="AP149">
            <v>2</v>
          </cell>
          <cell r="AQ149">
            <v>2</v>
          </cell>
          <cell r="AR149">
            <v>2</v>
          </cell>
          <cell r="AS149">
            <v>4</v>
          </cell>
          <cell r="AT149">
            <v>4</v>
          </cell>
        </row>
        <row r="150">
          <cell r="A150" t="str">
            <v xml:space="preserve">Doncaster </v>
          </cell>
          <cell r="B150" t="str">
            <v>0356</v>
          </cell>
          <cell r="AM150" t="str">
            <v>Microslat Acrylic Box</v>
          </cell>
          <cell r="AN150">
            <v>2</v>
          </cell>
          <cell r="AO150">
            <v>2</v>
          </cell>
          <cell r="AP150">
            <v>2</v>
          </cell>
          <cell r="AQ150">
            <v>2</v>
          </cell>
          <cell r="AR150">
            <v>2</v>
          </cell>
          <cell r="AS150">
            <v>4</v>
          </cell>
          <cell r="AT150">
            <v>4</v>
          </cell>
        </row>
        <row r="151">
          <cell r="A151" t="str">
            <v xml:space="preserve">Dorchester </v>
          </cell>
          <cell r="B151" t="str">
            <v>2257</v>
          </cell>
          <cell r="AM151" t="str">
            <v>Microslat Acrylic Box for Tie Holder</v>
          </cell>
          <cell r="AN151">
            <v>2</v>
          </cell>
          <cell r="AO151">
            <v>2</v>
          </cell>
          <cell r="AP151">
            <v>2</v>
          </cell>
          <cell r="AQ151">
            <v>2</v>
          </cell>
          <cell r="AR151">
            <v>2</v>
          </cell>
          <cell r="AS151">
            <v>4</v>
          </cell>
          <cell r="AT151">
            <v>4</v>
          </cell>
        </row>
        <row r="152">
          <cell r="A152" t="str">
            <v xml:space="preserve">Dorking </v>
          </cell>
          <cell r="B152" t="str">
            <v>3706</v>
          </cell>
          <cell r="AM152" t="str">
            <v>Microslat Umbrella Shelf</v>
          </cell>
          <cell r="AN152">
            <v>18</v>
          </cell>
          <cell r="AO152">
            <v>18</v>
          </cell>
          <cell r="AP152">
            <v>24</v>
          </cell>
          <cell r="AQ152">
            <v>24</v>
          </cell>
          <cell r="AR152">
            <v>24</v>
          </cell>
          <cell r="AS152">
            <v>32</v>
          </cell>
          <cell r="AT152">
            <v>32</v>
          </cell>
        </row>
        <row r="153">
          <cell r="A153" t="str">
            <v xml:space="preserve">Douglas </v>
          </cell>
          <cell r="B153" t="str">
            <v>5429</v>
          </cell>
          <cell r="AM153" t="str">
            <v>300 x 300mm Graphic Holder off Rack</v>
          </cell>
          <cell r="AN153">
            <v>8</v>
          </cell>
          <cell r="AO153">
            <v>8</v>
          </cell>
          <cell r="AP153">
            <v>8</v>
          </cell>
          <cell r="AQ153">
            <v>8</v>
          </cell>
          <cell r="AR153">
            <v>8</v>
          </cell>
          <cell r="AS153">
            <v>12</v>
          </cell>
          <cell r="AT153">
            <v>12</v>
          </cell>
        </row>
        <row r="154">
          <cell r="A154" t="str">
            <v xml:space="preserve">Dover </v>
          </cell>
          <cell r="B154" t="str">
            <v>0783</v>
          </cell>
          <cell r="AM154" t="str">
            <v>78 x 78mm Ticket Holder off Rack Blade</v>
          </cell>
          <cell r="AN154">
            <v>0</v>
          </cell>
          <cell r="AO154">
            <v>0</v>
          </cell>
          <cell r="AP154">
            <v>8</v>
          </cell>
          <cell r="AQ154">
            <v>8</v>
          </cell>
          <cell r="AR154">
            <v>8</v>
          </cell>
          <cell r="AS154">
            <v>12</v>
          </cell>
          <cell r="AT154">
            <v>12</v>
          </cell>
        </row>
        <row r="155">
          <cell r="A155" t="str">
            <v>Drogheda</v>
          </cell>
          <cell r="B155" t="str">
            <v>9836</v>
          </cell>
          <cell r="AM155" t="str">
            <v>300 x 300mm Hinged Graphic Holder</v>
          </cell>
          <cell r="AN155">
            <v>0</v>
          </cell>
          <cell r="AO155">
            <v>0</v>
          </cell>
          <cell r="AP155">
            <v>8</v>
          </cell>
          <cell r="AQ155">
            <v>8</v>
          </cell>
          <cell r="AR155">
            <v>8</v>
          </cell>
          <cell r="AS155">
            <v>12</v>
          </cell>
          <cell r="AT155">
            <v>12</v>
          </cell>
        </row>
        <row r="156">
          <cell r="A156" t="str">
            <v>Dublin Grafton St</v>
          </cell>
          <cell r="B156" t="str">
            <v>5458</v>
          </cell>
          <cell r="AM156" t="str">
            <v>300 x 300 x 500mm Blue Harbour Blue Graphic Holder</v>
          </cell>
          <cell r="AN156">
            <v>5</v>
          </cell>
          <cell r="AO156">
            <v>5</v>
          </cell>
          <cell r="AP156">
            <v>5</v>
          </cell>
          <cell r="AQ156">
            <v>5</v>
          </cell>
          <cell r="AR156">
            <v>5</v>
          </cell>
          <cell r="AS156">
            <v>4</v>
          </cell>
          <cell r="AT156">
            <v>4</v>
          </cell>
        </row>
        <row r="157">
          <cell r="A157" t="str">
            <v>Dublin Mary St</v>
          </cell>
          <cell r="B157" t="str">
            <v>4048</v>
          </cell>
          <cell r="AM157" t="str">
            <v>Collezione 300 x 300 x 500mm Zebrano Graphic Holder</v>
          </cell>
          <cell r="AN157">
            <v>0</v>
          </cell>
          <cell r="AO157">
            <v>0</v>
          </cell>
          <cell r="AP157">
            <v>0</v>
          </cell>
          <cell r="AQ157">
            <v>0</v>
          </cell>
          <cell r="AR157">
            <v>0</v>
          </cell>
          <cell r="AS157">
            <v>4</v>
          </cell>
          <cell r="AT157">
            <v>4</v>
          </cell>
        </row>
        <row r="158">
          <cell r="A158" t="str">
            <v xml:space="preserve">Dumfries </v>
          </cell>
          <cell r="B158" t="str">
            <v>3285</v>
          </cell>
          <cell r="AM158" t="str">
            <v>42x76mm Shelf Ticket Holder</v>
          </cell>
          <cell r="AN158">
            <v>35</v>
          </cell>
          <cell r="AO158">
            <v>35</v>
          </cell>
          <cell r="AP158">
            <v>75</v>
          </cell>
          <cell r="AQ158">
            <v>75</v>
          </cell>
          <cell r="AR158">
            <v>75</v>
          </cell>
          <cell r="AS158">
            <v>100</v>
          </cell>
          <cell r="AT158">
            <v>100</v>
          </cell>
        </row>
        <row r="159">
          <cell r="A159" t="str">
            <v>Dun Laoghaire</v>
          </cell>
          <cell r="B159" t="str">
            <v>7391</v>
          </cell>
          <cell r="AM159" t="str">
            <v>42X1140mm Shelf Ticket Holder</v>
          </cell>
          <cell r="AN159">
            <v>15</v>
          </cell>
          <cell r="AO159">
            <v>15</v>
          </cell>
          <cell r="AP159">
            <v>25</v>
          </cell>
          <cell r="AQ159">
            <v>25</v>
          </cell>
          <cell r="AR159">
            <v>25</v>
          </cell>
          <cell r="AS159">
            <v>50</v>
          </cell>
          <cell r="AT159">
            <v>50</v>
          </cell>
        </row>
        <row r="160">
          <cell r="A160" t="str">
            <v xml:space="preserve">Dundee </v>
          </cell>
          <cell r="B160" t="str">
            <v>2150</v>
          </cell>
          <cell r="AM160" t="str">
            <v>8mm End of Arm Clamp</v>
          </cell>
          <cell r="AN160">
            <v>65</v>
          </cell>
          <cell r="AO160">
            <v>65</v>
          </cell>
          <cell r="AP160">
            <v>80</v>
          </cell>
          <cell r="AQ160">
            <v>80</v>
          </cell>
          <cell r="AR160">
            <v>80</v>
          </cell>
          <cell r="AS160">
            <v>110</v>
          </cell>
          <cell r="AT160">
            <v>110</v>
          </cell>
        </row>
        <row r="161">
          <cell r="A161" t="str">
            <v>Dundee Kingsway</v>
          </cell>
          <cell r="B161" t="str">
            <v>NW25</v>
          </cell>
          <cell r="AM161" t="str">
            <v>25mm End of Arm Clamp</v>
          </cell>
          <cell r="AN161">
            <v>100</v>
          </cell>
          <cell r="AO161">
            <v>100</v>
          </cell>
          <cell r="AP161">
            <v>150</v>
          </cell>
          <cell r="AQ161">
            <v>150</v>
          </cell>
          <cell r="AR161">
            <v>150</v>
          </cell>
          <cell r="AS161">
            <v>200</v>
          </cell>
          <cell r="AT161">
            <v>200</v>
          </cell>
        </row>
        <row r="162">
          <cell r="A162" t="str">
            <v>Dundrum</v>
          </cell>
          <cell r="B162" t="str">
            <v>7362</v>
          </cell>
          <cell r="AM162" t="str">
            <v>12mm End of Arm Clamp</v>
          </cell>
          <cell r="AN162">
            <v>100</v>
          </cell>
          <cell r="AO162">
            <v>100</v>
          </cell>
          <cell r="AP162">
            <v>150</v>
          </cell>
          <cell r="AQ162">
            <v>150</v>
          </cell>
          <cell r="AR162">
            <v>150</v>
          </cell>
          <cell r="AS162">
            <v>200</v>
          </cell>
          <cell r="AT162">
            <v>200</v>
          </cell>
        </row>
        <row r="163">
          <cell r="A163" t="str">
            <v xml:space="preserve">Dunfermline </v>
          </cell>
          <cell r="B163" t="str">
            <v>3311</v>
          </cell>
          <cell r="AM163" t="str">
            <v>78 x 78mm Hinge Ticket Holder</v>
          </cell>
          <cell r="AN163">
            <v>75</v>
          </cell>
          <cell r="AO163">
            <v>75</v>
          </cell>
          <cell r="AP163">
            <v>150</v>
          </cell>
          <cell r="AQ163">
            <v>150</v>
          </cell>
          <cell r="AR163">
            <v>150</v>
          </cell>
          <cell r="AS163">
            <v>20</v>
          </cell>
          <cell r="AT163">
            <v>20</v>
          </cell>
        </row>
        <row r="164">
          <cell r="A164" t="str">
            <v xml:space="preserve">Durham </v>
          </cell>
          <cell r="B164" t="str">
            <v>2370</v>
          </cell>
          <cell r="AM164" t="str">
            <v>300 x 300mm Graphic Holder off Slab Unit</v>
          </cell>
          <cell r="AN164">
            <v>20</v>
          </cell>
          <cell r="AO164">
            <v>20</v>
          </cell>
          <cell r="AP164">
            <v>30</v>
          </cell>
          <cell r="AQ164">
            <v>30</v>
          </cell>
          <cell r="AR164">
            <v>30</v>
          </cell>
          <cell r="AS164">
            <v>40</v>
          </cell>
          <cell r="AT164">
            <v>40</v>
          </cell>
        </row>
        <row r="165">
          <cell r="A165" t="str">
            <v xml:space="preserve">Ealing Broadway </v>
          </cell>
          <cell r="B165" t="str">
            <v>2613</v>
          </cell>
          <cell r="AM165" t="str">
            <v>300 x 300mm F/S Graphic Holder</v>
          </cell>
          <cell r="AN165">
            <v>50</v>
          </cell>
          <cell r="AO165">
            <v>50</v>
          </cell>
          <cell r="AP165">
            <v>30</v>
          </cell>
          <cell r="AQ165">
            <v>30</v>
          </cell>
          <cell r="AR165">
            <v>30</v>
          </cell>
          <cell r="AS165">
            <v>40</v>
          </cell>
          <cell r="AT165">
            <v>40</v>
          </cell>
        </row>
        <row r="166">
          <cell r="A166" t="str">
            <v>Earls Court</v>
          </cell>
          <cell r="B166" t="str">
            <v>7223</v>
          </cell>
          <cell r="AM166" t="str">
            <v>300 x 300mm Graphic Holder</v>
          </cell>
          <cell r="AN166">
            <v>0</v>
          </cell>
          <cell r="AO166">
            <v>0</v>
          </cell>
          <cell r="AP166">
            <v>50</v>
          </cell>
          <cell r="AQ166">
            <v>50</v>
          </cell>
          <cell r="AR166">
            <v>50</v>
          </cell>
          <cell r="AS166">
            <v>40</v>
          </cell>
          <cell r="AT166">
            <v>40</v>
          </cell>
        </row>
        <row r="167">
          <cell r="A167" t="str">
            <v xml:space="preserve">East Ham </v>
          </cell>
          <cell r="B167" t="str">
            <v>0479</v>
          </cell>
          <cell r="AM167" t="str">
            <v>Injection Moulded Round Clip for 25mm° Arms</v>
          </cell>
          <cell r="AN167">
            <v>50</v>
          </cell>
          <cell r="AO167">
            <v>50</v>
          </cell>
          <cell r="AP167">
            <v>75</v>
          </cell>
          <cell r="AQ167">
            <v>75</v>
          </cell>
          <cell r="AR167">
            <v>75</v>
          </cell>
          <cell r="AS167">
            <v>100</v>
          </cell>
          <cell r="AT167">
            <v>100</v>
          </cell>
        </row>
        <row r="168">
          <cell r="A168" t="str">
            <v xml:space="preserve">East Kilbride </v>
          </cell>
          <cell r="B168" t="str">
            <v>3094</v>
          </cell>
          <cell r="AM168" t="str">
            <v>Injection Moulded Oval Clip for 30 x 15mm Hook in Bars</v>
          </cell>
          <cell r="AN168">
            <v>50</v>
          </cell>
          <cell r="AO168">
            <v>50</v>
          </cell>
          <cell r="AP168">
            <v>75</v>
          </cell>
          <cell r="AQ168">
            <v>75</v>
          </cell>
          <cell r="AR168">
            <v>75</v>
          </cell>
          <cell r="AS168">
            <v>100</v>
          </cell>
          <cell r="AT168">
            <v>100</v>
          </cell>
        </row>
        <row r="169">
          <cell r="A169" t="str">
            <v>East Sheen</v>
          </cell>
          <cell r="B169" t="str">
            <v>NW03</v>
          </cell>
          <cell r="AM169" t="str">
            <v>38 x 78mm Shelf Edge Magnetic Ticket Holder</v>
          </cell>
          <cell r="AN169">
            <v>150</v>
          </cell>
          <cell r="AO169">
            <v>150</v>
          </cell>
          <cell r="AP169">
            <v>200</v>
          </cell>
          <cell r="AQ169">
            <v>200</v>
          </cell>
          <cell r="AR169">
            <v>200</v>
          </cell>
          <cell r="AS169">
            <v>300</v>
          </cell>
          <cell r="AT169">
            <v>300</v>
          </cell>
        </row>
        <row r="170">
          <cell r="A170" t="str">
            <v>East Sheen Simply Food</v>
          </cell>
          <cell r="B170" t="str">
            <v>7469</v>
          </cell>
          <cell r="AM170" t="str">
            <v>300 x 600mm Chunky Freestanding Graphic Holder</v>
          </cell>
          <cell r="AN170">
            <v>15</v>
          </cell>
          <cell r="AO170">
            <v>15</v>
          </cell>
          <cell r="AP170">
            <v>0</v>
          </cell>
          <cell r="AQ170">
            <v>0</v>
          </cell>
          <cell r="AR170">
            <v>0</v>
          </cell>
          <cell r="AS170">
            <v>0</v>
          </cell>
          <cell r="AT170">
            <v>0</v>
          </cell>
        </row>
        <row r="171">
          <cell r="A171" t="str">
            <v xml:space="preserve">Eastbourne </v>
          </cell>
          <cell r="B171" t="str">
            <v>2804</v>
          </cell>
          <cell r="AM171" t="str">
            <v>25 x 8" Clear Acryllic Shoe Horn</v>
          </cell>
          <cell r="AN171">
            <v>10</v>
          </cell>
          <cell r="AO171">
            <v>10</v>
          </cell>
          <cell r="AP171">
            <v>15</v>
          </cell>
          <cell r="AQ171">
            <v>10</v>
          </cell>
          <cell r="AR171">
            <v>15</v>
          </cell>
          <cell r="AS171">
            <v>20</v>
          </cell>
          <cell r="AT171">
            <v>20</v>
          </cell>
        </row>
        <row r="172">
          <cell r="A172" t="str">
            <v>Eden, High Wycombe</v>
          </cell>
          <cell r="B172">
            <v>2901</v>
          </cell>
          <cell r="AM172" t="str">
            <v>25 x 16" Clear Acryllic Shoe Horn</v>
          </cell>
          <cell r="AN172">
            <v>0</v>
          </cell>
          <cell r="AO172">
            <v>0</v>
          </cell>
          <cell r="AP172">
            <v>0</v>
          </cell>
          <cell r="AQ172">
            <v>0</v>
          </cell>
          <cell r="AR172">
            <v>0</v>
          </cell>
          <cell r="AS172">
            <v>20</v>
          </cell>
          <cell r="AT172">
            <v>20</v>
          </cell>
        </row>
        <row r="173">
          <cell r="A173" t="str">
            <v>Edgeware</v>
          </cell>
          <cell r="B173" t="str">
            <v>0864</v>
          </cell>
          <cell r="AM173" t="str">
            <v>300 x 200mm Acrylic Stacking Shelf</v>
          </cell>
          <cell r="AN173">
            <v>20</v>
          </cell>
          <cell r="AO173">
            <v>20</v>
          </cell>
          <cell r="AP173">
            <v>20</v>
          </cell>
          <cell r="AQ173">
            <v>20</v>
          </cell>
          <cell r="AR173">
            <v>20</v>
          </cell>
          <cell r="AS173">
            <v>30</v>
          </cell>
          <cell r="AT173">
            <v>30</v>
          </cell>
        </row>
        <row r="174">
          <cell r="A174" t="str">
            <v xml:space="preserve">Edgware Road </v>
          </cell>
          <cell r="B174" t="str">
            <v>2927</v>
          </cell>
          <cell r="AM174" t="str">
            <v>4 x 450 x 450mm Clear Acrylic Shelf</v>
          </cell>
          <cell r="AN174">
            <v>20</v>
          </cell>
          <cell r="AO174">
            <v>20</v>
          </cell>
          <cell r="AP174">
            <v>20</v>
          </cell>
          <cell r="AQ174">
            <v>20</v>
          </cell>
          <cell r="AR174">
            <v>20</v>
          </cell>
          <cell r="AS174">
            <v>30</v>
          </cell>
          <cell r="AT174">
            <v>30</v>
          </cell>
        </row>
        <row r="175">
          <cell r="A175" t="str">
            <v>Edinburgh - Fort Kinnaird (Simply Food)</v>
          </cell>
          <cell r="B175" t="str">
            <v>4569</v>
          </cell>
          <cell r="AM175" t="str">
            <v>Clear Acrylic Box for Wire Basket</v>
          </cell>
          <cell r="AN175">
            <v>8</v>
          </cell>
          <cell r="AO175">
            <v>8</v>
          </cell>
          <cell r="AP175">
            <v>8</v>
          </cell>
          <cell r="AQ175">
            <v>8</v>
          </cell>
          <cell r="AR175">
            <v>8</v>
          </cell>
          <cell r="AS175">
            <v>10</v>
          </cell>
          <cell r="AT175">
            <v>10</v>
          </cell>
        </row>
        <row r="176">
          <cell r="A176" t="str">
            <v>Edinburgh - Fort Kinnaird Retail Park</v>
          </cell>
          <cell r="B176" t="str">
            <v>5283</v>
          </cell>
          <cell r="AM176" t="str">
            <v>Tabletop Frame Pin</v>
          </cell>
          <cell r="AN176">
            <v>15</v>
          </cell>
          <cell r="AO176">
            <v>15</v>
          </cell>
          <cell r="AP176">
            <v>15</v>
          </cell>
          <cell r="AQ176">
            <v>15</v>
          </cell>
          <cell r="AR176">
            <v>15</v>
          </cell>
          <cell r="AS176">
            <v>20</v>
          </cell>
          <cell r="AT176">
            <v>20</v>
          </cell>
        </row>
        <row r="177">
          <cell r="A177" t="str">
            <v>Edinburgh Princes Street</v>
          </cell>
          <cell r="B177" t="str">
            <v>2914</v>
          </cell>
          <cell r="AM177" t="str">
            <v>210 x 210mm Freestanding Ticket Holder</v>
          </cell>
          <cell r="AN177">
            <v>30</v>
          </cell>
          <cell r="AO177">
            <v>30</v>
          </cell>
          <cell r="AP177">
            <v>40</v>
          </cell>
          <cell r="AQ177">
            <v>40</v>
          </cell>
          <cell r="AR177">
            <v>40</v>
          </cell>
          <cell r="AS177">
            <v>50</v>
          </cell>
          <cell r="AT177">
            <v>50</v>
          </cell>
        </row>
        <row r="178">
          <cell r="A178" t="str">
            <v xml:space="preserve">Edinburgh Satellite </v>
          </cell>
          <cell r="B178" t="str">
            <v>0467</v>
          </cell>
          <cell r="AM178" t="str">
            <v>Half A4 Ticket Holder off Glass 10mm Shelf</v>
          </cell>
          <cell r="AN178">
            <v>30</v>
          </cell>
          <cell r="AO178">
            <v>30</v>
          </cell>
          <cell r="AP178">
            <v>40</v>
          </cell>
          <cell r="AQ178">
            <v>40</v>
          </cell>
          <cell r="AR178">
            <v>40</v>
          </cell>
          <cell r="AS178">
            <v>50</v>
          </cell>
          <cell r="AT178">
            <v>50</v>
          </cell>
        </row>
        <row r="179">
          <cell r="A179" t="str">
            <v>Edinburgh Waverley</v>
          </cell>
          <cell r="B179" t="str">
            <v>7427</v>
          </cell>
          <cell r="AM179" t="str">
            <v>Half A4 Ticket Holder off Solid 40mm Shelf</v>
          </cell>
          <cell r="AN179">
            <v>30</v>
          </cell>
          <cell r="AO179">
            <v>30</v>
          </cell>
          <cell r="AP179">
            <v>40</v>
          </cell>
          <cell r="AQ179">
            <v>40</v>
          </cell>
          <cell r="AR179">
            <v>40</v>
          </cell>
          <cell r="AS179">
            <v>50</v>
          </cell>
          <cell r="AT179">
            <v>50</v>
          </cell>
        </row>
        <row r="180">
          <cell r="A180" t="str">
            <v>Elgin</v>
          </cell>
          <cell r="B180" t="str">
            <v>6994</v>
          </cell>
        </row>
        <row r="181">
          <cell r="A181" t="str">
            <v xml:space="preserve">Eltham </v>
          </cell>
          <cell r="B181" t="str">
            <v>2396</v>
          </cell>
          <cell r="AM181" t="str">
            <v>Peak Working Stock - all stores</v>
          </cell>
          <cell r="AN181" t="str">
            <v>Retail Pk Small</v>
          </cell>
          <cell r="AO181" t="str">
            <v>H/S Small</v>
          </cell>
          <cell r="AP181" t="str">
            <v>Retail Pk Large</v>
          </cell>
          <cell r="AQ181" t="str">
            <v>H/S Medium</v>
          </cell>
          <cell r="AR181" t="str">
            <v>H/S Lrg part seg</v>
          </cell>
          <cell r="AS181" t="str">
            <v>H/S Lrg full seg</v>
          </cell>
          <cell r="AT181" t="str">
            <v>Flagship</v>
          </cell>
        </row>
        <row r="182">
          <cell r="A182" t="str">
            <v xml:space="preserve">Enfield </v>
          </cell>
          <cell r="B182" t="str">
            <v>3214</v>
          </cell>
          <cell r="AM182" t="str">
            <v>1 x White Upper &amp; 2 x Lower Volume 1400mm Table Set</v>
          </cell>
          <cell r="AN182">
            <v>1</v>
          </cell>
          <cell r="AO182">
            <v>1</v>
          </cell>
          <cell r="AP182">
            <v>2</v>
          </cell>
          <cell r="AQ182">
            <v>2</v>
          </cell>
          <cell r="AR182">
            <v>2</v>
          </cell>
          <cell r="AS182">
            <v>0</v>
          </cell>
          <cell r="AT182">
            <v>0</v>
          </cell>
        </row>
        <row r="183">
          <cell r="A183" t="str">
            <v>Enniskillen</v>
          </cell>
          <cell r="B183" t="str">
            <v>8145</v>
          </cell>
          <cell r="AM183" t="str">
            <v>1 x White Upper &amp; 2 x Lower Volume 2100mm Table Set</v>
          </cell>
          <cell r="AN183">
            <v>0</v>
          </cell>
          <cell r="AO183">
            <v>0</v>
          </cell>
          <cell r="AP183">
            <v>0</v>
          </cell>
          <cell r="AQ183">
            <v>0</v>
          </cell>
          <cell r="AR183">
            <v>0</v>
          </cell>
          <cell r="AS183">
            <v>3</v>
          </cell>
          <cell r="AT183">
            <v>3</v>
          </cell>
        </row>
        <row r="184">
          <cell r="A184" t="str">
            <v xml:space="preserve">Epsom </v>
          </cell>
          <cell r="B184" t="str">
            <v>3227</v>
          </cell>
          <cell r="AM184" t="str">
            <v>4 Way Unit - Chrome Arms with Light Grey Base</v>
          </cell>
          <cell r="AN184">
            <v>0</v>
          </cell>
          <cell r="AO184">
            <v>0</v>
          </cell>
          <cell r="AP184">
            <v>4</v>
          </cell>
          <cell r="AQ184">
            <v>4</v>
          </cell>
          <cell r="AR184">
            <v>4</v>
          </cell>
          <cell r="AS184">
            <v>6</v>
          </cell>
          <cell r="AT184">
            <v>6</v>
          </cell>
        </row>
        <row r="185">
          <cell r="A185" t="str">
            <v>Euston Station</v>
          </cell>
          <cell r="B185" t="str">
            <v>4886</v>
          </cell>
          <cell r="AM185" t="str">
            <v>Single Rack</v>
          </cell>
          <cell r="AN185">
            <v>15</v>
          </cell>
          <cell r="AO185">
            <v>15</v>
          </cell>
          <cell r="AP185">
            <v>20</v>
          </cell>
          <cell r="AQ185">
            <v>20</v>
          </cell>
          <cell r="AR185">
            <v>20</v>
          </cell>
          <cell r="AS185">
            <v>0</v>
          </cell>
          <cell r="AT185">
            <v>0</v>
          </cell>
        </row>
        <row r="186">
          <cell r="A186" t="str">
            <v>Evesham</v>
          </cell>
          <cell r="B186" t="str">
            <v>2118</v>
          </cell>
          <cell r="AM186" t="str">
            <v>300 x 300mm Freestanding Graphic Holder</v>
          </cell>
          <cell r="AN186">
            <v>1</v>
          </cell>
          <cell r="AO186">
            <v>1</v>
          </cell>
          <cell r="AP186">
            <v>2</v>
          </cell>
          <cell r="AQ186">
            <v>2</v>
          </cell>
          <cell r="AR186">
            <v>2</v>
          </cell>
          <cell r="AS186">
            <v>3</v>
          </cell>
          <cell r="AT186">
            <v>3</v>
          </cell>
        </row>
        <row r="187">
          <cell r="A187" t="str">
            <v xml:space="preserve">Exeter </v>
          </cell>
          <cell r="B187" t="str">
            <v>2668</v>
          </cell>
          <cell r="AM187" t="str">
            <v>Mink Base Multirack with 4 T Poles</v>
          </cell>
          <cell r="AN187">
            <v>0</v>
          </cell>
          <cell r="AO187">
            <v>0</v>
          </cell>
          <cell r="AP187">
            <v>0</v>
          </cell>
          <cell r="AQ187">
            <v>0</v>
          </cell>
          <cell r="AR187">
            <v>0</v>
          </cell>
          <cell r="AS187" t="str">
            <v>DOS</v>
          </cell>
          <cell r="AT187" t="str">
            <v>DOS</v>
          </cell>
        </row>
        <row r="188">
          <cell r="A188" t="str">
            <v xml:space="preserve">Falkirk </v>
          </cell>
          <cell r="B188" t="str">
            <v>2260</v>
          </cell>
          <cell r="AM188" t="str">
            <v>Sleep Mink Base Multirack with 6 T Poles</v>
          </cell>
          <cell r="AN188">
            <v>0</v>
          </cell>
          <cell r="AO188">
            <v>0</v>
          </cell>
          <cell r="AP188">
            <v>0</v>
          </cell>
          <cell r="AQ188">
            <v>0</v>
          </cell>
          <cell r="AR188">
            <v>0</v>
          </cell>
          <cell r="AS188">
            <v>4</v>
          </cell>
          <cell r="AT188">
            <v>4</v>
          </cell>
        </row>
        <row r="189">
          <cell r="A189" t="str">
            <v xml:space="preserve">Falmouth </v>
          </cell>
          <cell r="B189" t="str">
            <v>1656</v>
          </cell>
          <cell r="AM189" t="str">
            <v>Multirack Clear Shelf</v>
          </cell>
          <cell r="AN189">
            <v>0</v>
          </cell>
          <cell r="AO189">
            <v>0</v>
          </cell>
          <cell r="AP189">
            <v>0</v>
          </cell>
          <cell r="AQ189">
            <v>0</v>
          </cell>
          <cell r="AR189">
            <v>0</v>
          </cell>
          <cell r="AS189">
            <v>15</v>
          </cell>
          <cell r="AT189">
            <v>15</v>
          </cell>
        </row>
        <row r="190">
          <cell r="A190" t="str">
            <v xml:space="preserve">Fareham </v>
          </cell>
          <cell r="B190" t="str">
            <v>3133</v>
          </cell>
          <cell r="AM190" t="str">
            <v>Lingerie Chrome Edge Acrylic Shelf</v>
          </cell>
          <cell r="AN190">
            <v>0</v>
          </cell>
          <cell r="AO190">
            <v>0</v>
          </cell>
          <cell r="AP190">
            <v>0</v>
          </cell>
          <cell r="AQ190">
            <v>0</v>
          </cell>
          <cell r="AR190">
            <v>0</v>
          </cell>
          <cell r="AS190">
            <v>20</v>
          </cell>
          <cell r="AT190">
            <v>20</v>
          </cell>
        </row>
        <row r="191">
          <cell r="A191" t="str">
            <v xml:space="preserve">Felixstowe </v>
          </cell>
          <cell r="B191" t="str">
            <v>2309</v>
          </cell>
          <cell r="AM191" t="str">
            <v>600mm Peak Nightwear Side Hanging Rail</v>
          </cell>
          <cell r="AN191">
            <v>12</v>
          </cell>
          <cell r="AO191">
            <v>12</v>
          </cell>
          <cell r="AP191">
            <v>15</v>
          </cell>
          <cell r="AQ191">
            <v>15</v>
          </cell>
          <cell r="AR191">
            <v>15</v>
          </cell>
          <cell r="AS191">
            <v>20</v>
          </cell>
          <cell r="AT191">
            <v>20</v>
          </cell>
        </row>
        <row r="192">
          <cell r="A192" t="str">
            <v xml:space="preserve">Fenchurch Street </v>
          </cell>
          <cell r="B192" t="str">
            <v>7252</v>
          </cell>
          <cell r="AM192" t="str">
            <v>Acrylic Wall 1200mm Acrylic Shelf with Split Pin</v>
          </cell>
          <cell r="AN192">
            <v>0</v>
          </cell>
          <cell r="AO192">
            <v>0</v>
          </cell>
          <cell r="AP192">
            <v>10</v>
          </cell>
          <cell r="AQ192">
            <v>10</v>
          </cell>
          <cell r="AR192">
            <v>10</v>
          </cell>
          <cell r="AS192">
            <v>20</v>
          </cell>
          <cell r="AT192">
            <v>20</v>
          </cell>
        </row>
        <row r="193">
          <cell r="A193" t="str">
            <v>Fforest Fach</v>
          </cell>
          <cell r="B193" t="str">
            <v>9069</v>
          </cell>
          <cell r="AM193" t="str">
            <v>Single Add on Extending Arm</v>
          </cell>
          <cell r="AN193">
            <v>28</v>
          </cell>
          <cell r="AO193">
            <v>28</v>
          </cell>
          <cell r="AP193">
            <v>44</v>
          </cell>
          <cell r="AQ193">
            <v>44</v>
          </cell>
          <cell r="AR193">
            <v>44</v>
          </cell>
          <cell r="AS193">
            <v>84</v>
          </cell>
          <cell r="AT193">
            <v>84</v>
          </cell>
        </row>
        <row r="194">
          <cell r="A194" t="str">
            <v>Finchfield</v>
          </cell>
          <cell r="B194" t="str">
            <v>9959</v>
          </cell>
          <cell r="AM194" t="str">
            <v>Double Add on Extending Arm</v>
          </cell>
          <cell r="AN194">
            <v>15</v>
          </cell>
          <cell r="AO194">
            <v>15</v>
          </cell>
          <cell r="AP194">
            <v>20</v>
          </cell>
          <cell r="AQ194">
            <v>20</v>
          </cell>
          <cell r="AR194">
            <v>20</v>
          </cell>
          <cell r="AS194">
            <v>24</v>
          </cell>
          <cell r="AT194">
            <v>24</v>
          </cell>
        </row>
        <row r="195">
          <cell r="A195" t="str">
            <v>Finsbury Pavement</v>
          </cell>
          <cell r="B195" t="str">
            <v>2529</v>
          </cell>
          <cell r="AM195" t="str">
            <v>450 x 25mmØ Straight Slot in Arm</v>
          </cell>
          <cell r="AN195">
            <v>12</v>
          </cell>
          <cell r="AO195">
            <v>12</v>
          </cell>
          <cell r="AP195">
            <v>15</v>
          </cell>
          <cell r="AQ195">
            <v>15</v>
          </cell>
          <cell r="AR195">
            <v>15</v>
          </cell>
          <cell r="AS195">
            <v>20</v>
          </cell>
          <cell r="AT195">
            <v>20</v>
          </cell>
        </row>
        <row r="196">
          <cell r="A196" t="str">
            <v xml:space="preserve">Fleet </v>
          </cell>
          <cell r="B196" t="str">
            <v>7744</v>
          </cell>
          <cell r="AM196" t="str">
            <v>1200mm Hook in Bar with 600mm centres</v>
          </cell>
          <cell r="AN196">
            <v>12</v>
          </cell>
          <cell r="AO196">
            <v>12</v>
          </cell>
          <cell r="AP196">
            <v>16</v>
          </cell>
          <cell r="AQ196">
            <v>16</v>
          </cell>
          <cell r="AR196">
            <v>16</v>
          </cell>
          <cell r="AS196">
            <v>24</v>
          </cell>
          <cell r="AT196">
            <v>24</v>
          </cell>
        </row>
        <row r="197">
          <cell r="A197" t="str">
            <v xml:space="preserve">Folkestone </v>
          </cell>
          <cell r="B197" t="str">
            <v>0699</v>
          </cell>
          <cell r="AM197" t="str">
            <v>300 x 8mmØ Hook on Arm</v>
          </cell>
          <cell r="AN197">
            <v>100</v>
          </cell>
          <cell r="AO197">
            <v>100</v>
          </cell>
          <cell r="AP197">
            <v>120</v>
          </cell>
          <cell r="AQ197">
            <v>120</v>
          </cell>
          <cell r="AR197">
            <v>120</v>
          </cell>
          <cell r="AS197">
            <v>160</v>
          </cell>
          <cell r="AT197">
            <v>160</v>
          </cell>
        </row>
        <row r="198">
          <cell r="A198" t="str">
            <v>Formby Simply Food</v>
          </cell>
          <cell r="B198" t="str">
            <v>7906</v>
          </cell>
          <cell r="AM198" t="str">
            <v>300 x 300mm Graphic Holder</v>
          </cell>
          <cell r="AN198">
            <v>10</v>
          </cell>
          <cell r="AO198">
            <v>10</v>
          </cell>
          <cell r="AP198">
            <v>20</v>
          </cell>
          <cell r="AQ198">
            <v>20</v>
          </cell>
          <cell r="AR198">
            <v>20</v>
          </cell>
          <cell r="AS198">
            <v>21</v>
          </cell>
          <cell r="AT198">
            <v>21</v>
          </cell>
        </row>
        <row r="199">
          <cell r="A199" t="str">
            <v xml:space="preserve">Fosse Park </v>
          </cell>
          <cell r="B199" t="str">
            <v>0369</v>
          </cell>
          <cell r="AM199" t="str">
            <v>Injection Moulded Round Clip for 25mmØ Arms</v>
          </cell>
          <cell r="AN199">
            <v>10</v>
          </cell>
          <cell r="AO199">
            <v>10</v>
          </cell>
          <cell r="AP199">
            <v>20</v>
          </cell>
          <cell r="AQ199">
            <v>20</v>
          </cell>
          <cell r="AR199">
            <v>20</v>
          </cell>
          <cell r="AS199">
            <v>21</v>
          </cell>
          <cell r="AT199">
            <v>21</v>
          </cell>
        </row>
        <row r="200">
          <cell r="A200" t="str">
            <v>Foyleside</v>
          </cell>
          <cell r="B200" t="str">
            <v>5186</v>
          </cell>
          <cell r="AM200" t="str">
            <v>78 x 78mm Hinge Ticket Holder</v>
          </cell>
          <cell r="AN200">
            <v>15</v>
          </cell>
          <cell r="AO200">
            <v>15</v>
          </cell>
          <cell r="AP200">
            <v>30</v>
          </cell>
          <cell r="AQ200">
            <v>30</v>
          </cell>
          <cell r="AR200">
            <v>30</v>
          </cell>
          <cell r="AS200">
            <v>62</v>
          </cell>
          <cell r="AT200">
            <v>62</v>
          </cell>
        </row>
        <row r="201">
          <cell r="A201" t="str">
            <v xml:space="preserve">Fulham Island </v>
          </cell>
          <cell r="B201" t="str">
            <v>4239</v>
          </cell>
          <cell r="AM201" t="str">
            <v>25mm End of Arm Clamp</v>
          </cell>
          <cell r="AN201">
            <v>12</v>
          </cell>
          <cell r="AO201">
            <v>12</v>
          </cell>
          <cell r="AP201">
            <v>30</v>
          </cell>
          <cell r="AQ201">
            <v>30</v>
          </cell>
          <cell r="AR201">
            <v>30</v>
          </cell>
          <cell r="AS201">
            <v>62</v>
          </cell>
          <cell r="AT201">
            <v>62</v>
          </cell>
        </row>
        <row r="202">
          <cell r="A202" t="str">
            <v>Gainsborough Simply Food</v>
          </cell>
          <cell r="B202" t="str">
            <v>NW33</v>
          </cell>
        </row>
        <row r="203">
          <cell r="A203" t="str">
            <v>Galashiels Simply Food</v>
          </cell>
          <cell r="B203" t="str">
            <v>NW49</v>
          </cell>
        </row>
        <row r="204">
          <cell r="A204" t="str">
            <v>Galway</v>
          </cell>
          <cell r="B204" t="str">
            <v>1148</v>
          </cell>
        </row>
        <row r="205">
          <cell r="A205" t="str">
            <v xml:space="preserve">Gateshead Lifestore  </v>
          </cell>
          <cell r="B205" t="str">
            <v>7838</v>
          </cell>
        </row>
        <row r="206">
          <cell r="A206" t="str">
            <v xml:space="preserve">Gemini Restaurant </v>
          </cell>
          <cell r="B206" t="str">
            <v>5254</v>
          </cell>
        </row>
        <row r="207">
          <cell r="A207" t="str">
            <v xml:space="preserve">Glasgow Argyle St </v>
          </cell>
          <cell r="B207" t="str">
            <v>0657</v>
          </cell>
        </row>
        <row r="208">
          <cell r="A208" t="str">
            <v xml:space="preserve">Glasgow Central </v>
          </cell>
          <cell r="B208" t="str">
            <v>7566</v>
          </cell>
        </row>
        <row r="209">
          <cell r="A209" t="str">
            <v>Glasgow Fort</v>
          </cell>
          <cell r="B209" t="str">
            <v>9995</v>
          </cell>
        </row>
        <row r="210">
          <cell r="A210" t="str">
            <v>Glasgow Pollock</v>
          </cell>
          <cell r="B210" t="str">
            <v>9137</v>
          </cell>
        </row>
        <row r="211">
          <cell r="A211" t="str">
            <v xml:space="preserve">Glasgow Sauchiehall St </v>
          </cell>
          <cell r="B211" t="str">
            <v>2105</v>
          </cell>
        </row>
        <row r="212">
          <cell r="A212" t="str">
            <v>Glasgow, Bishopbriggs Simply Food</v>
          </cell>
          <cell r="B212" t="str">
            <v>NW51</v>
          </cell>
        </row>
        <row r="213">
          <cell r="A213" t="str">
            <v>Glasgow, Byres Road</v>
          </cell>
          <cell r="B213" t="str">
            <v>8332</v>
          </cell>
        </row>
        <row r="214">
          <cell r="A214" t="str">
            <v xml:space="preserve">Gloucester </v>
          </cell>
          <cell r="B214" t="str">
            <v>1135</v>
          </cell>
        </row>
        <row r="215">
          <cell r="A215" t="str">
            <v xml:space="preserve">Gloucester Satellite </v>
          </cell>
          <cell r="B215" t="str">
            <v>3625</v>
          </cell>
        </row>
        <row r="216">
          <cell r="A216" t="str">
            <v>Gloucester Simply Food</v>
          </cell>
          <cell r="B216" t="str">
            <v>NW27</v>
          </cell>
        </row>
        <row r="217">
          <cell r="A217" t="str">
            <v>Grafton Centre Cambridge</v>
          </cell>
          <cell r="B217" t="str">
            <v>9810</v>
          </cell>
        </row>
        <row r="218">
          <cell r="A218" t="str">
            <v xml:space="preserve">Grantham </v>
          </cell>
          <cell r="B218" t="str">
            <v>1494</v>
          </cell>
        </row>
        <row r="219">
          <cell r="A219" t="str">
            <v xml:space="preserve">Gravesend </v>
          </cell>
          <cell r="B219" t="str">
            <v>0385</v>
          </cell>
        </row>
        <row r="220">
          <cell r="A220" t="str">
            <v xml:space="preserve">Green Park </v>
          </cell>
          <cell r="B220" t="str">
            <v>7883</v>
          </cell>
        </row>
        <row r="221">
          <cell r="A221" t="str">
            <v xml:space="preserve">Greenock </v>
          </cell>
          <cell r="B221" t="str">
            <v>2273</v>
          </cell>
        </row>
        <row r="222">
          <cell r="A222" t="str">
            <v>Greenwich</v>
          </cell>
          <cell r="B222" t="str">
            <v>4637</v>
          </cell>
        </row>
        <row r="223">
          <cell r="A223" t="str">
            <v>Grimsby V.St</v>
          </cell>
          <cell r="B223" t="str">
            <v>0741</v>
          </cell>
        </row>
        <row r="224">
          <cell r="A224" t="str">
            <v xml:space="preserve">Guernsey  </v>
          </cell>
          <cell r="B224" t="str">
            <v>3531</v>
          </cell>
        </row>
        <row r="225">
          <cell r="A225" t="str">
            <v xml:space="preserve">Guildford </v>
          </cell>
          <cell r="B225" t="str">
            <v>1960</v>
          </cell>
        </row>
        <row r="226">
          <cell r="A226" t="str">
            <v>Guildford Ladymead</v>
          </cell>
          <cell r="B226" t="str">
            <v>NW64</v>
          </cell>
        </row>
        <row r="227">
          <cell r="A227" t="str">
            <v>Guiseley</v>
          </cell>
          <cell r="B227" t="str">
            <v>9153</v>
          </cell>
        </row>
        <row r="228">
          <cell r="A228" t="str">
            <v xml:space="preserve">Gyle </v>
          </cell>
          <cell r="B228" t="str">
            <v>0055</v>
          </cell>
        </row>
        <row r="229">
          <cell r="A229" t="str">
            <v xml:space="preserve">Hackney </v>
          </cell>
          <cell r="B229" t="str">
            <v>2286</v>
          </cell>
        </row>
        <row r="230">
          <cell r="A230" t="str">
            <v>Halifax</v>
          </cell>
          <cell r="B230" t="str">
            <v>2545</v>
          </cell>
        </row>
        <row r="231">
          <cell r="A231" t="str">
            <v xml:space="preserve">Hamilton </v>
          </cell>
          <cell r="B231" t="str">
            <v>2998</v>
          </cell>
        </row>
        <row r="232">
          <cell r="A232" t="str">
            <v xml:space="preserve">Hammersmith </v>
          </cell>
          <cell r="B232" t="str">
            <v>1290</v>
          </cell>
        </row>
        <row r="233">
          <cell r="A233" t="str">
            <v>Hampstead</v>
          </cell>
          <cell r="B233" t="str">
            <v>7553</v>
          </cell>
        </row>
        <row r="234">
          <cell r="A234" t="str">
            <v xml:space="preserve">Handforth </v>
          </cell>
          <cell r="B234" t="str">
            <v>0071</v>
          </cell>
        </row>
        <row r="235">
          <cell r="A235" t="str">
            <v xml:space="preserve">Handforth Restaurant </v>
          </cell>
          <cell r="B235" t="str">
            <v>5416</v>
          </cell>
        </row>
        <row r="236">
          <cell r="A236" t="str">
            <v xml:space="preserve">Harbourne </v>
          </cell>
          <cell r="B236" t="str">
            <v>4420</v>
          </cell>
        </row>
        <row r="237">
          <cell r="A237" t="str">
            <v xml:space="preserve">Harlow </v>
          </cell>
          <cell r="B237" t="str">
            <v>3010</v>
          </cell>
        </row>
        <row r="238">
          <cell r="A238" t="str">
            <v>Harpenden</v>
          </cell>
          <cell r="B238" t="str">
            <v>8853</v>
          </cell>
        </row>
        <row r="239">
          <cell r="A239" t="str">
            <v xml:space="preserve">Harrogate </v>
          </cell>
          <cell r="B239" t="str">
            <v>6499</v>
          </cell>
        </row>
        <row r="240">
          <cell r="A240" t="str">
            <v xml:space="preserve">Harrow </v>
          </cell>
          <cell r="B240" t="str">
            <v>3188</v>
          </cell>
        </row>
        <row r="241">
          <cell r="A241" t="str">
            <v xml:space="preserve">Harrow Satellite </v>
          </cell>
          <cell r="B241" t="str">
            <v>3599</v>
          </cell>
        </row>
        <row r="242">
          <cell r="A242" t="str">
            <v xml:space="preserve">Hartlepool </v>
          </cell>
          <cell r="B242" t="str">
            <v>0275</v>
          </cell>
        </row>
        <row r="243">
          <cell r="A243" t="str">
            <v>Hastings</v>
          </cell>
          <cell r="B243" t="str">
            <v>6334</v>
          </cell>
        </row>
        <row r="244">
          <cell r="A244" t="str">
            <v>Haswell Simply Food</v>
          </cell>
          <cell r="B244" t="str">
            <v>NW40</v>
          </cell>
        </row>
        <row r="245">
          <cell r="A245" t="str">
            <v>Hayes Bucks/Burton Furniture Returns</v>
          </cell>
          <cell r="B245" t="str">
            <v>4793</v>
          </cell>
        </row>
        <row r="246">
          <cell r="A246" t="str">
            <v>Hayle, West Cornwall</v>
          </cell>
          <cell r="B246" t="str">
            <v>6127</v>
          </cell>
        </row>
        <row r="247">
          <cell r="A247" t="str">
            <v xml:space="preserve">Haywards Heath </v>
          </cell>
          <cell r="B247" t="str">
            <v>0589</v>
          </cell>
        </row>
        <row r="248">
          <cell r="A248" t="str">
            <v xml:space="preserve">Hedge End </v>
          </cell>
          <cell r="B248" t="str">
            <v>1643</v>
          </cell>
        </row>
        <row r="249">
          <cell r="A249" t="str">
            <v xml:space="preserve">Hemel Hempstead </v>
          </cell>
          <cell r="B249" t="str">
            <v>3078</v>
          </cell>
        </row>
        <row r="250">
          <cell r="A250" t="str">
            <v xml:space="preserve">Hempstead Valley </v>
          </cell>
          <cell r="B250" t="str">
            <v>2752</v>
          </cell>
        </row>
        <row r="251">
          <cell r="A251" t="str">
            <v>Hereford</v>
          </cell>
          <cell r="B251" t="str">
            <v>0440</v>
          </cell>
        </row>
        <row r="252">
          <cell r="A252" t="str">
            <v>Hexham</v>
          </cell>
          <cell r="B252">
            <v>8036</v>
          </cell>
        </row>
        <row r="253">
          <cell r="A253" t="str">
            <v>High Holborn Simply food</v>
          </cell>
          <cell r="B253" t="str">
            <v>NW52</v>
          </cell>
        </row>
        <row r="254">
          <cell r="A254" t="str">
            <v xml:space="preserve">High Wycombe </v>
          </cell>
          <cell r="B254" t="str">
            <v>2901</v>
          </cell>
        </row>
        <row r="255">
          <cell r="A255" t="str">
            <v>Hitchin</v>
          </cell>
          <cell r="B255" t="str">
            <v>6813</v>
          </cell>
        </row>
        <row r="256">
          <cell r="A256" t="str">
            <v xml:space="preserve">Holloway Road </v>
          </cell>
          <cell r="B256" t="str">
            <v>2244</v>
          </cell>
        </row>
        <row r="257">
          <cell r="A257" t="str">
            <v xml:space="preserve">Horsham </v>
          </cell>
          <cell r="B257" t="str">
            <v>3298</v>
          </cell>
        </row>
        <row r="258">
          <cell r="A258" t="str">
            <v xml:space="preserve">Hounslow </v>
          </cell>
          <cell r="B258" t="str">
            <v>2037</v>
          </cell>
        </row>
        <row r="259">
          <cell r="A259" t="str">
            <v xml:space="preserve">Huddersfield </v>
          </cell>
          <cell r="B259" t="str">
            <v>1672</v>
          </cell>
        </row>
        <row r="260">
          <cell r="A260" t="str">
            <v xml:space="preserve">Huddersfield Satellite </v>
          </cell>
          <cell r="B260" t="str">
            <v>3434</v>
          </cell>
        </row>
        <row r="261">
          <cell r="A261" t="str">
            <v xml:space="preserve">Hull </v>
          </cell>
          <cell r="B261" t="str">
            <v>0916</v>
          </cell>
        </row>
        <row r="262">
          <cell r="A262" t="str">
            <v>Huntingdon</v>
          </cell>
          <cell r="B262" t="str">
            <v>8824</v>
          </cell>
        </row>
        <row r="263">
          <cell r="A263" t="str">
            <v xml:space="preserve">Ilford </v>
          </cell>
          <cell r="B263" t="str">
            <v>2956</v>
          </cell>
        </row>
        <row r="264">
          <cell r="A264" t="str">
            <v xml:space="preserve">Ilford Satellite </v>
          </cell>
          <cell r="B264" t="str">
            <v>0404</v>
          </cell>
        </row>
        <row r="265">
          <cell r="A265" t="str">
            <v>Imperial Wharf Simply Food</v>
          </cell>
          <cell r="B265" t="str">
            <v>9975</v>
          </cell>
        </row>
        <row r="266">
          <cell r="A266" t="str">
            <v xml:space="preserve">Inverness </v>
          </cell>
          <cell r="B266" t="str">
            <v>3175</v>
          </cell>
        </row>
        <row r="267">
          <cell r="A267" t="str">
            <v>Inverurie RP</v>
          </cell>
          <cell r="B267" t="str">
            <v>NW58</v>
          </cell>
        </row>
        <row r="268">
          <cell r="A268" t="str">
            <v xml:space="preserve">Ipswich </v>
          </cell>
          <cell r="B268" t="str">
            <v>0398</v>
          </cell>
        </row>
        <row r="269">
          <cell r="A269" t="str">
            <v xml:space="preserve">Islington </v>
          </cell>
          <cell r="B269" t="str">
            <v>0725</v>
          </cell>
        </row>
        <row r="270">
          <cell r="A270" t="str">
            <v xml:space="preserve">Jersey  </v>
          </cell>
          <cell r="B270" t="str">
            <v>3502</v>
          </cell>
        </row>
        <row r="271">
          <cell r="A271" t="str">
            <v>Jersey 2 - St. Peters</v>
          </cell>
          <cell r="B271" t="str">
            <v>NW57</v>
          </cell>
        </row>
        <row r="272">
          <cell r="A272" t="str">
            <v xml:space="preserve">Keighley </v>
          </cell>
          <cell r="B272" t="str">
            <v>1973</v>
          </cell>
        </row>
        <row r="273">
          <cell r="A273" t="str">
            <v xml:space="preserve">Kendal </v>
          </cell>
          <cell r="B273" t="str">
            <v>2008</v>
          </cell>
        </row>
        <row r="274">
          <cell r="A274" t="str">
            <v>Kenilworth</v>
          </cell>
          <cell r="B274" t="str">
            <v>NW04</v>
          </cell>
        </row>
        <row r="275">
          <cell r="A275" t="str">
            <v xml:space="preserve">Kensington </v>
          </cell>
          <cell r="B275" t="str">
            <v>3146</v>
          </cell>
        </row>
        <row r="276">
          <cell r="A276" t="str">
            <v>Kenton Bar</v>
          </cell>
          <cell r="B276" t="str">
            <v>9425</v>
          </cell>
        </row>
        <row r="277">
          <cell r="A277" t="str">
            <v xml:space="preserve">Kettering </v>
          </cell>
          <cell r="B277" t="str">
            <v>1177</v>
          </cell>
        </row>
        <row r="278">
          <cell r="A278" t="str">
            <v xml:space="preserve">Kew </v>
          </cell>
          <cell r="B278" t="str">
            <v>6444</v>
          </cell>
        </row>
        <row r="279">
          <cell r="A279" t="str">
            <v xml:space="preserve">Kidderminster </v>
          </cell>
          <cell r="B279" t="str">
            <v>1478</v>
          </cell>
        </row>
        <row r="280">
          <cell r="A280" t="str">
            <v>Kidderminster Weavers Wharf</v>
          </cell>
          <cell r="B280" t="str">
            <v>4323</v>
          </cell>
        </row>
        <row r="281">
          <cell r="A281" t="str">
            <v xml:space="preserve">Kilburn </v>
          </cell>
          <cell r="B281" t="str">
            <v>0563</v>
          </cell>
        </row>
        <row r="282">
          <cell r="A282" t="str">
            <v xml:space="preserve">Kilmarnock </v>
          </cell>
          <cell r="B282" t="str">
            <v>2215</v>
          </cell>
        </row>
        <row r="283">
          <cell r="A283" t="str">
            <v>Kings Heath Simply Food</v>
          </cell>
          <cell r="B283" t="str">
            <v>NW46</v>
          </cell>
        </row>
        <row r="284">
          <cell r="A284" t="str">
            <v xml:space="preserve">Kings Lynn </v>
          </cell>
          <cell r="B284" t="str">
            <v>1313</v>
          </cell>
        </row>
        <row r="285">
          <cell r="A285" t="str">
            <v>Kings Road</v>
          </cell>
          <cell r="B285" t="str">
            <v>2561</v>
          </cell>
        </row>
        <row r="286">
          <cell r="A286" t="str">
            <v>Kingsditch</v>
          </cell>
          <cell r="B286" t="str">
            <v>9991</v>
          </cell>
        </row>
        <row r="287">
          <cell r="A287" t="str">
            <v xml:space="preserve">Kingston </v>
          </cell>
          <cell r="B287" t="str">
            <v>1355</v>
          </cell>
        </row>
        <row r="288">
          <cell r="A288" t="str">
            <v>Kingston Lifestore</v>
          </cell>
          <cell r="B288" t="str">
            <v>9001</v>
          </cell>
        </row>
        <row r="289">
          <cell r="A289" t="str">
            <v xml:space="preserve">Kingston Satellite </v>
          </cell>
          <cell r="B289" t="str">
            <v>0405</v>
          </cell>
        </row>
        <row r="290">
          <cell r="A290" t="str">
            <v>Kingsway-Derby</v>
          </cell>
          <cell r="B290" t="str">
            <v>8785</v>
          </cell>
        </row>
        <row r="291">
          <cell r="A291" t="str">
            <v xml:space="preserve">Kirkcaldy </v>
          </cell>
          <cell r="B291" t="str">
            <v>2451</v>
          </cell>
        </row>
        <row r="292">
          <cell r="A292" t="str">
            <v xml:space="preserve">Lancaster </v>
          </cell>
          <cell r="B292" t="str">
            <v>1591</v>
          </cell>
        </row>
        <row r="293">
          <cell r="A293" t="str">
            <v xml:space="preserve">Leadenhall Court </v>
          </cell>
          <cell r="B293" t="str">
            <v>0877</v>
          </cell>
        </row>
        <row r="294">
          <cell r="A294" t="str">
            <v>Leamington Spa</v>
          </cell>
          <cell r="B294" t="str">
            <v>1902</v>
          </cell>
        </row>
        <row r="295">
          <cell r="A295" t="str">
            <v xml:space="preserve">Leamington Spa Satellite </v>
          </cell>
          <cell r="B295" t="str">
            <v>3586</v>
          </cell>
        </row>
        <row r="296">
          <cell r="A296" t="str">
            <v xml:space="preserve">Leeds </v>
          </cell>
          <cell r="B296" t="str">
            <v>2655</v>
          </cell>
        </row>
        <row r="297">
          <cell r="A297" t="str">
            <v>Leeds - Birstall</v>
          </cell>
          <cell r="B297" t="str">
            <v>NW28</v>
          </cell>
        </row>
        <row r="298">
          <cell r="A298" t="str">
            <v xml:space="preserve">Leeds Moortown </v>
          </cell>
          <cell r="B298" t="str">
            <v>2590</v>
          </cell>
        </row>
        <row r="299">
          <cell r="A299" t="str">
            <v xml:space="preserve">Leeds Satellite </v>
          </cell>
          <cell r="B299" t="str">
            <v>0408</v>
          </cell>
        </row>
        <row r="300">
          <cell r="A300" t="str">
            <v>Leeds Station</v>
          </cell>
          <cell r="B300" t="str">
            <v>6787</v>
          </cell>
        </row>
        <row r="301">
          <cell r="A301" t="str">
            <v>Leeds White Rose</v>
          </cell>
          <cell r="B301">
            <v>8065</v>
          </cell>
        </row>
        <row r="302">
          <cell r="A302" t="str">
            <v xml:space="preserve">Leicester </v>
          </cell>
          <cell r="B302" t="str">
            <v>0686</v>
          </cell>
        </row>
        <row r="303">
          <cell r="A303" t="str">
            <v>Letchworth</v>
          </cell>
          <cell r="B303" t="str">
            <v>5089</v>
          </cell>
        </row>
        <row r="304">
          <cell r="A304" t="str">
            <v>Letterkenny</v>
          </cell>
          <cell r="B304" t="str">
            <v>9996</v>
          </cell>
        </row>
        <row r="305">
          <cell r="A305" t="str">
            <v xml:space="preserve">Lewisham </v>
          </cell>
          <cell r="B305" t="str">
            <v>0628</v>
          </cell>
        </row>
        <row r="306">
          <cell r="A306" t="str">
            <v xml:space="preserve">Lichfield </v>
          </cell>
          <cell r="B306" t="str">
            <v>7935</v>
          </cell>
        </row>
        <row r="307">
          <cell r="A307" t="str">
            <v xml:space="preserve">Liffey Valley </v>
          </cell>
          <cell r="B307" t="str">
            <v>3955</v>
          </cell>
        </row>
        <row r="308">
          <cell r="A308" t="str">
            <v>Limerick</v>
          </cell>
          <cell r="B308" t="str">
            <v>0007</v>
          </cell>
        </row>
        <row r="309">
          <cell r="A309" t="str">
            <v xml:space="preserve">Lincoln </v>
          </cell>
          <cell r="B309" t="str">
            <v>0961</v>
          </cell>
        </row>
        <row r="310">
          <cell r="A310" t="str">
            <v xml:space="preserve">Lisburn </v>
          </cell>
          <cell r="B310" t="str">
            <v>0152</v>
          </cell>
        </row>
        <row r="311">
          <cell r="A311" t="str">
            <v>Lisburn - HOME</v>
          </cell>
          <cell r="B311" t="str">
            <v>NW29</v>
          </cell>
        </row>
        <row r="312">
          <cell r="A312" t="str">
            <v xml:space="preserve">Liverpool </v>
          </cell>
          <cell r="B312" t="str">
            <v>0437</v>
          </cell>
        </row>
        <row r="313">
          <cell r="A313" t="str">
            <v>Liverpool Lime St Simply Food</v>
          </cell>
          <cell r="B313" t="str">
            <v>8141</v>
          </cell>
        </row>
        <row r="314">
          <cell r="A314" t="str">
            <v>Liverpool St Station</v>
          </cell>
          <cell r="B314" t="str">
            <v>6774</v>
          </cell>
        </row>
        <row r="315">
          <cell r="A315" t="str">
            <v>Livingston</v>
          </cell>
          <cell r="B315" t="str">
            <v>5678</v>
          </cell>
        </row>
        <row r="316">
          <cell r="A316" t="str">
            <v>Livingstone, Almondvale</v>
          </cell>
          <cell r="B316">
            <v>8080</v>
          </cell>
        </row>
        <row r="317">
          <cell r="A317" t="str">
            <v xml:space="preserve">Llandudno </v>
          </cell>
          <cell r="B317" t="str">
            <v>2189</v>
          </cell>
        </row>
        <row r="318">
          <cell r="A318" t="str">
            <v xml:space="preserve">Llandudno Satellite </v>
          </cell>
          <cell r="B318" t="str">
            <v>3667</v>
          </cell>
        </row>
        <row r="319">
          <cell r="A319" t="str">
            <v xml:space="preserve">Llanelli </v>
          </cell>
          <cell r="B319" t="str">
            <v>2383</v>
          </cell>
        </row>
        <row r="320">
          <cell r="A320" t="str">
            <v>Llanelli - Parc Trostre</v>
          </cell>
          <cell r="B320" t="str">
            <v>8017</v>
          </cell>
        </row>
        <row r="321">
          <cell r="A321" t="str">
            <v>Llanishen</v>
          </cell>
          <cell r="B321" t="str">
            <v>4860</v>
          </cell>
        </row>
        <row r="322">
          <cell r="A322" t="str">
            <v xml:space="preserve">London Colney </v>
          </cell>
          <cell r="B322" t="str">
            <v>4734</v>
          </cell>
        </row>
        <row r="323">
          <cell r="A323" t="str">
            <v>Londonderry, Cresent Link Simply Food</v>
          </cell>
          <cell r="B323" t="str">
            <v>NW37</v>
          </cell>
        </row>
        <row r="324">
          <cell r="A324" t="str">
            <v>Loughborough</v>
          </cell>
          <cell r="B324" t="str">
            <v>8879</v>
          </cell>
        </row>
        <row r="325">
          <cell r="A325" t="str">
            <v>Loughton</v>
          </cell>
          <cell r="B325" t="str">
            <v>9124</v>
          </cell>
        </row>
        <row r="326">
          <cell r="A326" t="str">
            <v xml:space="preserve">Lower Early  </v>
          </cell>
          <cell r="B326" t="str">
            <v>5076</v>
          </cell>
        </row>
        <row r="327">
          <cell r="A327" t="str">
            <v xml:space="preserve">Lowestoft </v>
          </cell>
          <cell r="B327" t="str">
            <v>0453</v>
          </cell>
        </row>
        <row r="328">
          <cell r="A328" t="str">
            <v xml:space="preserve">Luton </v>
          </cell>
          <cell r="B328" t="str">
            <v>0039</v>
          </cell>
        </row>
        <row r="329">
          <cell r="A329" t="str">
            <v>Lymington Simply Food</v>
          </cell>
          <cell r="B329" t="str">
            <v>NW36</v>
          </cell>
        </row>
        <row r="330">
          <cell r="A330" t="str">
            <v xml:space="preserve">Macclesfield </v>
          </cell>
          <cell r="B330" t="str">
            <v>1520</v>
          </cell>
        </row>
        <row r="331">
          <cell r="A331" t="str">
            <v xml:space="preserve">Maidenhead </v>
          </cell>
          <cell r="B331" t="str">
            <v>1070</v>
          </cell>
        </row>
        <row r="332">
          <cell r="A332" t="str">
            <v xml:space="preserve">Maidstone </v>
          </cell>
          <cell r="B332" t="str">
            <v>2040</v>
          </cell>
        </row>
        <row r="333">
          <cell r="A333" t="str">
            <v xml:space="preserve">Maidstone Satellite </v>
          </cell>
          <cell r="B333" t="str">
            <v>3421</v>
          </cell>
        </row>
        <row r="334">
          <cell r="A334" t="str">
            <v>Malone Belfast</v>
          </cell>
          <cell r="B334" t="str">
            <v>9357</v>
          </cell>
        </row>
        <row r="335">
          <cell r="A335" t="str">
            <v>Malvern</v>
          </cell>
          <cell r="B335" t="str">
            <v>8037</v>
          </cell>
        </row>
        <row r="336">
          <cell r="A336" t="str">
            <v xml:space="preserve">Manchester </v>
          </cell>
          <cell r="B336" t="str">
            <v>6431</v>
          </cell>
        </row>
        <row r="337">
          <cell r="A337" t="str">
            <v>Manchester Airport Simply Foods</v>
          </cell>
          <cell r="B337" t="str">
            <v>8811</v>
          </cell>
        </row>
        <row r="338">
          <cell r="A338" t="str">
            <v>Manchester Barton Square (Trafford)</v>
          </cell>
          <cell r="B338">
            <v>8111</v>
          </cell>
        </row>
        <row r="339">
          <cell r="A339" t="str">
            <v xml:space="preserve">Manchester Landlord </v>
          </cell>
          <cell r="B339" t="str">
            <v>7777</v>
          </cell>
        </row>
        <row r="340">
          <cell r="A340" t="str">
            <v>Manchester Piccadilly</v>
          </cell>
          <cell r="B340" t="str">
            <v>9865</v>
          </cell>
        </row>
        <row r="341">
          <cell r="A341" t="str">
            <v xml:space="preserve">Mansfield </v>
          </cell>
          <cell r="B341" t="str">
            <v>2448</v>
          </cell>
        </row>
        <row r="342">
          <cell r="A342" t="str">
            <v>Mansfield Outlet at MacArthur Glen</v>
          </cell>
          <cell r="B342" t="str">
            <v>6680</v>
          </cell>
        </row>
        <row r="343">
          <cell r="A343" t="str">
            <v xml:space="preserve">Marble Arch </v>
          </cell>
          <cell r="B343" t="str">
            <v>0770</v>
          </cell>
        </row>
        <row r="344">
          <cell r="A344" t="str">
            <v>Marble Arch Flats</v>
          </cell>
          <cell r="B344" t="str">
            <v>8888</v>
          </cell>
        </row>
        <row r="345">
          <cell r="A345" t="str">
            <v xml:space="preserve">Margate </v>
          </cell>
          <cell r="B345" t="str">
            <v>2406</v>
          </cell>
        </row>
        <row r="346">
          <cell r="A346" t="str">
            <v xml:space="preserve">Marlow </v>
          </cell>
          <cell r="B346" t="str">
            <v>7919</v>
          </cell>
        </row>
        <row r="347">
          <cell r="A347" t="str">
            <v>Marylebone Station</v>
          </cell>
          <cell r="B347" t="str">
            <v>6761</v>
          </cell>
        </row>
        <row r="348">
          <cell r="A348" t="str">
            <v xml:space="preserve">Meadowhall </v>
          </cell>
          <cell r="B348" t="str">
            <v>0343</v>
          </cell>
        </row>
        <row r="349">
          <cell r="A349" t="str">
            <v>Menai, Bangor</v>
          </cell>
          <cell r="B349" t="str">
            <v>9399</v>
          </cell>
        </row>
        <row r="350">
          <cell r="A350" t="str">
            <v>Meole Brace Simply food</v>
          </cell>
          <cell r="B350" t="str">
            <v>NW43</v>
          </cell>
        </row>
        <row r="351">
          <cell r="A351" t="str">
            <v xml:space="preserve">Merry Hill </v>
          </cell>
          <cell r="B351" t="str">
            <v>0848</v>
          </cell>
        </row>
        <row r="352">
          <cell r="A352" t="str">
            <v xml:space="preserve">Merry Hill Satellite </v>
          </cell>
          <cell r="B352" t="str">
            <v>0406</v>
          </cell>
        </row>
        <row r="353">
          <cell r="A353" t="str">
            <v>Merthyr Tydfil</v>
          </cell>
          <cell r="B353" t="str">
            <v>NW65</v>
          </cell>
        </row>
        <row r="354">
          <cell r="A354" t="str">
            <v xml:space="preserve">Metro Centre </v>
          </cell>
          <cell r="B354" t="str">
            <v>3353</v>
          </cell>
        </row>
        <row r="355">
          <cell r="A355" t="str">
            <v xml:space="preserve">Metro Restaurant </v>
          </cell>
          <cell r="B355" t="str">
            <v>3476</v>
          </cell>
        </row>
        <row r="356">
          <cell r="A356" t="str">
            <v>Middlesborough</v>
          </cell>
          <cell r="B356" t="str">
            <v>1041</v>
          </cell>
        </row>
        <row r="357">
          <cell r="A357" t="str">
            <v xml:space="preserve">Mill Hill </v>
          </cell>
          <cell r="B357" t="str">
            <v>1119</v>
          </cell>
        </row>
        <row r="358">
          <cell r="A358" t="str">
            <v xml:space="preserve">Milngavie </v>
          </cell>
          <cell r="B358" t="str">
            <v>6525</v>
          </cell>
        </row>
        <row r="359">
          <cell r="A359" t="str">
            <v>Milton Keynes</v>
          </cell>
          <cell r="B359" t="str">
            <v>5322</v>
          </cell>
        </row>
        <row r="360">
          <cell r="A360" t="str">
            <v>Milton Keynes Kingston Retail Park</v>
          </cell>
          <cell r="B360" t="str">
            <v>6376</v>
          </cell>
        </row>
        <row r="361">
          <cell r="A361" t="str">
            <v>Monks Cross</v>
          </cell>
          <cell r="B361" t="str">
            <v>4394</v>
          </cell>
        </row>
        <row r="362">
          <cell r="A362" t="str">
            <v>Monmouth</v>
          </cell>
          <cell r="B362" t="str">
            <v>9946</v>
          </cell>
        </row>
        <row r="363">
          <cell r="A363" t="str">
            <v xml:space="preserve">Moorgate </v>
          </cell>
          <cell r="B363" t="str">
            <v>2765</v>
          </cell>
        </row>
        <row r="364">
          <cell r="A364" t="str">
            <v>Mullingar</v>
          </cell>
          <cell r="B364" t="str">
            <v>NW16</v>
          </cell>
        </row>
        <row r="365">
          <cell r="A365" t="str">
            <v xml:space="preserve">Muswell Hill </v>
          </cell>
          <cell r="B365" t="str">
            <v>1054</v>
          </cell>
        </row>
        <row r="366">
          <cell r="A366" t="str">
            <v>NAAS</v>
          </cell>
          <cell r="B366" t="str">
            <v>8837</v>
          </cell>
        </row>
        <row r="367">
          <cell r="A367" t="str">
            <v>Navan</v>
          </cell>
          <cell r="B367" t="str">
            <v>NW17</v>
          </cell>
        </row>
        <row r="368">
          <cell r="A368" t="str">
            <v xml:space="preserve">Neath </v>
          </cell>
          <cell r="B368" t="str">
            <v>2066</v>
          </cell>
        </row>
        <row r="369">
          <cell r="A369" t="str">
            <v>New Mersey</v>
          </cell>
          <cell r="B369" t="str">
            <v>8989</v>
          </cell>
        </row>
        <row r="370">
          <cell r="A370" t="str">
            <v xml:space="preserve">Newark </v>
          </cell>
          <cell r="B370" t="str">
            <v>1601</v>
          </cell>
        </row>
        <row r="371">
          <cell r="A371" t="str">
            <v>Newbridge</v>
          </cell>
          <cell r="B371" t="str">
            <v>9519</v>
          </cell>
        </row>
        <row r="372">
          <cell r="A372" t="str">
            <v xml:space="preserve">Newbury </v>
          </cell>
          <cell r="B372" t="str">
            <v>1999</v>
          </cell>
        </row>
        <row r="373">
          <cell r="A373" t="str">
            <v>Newcastle N.St.</v>
          </cell>
          <cell r="B373" t="str">
            <v>1300</v>
          </cell>
        </row>
        <row r="374">
          <cell r="A374" t="str">
            <v xml:space="preserve">Newcastle Restaurant </v>
          </cell>
          <cell r="B374" t="str">
            <v>5526</v>
          </cell>
        </row>
        <row r="375">
          <cell r="A375" t="str">
            <v xml:space="preserve">Newcastle Satellite </v>
          </cell>
          <cell r="B375" t="str">
            <v>0042</v>
          </cell>
        </row>
        <row r="376">
          <cell r="A376" t="str">
            <v xml:space="preserve">Newcastle Under Lyme </v>
          </cell>
          <cell r="B376" t="str">
            <v>7922</v>
          </cell>
        </row>
        <row r="377">
          <cell r="A377" t="str">
            <v xml:space="preserve">Newmarket </v>
          </cell>
          <cell r="B377" t="str">
            <v>1038</v>
          </cell>
        </row>
        <row r="378">
          <cell r="A378" t="str">
            <v xml:space="preserve">Newport </v>
          </cell>
          <cell r="B378" t="str">
            <v>1708</v>
          </cell>
        </row>
        <row r="379">
          <cell r="A379" t="str">
            <v>Newport, Isle Of Wight</v>
          </cell>
          <cell r="B379" t="str">
            <v>3324</v>
          </cell>
        </row>
        <row r="380">
          <cell r="A380" t="str">
            <v xml:space="preserve">Newry </v>
          </cell>
          <cell r="B380" t="str">
            <v>6486</v>
          </cell>
        </row>
        <row r="381">
          <cell r="A381" t="str">
            <v xml:space="preserve">Newton Abbott </v>
          </cell>
          <cell r="B381" t="str">
            <v>0505</v>
          </cell>
        </row>
        <row r="382">
          <cell r="A382" t="str">
            <v xml:space="preserve">Newton Mearns </v>
          </cell>
          <cell r="B382" t="str">
            <v>1258</v>
          </cell>
        </row>
        <row r="383">
          <cell r="A383" t="str">
            <v>Newtownbreda</v>
          </cell>
          <cell r="B383" t="str">
            <v>0165</v>
          </cell>
        </row>
        <row r="384">
          <cell r="A384" t="str">
            <v>North Finchley</v>
          </cell>
          <cell r="B384" t="str">
            <v>7485</v>
          </cell>
        </row>
        <row r="385">
          <cell r="A385" t="str">
            <v xml:space="preserve">Northampton </v>
          </cell>
          <cell r="B385" t="str">
            <v>0592</v>
          </cell>
        </row>
        <row r="386">
          <cell r="A386" t="str">
            <v xml:space="preserve">Northwich </v>
          </cell>
          <cell r="B386" t="str">
            <v>1465</v>
          </cell>
        </row>
        <row r="387">
          <cell r="A387" t="str">
            <v xml:space="preserve">Norwich </v>
          </cell>
          <cell r="B387" t="str">
            <v>2642</v>
          </cell>
        </row>
        <row r="388">
          <cell r="A388" t="str">
            <v xml:space="preserve">Norwich Satellite </v>
          </cell>
          <cell r="B388" t="str">
            <v>0407</v>
          </cell>
        </row>
        <row r="389">
          <cell r="A389" t="str">
            <v>Notting Hill Gate</v>
          </cell>
          <cell r="B389" t="str">
            <v>9438</v>
          </cell>
        </row>
        <row r="390">
          <cell r="A390" t="str">
            <v xml:space="preserve">Nottingham </v>
          </cell>
          <cell r="B390" t="str">
            <v>0644</v>
          </cell>
        </row>
        <row r="391">
          <cell r="A391" t="str">
            <v xml:space="preserve">Nottingham Satellite </v>
          </cell>
          <cell r="B391" t="str">
            <v>3395</v>
          </cell>
        </row>
        <row r="392">
          <cell r="A392" t="str">
            <v xml:space="preserve">Nuneaton </v>
          </cell>
          <cell r="B392" t="str">
            <v>1368</v>
          </cell>
        </row>
        <row r="393">
          <cell r="A393" t="str">
            <v xml:space="preserve">Ocean Terminal </v>
          </cell>
          <cell r="B393" t="str">
            <v>7773</v>
          </cell>
        </row>
        <row r="394">
          <cell r="A394" t="str">
            <v>Omagh</v>
          </cell>
          <cell r="B394" t="str">
            <v>7265</v>
          </cell>
        </row>
        <row r="395">
          <cell r="A395" t="str">
            <v xml:space="preserve">Orpington </v>
          </cell>
          <cell r="B395" t="str">
            <v>0796</v>
          </cell>
        </row>
        <row r="396">
          <cell r="A396" t="str">
            <v>Orpington, Nugent Park</v>
          </cell>
          <cell r="B396" t="str">
            <v>4747</v>
          </cell>
        </row>
        <row r="397">
          <cell r="A397" t="str">
            <v>Oswestry Simply Food</v>
          </cell>
          <cell r="B397" t="str">
            <v>NW41</v>
          </cell>
        </row>
        <row r="398">
          <cell r="A398" t="str">
            <v xml:space="preserve">Oxford </v>
          </cell>
          <cell r="B398" t="str">
            <v>2011</v>
          </cell>
        </row>
        <row r="399">
          <cell r="A399" t="str">
            <v>Oxford, Cowley Road Simply Food</v>
          </cell>
          <cell r="B399" t="str">
            <v>NW35</v>
          </cell>
        </row>
        <row r="400">
          <cell r="A400" t="str">
            <v>Paddington Simply Food</v>
          </cell>
          <cell r="B400" t="str">
            <v>7582</v>
          </cell>
        </row>
        <row r="401">
          <cell r="A401" t="str">
            <v xml:space="preserve">Paisley </v>
          </cell>
          <cell r="B401" t="str">
            <v>1012</v>
          </cell>
        </row>
        <row r="402">
          <cell r="A402" t="str">
            <v xml:space="preserve">Pantheon </v>
          </cell>
          <cell r="B402" t="str">
            <v>2480</v>
          </cell>
        </row>
        <row r="403">
          <cell r="A403" t="str">
            <v>Paternoster Square</v>
          </cell>
          <cell r="B403" t="str">
            <v>7948</v>
          </cell>
        </row>
        <row r="404">
          <cell r="A404" t="str">
            <v>Perth</v>
          </cell>
          <cell r="B404" t="str">
            <v>2943</v>
          </cell>
        </row>
        <row r="405">
          <cell r="A405" t="str">
            <v xml:space="preserve">Peterborough </v>
          </cell>
          <cell r="B405" t="str">
            <v>1083</v>
          </cell>
        </row>
        <row r="406">
          <cell r="A406" t="str">
            <v xml:space="preserve">Peterborough Satellite </v>
          </cell>
          <cell r="B406" t="str">
            <v>0409</v>
          </cell>
        </row>
        <row r="407">
          <cell r="A407" t="str">
            <v xml:space="preserve">Pinner </v>
          </cell>
          <cell r="B407" t="str">
            <v>0181</v>
          </cell>
        </row>
        <row r="408">
          <cell r="A408" t="str">
            <v xml:space="preserve">Plymouth </v>
          </cell>
          <cell r="B408" t="str">
            <v>2671</v>
          </cell>
        </row>
        <row r="409">
          <cell r="A409" t="str">
            <v>Plymouth - Crownhill RP</v>
          </cell>
          <cell r="B409" t="str">
            <v>NW48</v>
          </cell>
        </row>
        <row r="410">
          <cell r="A410" t="str">
            <v>Pontardulais</v>
          </cell>
          <cell r="B410" t="str">
            <v>9030</v>
          </cell>
        </row>
        <row r="411">
          <cell r="A411" t="str">
            <v xml:space="preserve">Pontefract </v>
          </cell>
          <cell r="B411" t="str">
            <v>1614</v>
          </cell>
        </row>
        <row r="412">
          <cell r="A412" t="str">
            <v xml:space="preserve">Pontypridd </v>
          </cell>
          <cell r="B412" t="str">
            <v>2493</v>
          </cell>
        </row>
        <row r="413">
          <cell r="A413" t="str">
            <v xml:space="preserve">Poole </v>
          </cell>
          <cell r="B413" t="str">
            <v>0851</v>
          </cell>
        </row>
        <row r="414">
          <cell r="A414" t="str">
            <v>Portsmouth</v>
          </cell>
          <cell r="B414" t="str">
            <v>0068</v>
          </cell>
        </row>
        <row r="415">
          <cell r="A415" t="str">
            <v xml:space="preserve">Preston </v>
          </cell>
          <cell r="B415" t="str">
            <v>0547</v>
          </cell>
        </row>
        <row r="416">
          <cell r="A416" t="str">
            <v>Preston Deepdale Retail Park</v>
          </cell>
          <cell r="B416" t="str">
            <v>5115</v>
          </cell>
        </row>
        <row r="417">
          <cell r="A417" t="str">
            <v xml:space="preserve">Prestwich </v>
          </cell>
          <cell r="B417" t="str">
            <v>7472</v>
          </cell>
        </row>
        <row r="418">
          <cell r="A418" t="str">
            <v>Princes Risborough,  Simply Food</v>
          </cell>
          <cell r="B418" t="str">
            <v>NW34</v>
          </cell>
        </row>
        <row r="419">
          <cell r="A419" t="str">
            <v xml:space="preserve">Princess Park </v>
          </cell>
          <cell r="B419" t="str">
            <v>3780</v>
          </cell>
        </row>
        <row r="420">
          <cell r="A420" t="str">
            <v>Pudsey Leeds</v>
          </cell>
          <cell r="B420" t="str">
            <v>0301</v>
          </cell>
        </row>
        <row r="421">
          <cell r="A421" t="str">
            <v>Purley Way</v>
          </cell>
          <cell r="B421" t="str">
            <v>9470</v>
          </cell>
        </row>
        <row r="422">
          <cell r="A422" t="str">
            <v xml:space="preserve">Putney </v>
          </cell>
          <cell r="B422" t="str">
            <v>1504</v>
          </cell>
        </row>
        <row r="423">
          <cell r="A423" t="str">
            <v xml:space="preserve">Reading </v>
          </cell>
          <cell r="B423" t="str">
            <v>0084</v>
          </cell>
        </row>
        <row r="424">
          <cell r="A424" t="str">
            <v xml:space="preserve">Redcar </v>
          </cell>
          <cell r="B424" t="str">
            <v>2422</v>
          </cell>
        </row>
        <row r="425">
          <cell r="A425" t="str">
            <v xml:space="preserve">Redditch </v>
          </cell>
          <cell r="B425" t="str">
            <v>3230</v>
          </cell>
        </row>
        <row r="426">
          <cell r="A426" t="str">
            <v xml:space="preserve">Redhill </v>
          </cell>
          <cell r="B426" t="str">
            <v>0660</v>
          </cell>
        </row>
        <row r="427">
          <cell r="A427" t="str">
            <v xml:space="preserve">Reigate </v>
          </cell>
          <cell r="B427" t="str">
            <v>0945</v>
          </cell>
        </row>
        <row r="428">
          <cell r="A428" t="str">
            <v>Rhyl</v>
          </cell>
          <cell r="B428" t="str">
            <v>1151</v>
          </cell>
        </row>
        <row r="429">
          <cell r="A429" t="str">
            <v xml:space="preserve">Richmond </v>
          </cell>
          <cell r="B429" t="str">
            <v>2817</v>
          </cell>
        </row>
        <row r="430">
          <cell r="A430" t="str">
            <v xml:space="preserve">Rickmansworth </v>
          </cell>
          <cell r="B430" t="str">
            <v>1274</v>
          </cell>
        </row>
        <row r="431">
          <cell r="A431" t="str">
            <v xml:space="preserve">Ripon </v>
          </cell>
          <cell r="B431" t="str">
            <v>7731</v>
          </cell>
        </row>
        <row r="432">
          <cell r="A432" t="str">
            <v xml:space="preserve">Rochdale </v>
          </cell>
          <cell r="B432" t="str">
            <v>1407</v>
          </cell>
        </row>
        <row r="433">
          <cell r="A433" t="str">
            <v xml:space="preserve">Romford </v>
          </cell>
          <cell r="B433" t="str">
            <v>1795</v>
          </cell>
        </row>
        <row r="434">
          <cell r="A434" t="str">
            <v xml:space="preserve">Rotherham </v>
          </cell>
          <cell r="B434" t="str">
            <v>1397</v>
          </cell>
        </row>
        <row r="435">
          <cell r="A435" t="str">
            <v>Rotherham Parkgate</v>
          </cell>
          <cell r="B435" t="str">
            <v>9072</v>
          </cell>
        </row>
        <row r="436">
          <cell r="A436" t="str">
            <v>Rotherham Parkgate (relocation)</v>
          </cell>
          <cell r="B436" t="str">
            <v>NW66</v>
          </cell>
        </row>
        <row r="437">
          <cell r="A437" t="str">
            <v xml:space="preserve">Rugby </v>
          </cell>
          <cell r="B437" t="str">
            <v>2354</v>
          </cell>
        </row>
        <row r="438">
          <cell r="A438" t="str">
            <v>Ruislip</v>
          </cell>
          <cell r="B438" t="str">
            <v>4802</v>
          </cell>
        </row>
        <row r="439">
          <cell r="A439" t="str">
            <v xml:space="preserve">Sale </v>
          </cell>
          <cell r="B439" t="str">
            <v>6538</v>
          </cell>
        </row>
        <row r="440">
          <cell r="A440" t="str">
            <v xml:space="preserve">Salford </v>
          </cell>
          <cell r="B440" t="str">
            <v>3049</v>
          </cell>
        </row>
        <row r="441">
          <cell r="A441" t="str">
            <v xml:space="preserve">Salisbury </v>
          </cell>
          <cell r="B441" t="str">
            <v>1931</v>
          </cell>
        </row>
        <row r="442">
          <cell r="A442" t="str">
            <v xml:space="preserve">Scarborough </v>
          </cell>
          <cell r="B442" t="str">
            <v>0673</v>
          </cell>
        </row>
        <row r="443">
          <cell r="A443" t="str">
            <v xml:space="preserve">Scunthorpe </v>
          </cell>
          <cell r="B443" t="str">
            <v>1326</v>
          </cell>
        </row>
        <row r="444">
          <cell r="A444" t="str">
            <v>Sevenoaks</v>
          </cell>
          <cell r="B444" t="str">
            <v>3874</v>
          </cell>
        </row>
        <row r="445">
          <cell r="A445" t="str">
            <v xml:space="preserve">Sheffield Fargate </v>
          </cell>
          <cell r="B445" t="str">
            <v>2639</v>
          </cell>
        </row>
        <row r="446">
          <cell r="A446" t="str">
            <v xml:space="preserve">Shirley  </v>
          </cell>
          <cell r="B446" t="str">
            <v>7443</v>
          </cell>
        </row>
        <row r="447">
          <cell r="A447" t="str">
            <v xml:space="preserve">Shoreham </v>
          </cell>
          <cell r="B447" t="str">
            <v>3104</v>
          </cell>
        </row>
        <row r="448">
          <cell r="A448" t="str">
            <v xml:space="preserve">Shrewsbury </v>
          </cell>
          <cell r="B448" t="str">
            <v>0262</v>
          </cell>
        </row>
        <row r="449">
          <cell r="A449" t="str">
            <v>Silverlink - Whitley Bay</v>
          </cell>
          <cell r="B449">
            <v>8030</v>
          </cell>
        </row>
        <row r="450">
          <cell r="A450" t="str">
            <v>Simply Food Bulk Ordering</v>
          </cell>
          <cell r="B450" t="str">
            <v>7524</v>
          </cell>
        </row>
        <row r="451">
          <cell r="A451" t="str">
            <v xml:space="preserve">Skegness </v>
          </cell>
          <cell r="B451" t="str">
            <v>2299</v>
          </cell>
        </row>
        <row r="452">
          <cell r="A452" t="str">
            <v>Skipton Simply Food</v>
          </cell>
          <cell r="B452" t="str">
            <v>NW47</v>
          </cell>
        </row>
        <row r="453">
          <cell r="A453" t="str">
            <v>Sligo</v>
          </cell>
          <cell r="B453" t="str">
            <v>NW02</v>
          </cell>
        </row>
        <row r="454">
          <cell r="A454" t="str">
            <v xml:space="preserve">Slough </v>
          </cell>
          <cell r="B454" t="str">
            <v>1559</v>
          </cell>
        </row>
        <row r="455">
          <cell r="A455" t="str">
            <v>Snipe</v>
          </cell>
          <cell r="B455" t="str">
            <v>6402</v>
          </cell>
        </row>
        <row r="456">
          <cell r="A456" t="str">
            <v xml:space="preserve">Solihull </v>
          </cell>
          <cell r="B456" t="str">
            <v>2969</v>
          </cell>
        </row>
        <row r="457">
          <cell r="A457" t="str">
            <v xml:space="preserve">South Shields </v>
          </cell>
          <cell r="B457" t="str">
            <v>1753</v>
          </cell>
        </row>
        <row r="458">
          <cell r="A458" t="str">
            <v>Southampton  Closed</v>
          </cell>
          <cell r="B458" t="str">
            <v>2707</v>
          </cell>
        </row>
        <row r="459">
          <cell r="A459" t="str">
            <v xml:space="preserve">Southampton West Quay </v>
          </cell>
          <cell r="B459" t="str">
            <v>4721</v>
          </cell>
        </row>
        <row r="460">
          <cell r="A460" t="str">
            <v xml:space="preserve">Southend </v>
          </cell>
          <cell r="B460" t="str">
            <v>0482</v>
          </cell>
        </row>
        <row r="461">
          <cell r="A461" t="str">
            <v xml:space="preserve">Southgate </v>
          </cell>
          <cell r="B461" t="str">
            <v>4433</v>
          </cell>
        </row>
        <row r="462">
          <cell r="A462" t="str">
            <v xml:space="preserve">Southport </v>
          </cell>
          <cell r="B462" t="str">
            <v>0314</v>
          </cell>
        </row>
        <row r="463">
          <cell r="A463" t="str">
            <v>Spalding</v>
          </cell>
          <cell r="B463" t="str">
            <v>9674</v>
          </cell>
        </row>
        <row r="464">
          <cell r="A464" t="str">
            <v>Speke</v>
          </cell>
          <cell r="B464" t="str">
            <v>9056</v>
          </cell>
        </row>
        <row r="465">
          <cell r="A465" t="str">
            <v xml:space="preserve">St Albans </v>
          </cell>
          <cell r="B465" t="str">
            <v>1423</v>
          </cell>
        </row>
        <row r="466">
          <cell r="A466" t="str">
            <v xml:space="preserve">St Brelades  </v>
          </cell>
          <cell r="B466" t="str">
            <v>3968</v>
          </cell>
        </row>
        <row r="467">
          <cell r="A467" t="str">
            <v xml:space="preserve">St Helens </v>
          </cell>
          <cell r="B467" t="str">
            <v>0411</v>
          </cell>
        </row>
        <row r="468">
          <cell r="A468" t="str">
            <v xml:space="preserve">Stafford </v>
          </cell>
          <cell r="B468" t="str">
            <v>1481</v>
          </cell>
        </row>
        <row r="469">
          <cell r="A469" t="str">
            <v xml:space="preserve">Staines </v>
          </cell>
          <cell r="B469" t="str">
            <v>1436</v>
          </cell>
        </row>
        <row r="470">
          <cell r="A470" t="str">
            <v xml:space="preserve">Stevenage </v>
          </cell>
          <cell r="B470" t="str">
            <v>3023</v>
          </cell>
        </row>
        <row r="471">
          <cell r="A471" t="str">
            <v xml:space="preserve">Stirling </v>
          </cell>
          <cell r="B471" t="str">
            <v>1889</v>
          </cell>
        </row>
        <row r="472">
          <cell r="A472" t="str">
            <v xml:space="preserve">Stockport </v>
          </cell>
          <cell r="B472" t="str">
            <v>1915</v>
          </cell>
        </row>
        <row r="473">
          <cell r="A473" t="str">
            <v xml:space="preserve">Stockton </v>
          </cell>
          <cell r="B473" t="str">
            <v>2435</v>
          </cell>
        </row>
        <row r="474">
          <cell r="A474" t="str">
            <v xml:space="preserve">Stoke-On-Trent </v>
          </cell>
          <cell r="B474" t="str">
            <v>1821</v>
          </cell>
        </row>
        <row r="475">
          <cell r="A475" t="str">
            <v xml:space="preserve">Stourbridge </v>
          </cell>
          <cell r="B475" t="str">
            <v>7757</v>
          </cell>
        </row>
        <row r="476">
          <cell r="A476" t="str">
            <v>Straiton Simply Food</v>
          </cell>
          <cell r="B476" t="str">
            <v>5597</v>
          </cell>
        </row>
        <row r="477">
          <cell r="A477" t="str">
            <v>Stratford City</v>
          </cell>
          <cell r="B477">
            <v>8016</v>
          </cell>
        </row>
        <row r="478">
          <cell r="A478" t="str">
            <v xml:space="preserve">Stratford-Upon-Avon </v>
          </cell>
          <cell r="B478" t="str">
            <v>3243</v>
          </cell>
        </row>
        <row r="479">
          <cell r="A479" t="str">
            <v>Summertown</v>
          </cell>
          <cell r="B479" t="str">
            <v>4514</v>
          </cell>
        </row>
        <row r="480">
          <cell r="A480" t="str">
            <v xml:space="preserve">Sunbury Cross </v>
          </cell>
          <cell r="B480" t="str">
            <v>7317</v>
          </cell>
        </row>
        <row r="481">
          <cell r="A481" t="str">
            <v xml:space="preserve">Sunderland </v>
          </cell>
          <cell r="B481" t="str">
            <v>0738</v>
          </cell>
        </row>
        <row r="482">
          <cell r="A482" t="str">
            <v xml:space="preserve">Surbiton </v>
          </cell>
          <cell r="B482" t="str">
            <v>6554</v>
          </cell>
        </row>
        <row r="483">
          <cell r="A483" t="str">
            <v xml:space="preserve">Sutton </v>
          </cell>
          <cell r="B483" t="str">
            <v>1216</v>
          </cell>
        </row>
        <row r="484">
          <cell r="A484" t="str">
            <v xml:space="preserve">Sutton Coldfield </v>
          </cell>
          <cell r="B484" t="str">
            <v>3117</v>
          </cell>
        </row>
        <row r="485">
          <cell r="A485" t="str">
            <v xml:space="preserve">Swansea </v>
          </cell>
          <cell r="B485" t="str">
            <v>2723</v>
          </cell>
        </row>
        <row r="486">
          <cell r="A486" t="str">
            <v xml:space="preserve">Swindon </v>
          </cell>
          <cell r="B486" t="str">
            <v>0880</v>
          </cell>
        </row>
        <row r="487">
          <cell r="A487" t="str">
            <v>Swindon Orbital</v>
          </cell>
          <cell r="B487">
            <v>8030</v>
          </cell>
        </row>
        <row r="488">
          <cell r="A488" t="str">
            <v xml:space="preserve">Swiss Cottage </v>
          </cell>
          <cell r="B488" t="str">
            <v>7841</v>
          </cell>
        </row>
        <row r="489">
          <cell r="A489" t="str">
            <v>Talbot Green</v>
          </cell>
          <cell r="B489" t="str">
            <v>6321</v>
          </cell>
        </row>
        <row r="490">
          <cell r="A490" t="str">
            <v>Tallaght</v>
          </cell>
          <cell r="B490" t="str">
            <v>1575</v>
          </cell>
        </row>
        <row r="491">
          <cell r="A491" t="str">
            <v>Tamworth</v>
          </cell>
          <cell r="B491" t="str">
            <v>2794</v>
          </cell>
        </row>
        <row r="492">
          <cell r="A492" t="str">
            <v xml:space="preserve">Taunton </v>
          </cell>
          <cell r="B492" t="str">
            <v>6415</v>
          </cell>
        </row>
        <row r="493">
          <cell r="A493" t="str">
            <v>Teddington</v>
          </cell>
          <cell r="B493" t="str">
            <v>6826</v>
          </cell>
        </row>
        <row r="494">
          <cell r="A494" t="str">
            <v>Teeside Retail Park</v>
          </cell>
          <cell r="B494" t="str">
            <v>6156</v>
          </cell>
        </row>
        <row r="495">
          <cell r="A495" t="str">
            <v xml:space="preserve">Telford </v>
          </cell>
          <cell r="B495" t="str">
            <v>0110</v>
          </cell>
        </row>
        <row r="496">
          <cell r="A496" t="str">
            <v xml:space="preserve">Temple Fortune </v>
          </cell>
          <cell r="B496" t="str">
            <v>3696</v>
          </cell>
        </row>
        <row r="497">
          <cell r="A497" t="str">
            <v>The More</v>
          </cell>
          <cell r="B497" t="str">
            <v>7980</v>
          </cell>
        </row>
        <row r="498">
          <cell r="A498" t="str">
            <v>Thurock Home Store</v>
          </cell>
          <cell r="B498" t="str">
            <v>7964</v>
          </cell>
        </row>
        <row r="499">
          <cell r="A499" t="str">
            <v xml:space="preserve">Thurrock </v>
          </cell>
          <cell r="B499" t="str">
            <v>0576</v>
          </cell>
        </row>
        <row r="500">
          <cell r="A500" t="str">
            <v>Toddington Service</v>
          </cell>
          <cell r="B500" t="str">
            <v>7430</v>
          </cell>
        </row>
        <row r="501">
          <cell r="A501" t="str">
            <v xml:space="preserve">Tolworth </v>
          </cell>
          <cell r="B501" t="str">
            <v>3670</v>
          </cell>
        </row>
        <row r="502">
          <cell r="A502" t="str">
            <v xml:space="preserve">Tooting </v>
          </cell>
          <cell r="B502" t="str">
            <v>1627</v>
          </cell>
        </row>
        <row r="503">
          <cell r="A503" t="str">
            <v xml:space="preserve">Torbay </v>
          </cell>
          <cell r="B503" t="str">
            <v>3926</v>
          </cell>
        </row>
        <row r="504">
          <cell r="A504" t="str">
            <v xml:space="preserve">Tottenham Court Rd </v>
          </cell>
          <cell r="B504" t="str">
            <v>4750</v>
          </cell>
        </row>
        <row r="505">
          <cell r="A505" t="str">
            <v>Trafford Centre</v>
          </cell>
          <cell r="B505" t="str">
            <v>4598</v>
          </cell>
        </row>
        <row r="506">
          <cell r="A506" t="str">
            <v>Tralee</v>
          </cell>
          <cell r="B506" t="str">
            <v>9998</v>
          </cell>
        </row>
        <row r="507">
          <cell r="A507" t="str">
            <v>Tring Simply Food</v>
          </cell>
          <cell r="B507" t="str">
            <v>NW44</v>
          </cell>
        </row>
        <row r="508">
          <cell r="A508" t="str">
            <v xml:space="preserve">Truro </v>
          </cell>
          <cell r="B508" t="str">
            <v>3162</v>
          </cell>
        </row>
        <row r="509">
          <cell r="A509" t="str">
            <v xml:space="preserve">Truro Lemon Quay </v>
          </cell>
          <cell r="B509" t="str">
            <v>4491</v>
          </cell>
        </row>
        <row r="510">
          <cell r="A510" t="str">
            <v xml:space="preserve">Truro Satellite </v>
          </cell>
          <cell r="B510" t="str">
            <v>3654</v>
          </cell>
        </row>
        <row r="511">
          <cell r="A511" t="str">
            <v xml:space="preserve">Tunbridge Wells </v>
          </cell>
          <cell r="B511" t="str">
            <v>0327</v>
          </cell>
        </row>
        <row r="512">
          <cell r="A512" t="str">
            <v xml:space="preserve">Twickenham </v>
          </cell>
          <cell r="B512" t="str">
            <v>6541</v>
          </cell>
        </row>
        <row r="513">
          <cell r="A513" t="str">
            <v>UKST</v>
          </cell>
          <cell r="B513" t="str">
            <v>9999</v>
          </cell>
        </row>
        <row r="514">
          <cell r="A514" t="str">
            <v>Upminster</v>
          </cell>
          <cell r="B514" t="str">
            <v>NW05</v>
          </cell>
        </row>
        <row r="515">
          <cell r="A515" t="str">
            <v xml:space="preserve">Uxbridge </v>
          </cell>
          <cell r="B515" t="str">
            <v>3081</v>
          </cell>
        </row>
        <row r="516">
          <cell r="A516" t="str">
            <v xml:space="preserve">Uxbridge Satellite </v>
          </cell>
          <cell r="B516" t="str">
            <v>3560</v>
          </cell>
        </row>
        <row r="517">
          <cell r="A517" t="str">
            <v>Uxbridge Support Centre</v>
          </cell>
          <cell r="B517" t="str">
            <v>5924</v>
          </cell>
        </row>
        <row r="518">
          <cell r="A518" t="str">
            <v>Valley Park Croyden</v>
          </cell>
          <cell r="B518" t="str">
            <v>0822</v>
          </cell>
        </row>
        <row r="519">
          <cell r="A519" t="str">
            <v>Victoria 1</v>
          </cell>
          <cell r="B519" t="str">
            <v>6758</v>
          </cell>
        </row>
        <row r="520">
          <cell r="A520" t="str">
            <v>Victoria 2 Simply Foods</v>
          </cell>
          <cell r="B520" t="str">
            <v>7579</v>
          </cell>
        </row>
        <row r="521">
          <cell r="A521" t="str">
            <v>Victoria Cardinal Place</v>
          </cell>
          <cell r="B521" t="str">
            <v>3858</v>
          </cell>
        </row>
        <row r="522">
          <cell r="A522" t="str">
            <v xml:space="preserve">Wakefield </v>
          </cell>
          <cell r="B522" t="str">
            <v>1863</v>
          </cell>
        </row>
        <row r="523">
          <cell r="A523" t="str">
            <v xml:space="preserve">Walsall </v>
          </cell>
          <cell r="B523" t="str">
            <v>1779</v>
          </cell>
        </row>
        <row r="524">
          <cell r="A524" t="str">
            <v xml:space="preserve">Walworth Road </v>
          </cell>
          <cell r="B524" t="str">
            <v>0754</v>
          </cell>
        </row>
        <row r="525">
          <cell r="A525" t="str">
            <v>Wandsworth</v>
          </cell>
          <cell r="B525" t="str">
            <v>NW20</v>
          </cell>
        </row>
        <row r="526">
          <cell r="A526" t="str">
            <v xml:space="preserve">Warrington </v>
          </cell>
          <cell r="B526" t="str">
            <v>1517</v>
          </cell>
        </row>
        <row r="527">
          <cell r="A527" t="str">
            <v>Warrington Gemini</v>
          </cell>
          <cell r="B527" t="str">
            <v>2781</v>
          </cell>
        </row>
        <row r="528">
          <cell r="A528" t="str">
            <v xml:space="preserve">Waterloo </v>
          </cell>
          <cell r="B528" t="str">
            <v>7595</v>
          </cell>
        </row>
        <row r="529">
          <cell r="A529" t="str">
            <v xml:space="preserve">Watford </v>
          </cell>
          <cell r="B529" t="str">
            <v>2228</v>
          </cell>
        </row>
        <row r="530">
          <cell r="A530" t="str">
            <v xml:space="preserve">Watford Satellite </v>
          </cell>
          <cell r="B530" t="str">
            <v>0460</v>
          </cell>
        </row>
        <row r="531">
          <cell r="A531" t="str">
            <v>Wednesbury</v>
          </cell>
          <cell r="B531">
            <v>8002</v>
          </cell>
        </row>
        <row r="532">
          <cell r="A532" t="str">
            <v xml:space="preserve">Welwyn Garden City </v>
          </cell>
          <cell r="B532" t="str">
            <v>0631</v>
          </cell>
        </row>
        <row r="533">
          <cell r="A533" t="str">
            <v xml:space="preserve">Wembley </v>
          </cell>
          <cell r="B533" t="str">
            <v>1944</v>
          </cell>
        </row>
        <row r="534">
          <cell r="A534" t="str">
            <v>West Bridgford</v>
          </cell>
          <cell r="B534" t="str">
            <v>1371</v>
          </cell>
        </row>
        <row r="535">
          <cell r="A535" t="str">
            <v xml:space="preserve">West Ealing (Closed) </v>
          </cell>
          <cell r="B535" t="str">
            <v>2477</v>
          </cell>
        </row>
        <row r="536">
          <cell r="A536" t="str">
            <v>West Wickham</v>
          </cell>
          <cell r="B536" t="str">
            <v>7498</v>
          </cell>
        </row>
        <row r="537">
          <cell r="A537" t="str">
            <v>Westbourne (Simply Food)</v>
          </cell>
          <cell r="B537" t="str">
            <v>NW32</v>
          </cell>
        </row>
        <row r="538">
          <cell r="A538" t="str">
            <v xml:space="preserve">Weston-Super-Mare </v>
          </cell>
          <cell r="B538" t="str">
            <v>2749</v>
          </cell>
        </row>
        <row r="539">
          <cell r="A539" t="str">
            <v>Westwood Cross</v>
          </cell>
          <cell r="B539" t="str">
            <v>4857</v>
          </cell>
        </row>
        <row r="540">
          <cell r="A540" t="str">
            <v xml:space="preserve">Weybridge </v>
          </cell>
          <cell r="B540" t="str">
            <v>7663</v>
          </cell>
        </row>
        <row r="541">
          <cell r="A541" t="str">
            <v xml:space="preserve">Weymouth </v>
          </cell>
          <cell r="B541" t="str">
            <v>1180</v>
          </cell>
        </row>
        <row r="542">
          <cell r="A542" t="str">
            <v xml:space="preserve">Whetstone </v>
          </cell>
          <cell r="B542" t="str">
            <v>6457</v>
          </cell>
        </row>
        <row r="543">
          <cell r="A543" t="str">
            <v>White City</v>
          </cell>
          <cell r="B543" t="str">
            <v>4297</v>
          </cell>
        </row>
        <row r="544">
          <cell r="A544" t="str">
            <v>White City Studio</v>
          </cell>
          <cell r="B544" t="str">
            <v>NW31</v>
          </cell>
        </row>
        <row r="545">
          <cell r="A545" t="str">
            <v>Whitley Bay</v>
          </cell>
          <cell r="B545" t="str">
            <v>9179</v>
          </cell>
        </row>
        <row r="546">
          <cell r="A546" t="str">
            <v xml:space="preserve">Wilmslow </v>
          </cell>
          <cell r="B546" t="str">
            <v>7692</v>
          </cell>
        </row>
        <row r="547">
          <cell r="A547" t="str">
            <v xml:space="preserve">Wimbledon </v>
          </cell>
          <cell r="B547" t="str">
            <v>3735</v>
          </cell>
        </row>
        <row r="548">
          <cell r="A548" t="str">
            <v xml:space="preserve">Winchester </v>
          </cell>
          <cell r="B548" t="str">
            <v>1782</v>
          </cell>
        </row>
        <row r="549">
          <cell r="A549" t="str">
            <v xml:space="preserve">Windsor </v>
          </cell>
          <cell r="B549" t="str">
            <v>1410</v>
          </cell>
        </row>
        <row r="550">
          <cell r="A550" t="str">
            <v>Witney</v>
          </cell>
          <cell r="B550" t="str">
            <v>NW62</v>
          </cell>
        </row>
        <row r="551">
          <cell r="A551" t="str">
            <v xml:space="preserve">Witney </v>
          </cell>
          <cell r="B551" t="str">
            <v>7702</v>
          </cell>
        </row>
        <row r="552">
          <cell r="A552" t="str">
            <v xml:space="preserve">Woking </v>
          </cell>
          <cell r="B552" t="str">
            <v>3719</v>
          </cell>
        </row>
        <row r="553">
          <cell r="A553" t="str">
            <v xml:space="preserve">Wokingham </v>
          </cell>
          <cell r="B553" t="str">
            <v>0194</v>
          </cell>
        </row>
        <row r="554">
          <cell r="A554" t="str">
            <v xml:space="preserve">Wolverhampton </v>
          </cell>
          <cell r="B554" t="str">
            <v>0534</v>
          </cell>
        </row>
        <row r="555">
          <cell r="A555" t="str">
            <v xml:space="preserve">Wood Green </v>
          </cell>
          <cell r="B555" t="str">
            <v>2464</v>
          </cell>
        </row>
        <row r="556">
          <cell r="A556" t="str">
            <v xml:space="preserve">Woolwich </v>
          </cell>
          <cell r="B556" t="str">
            <v>0178</v>
          </cell>
        </row>
        <row r="557">
          <cell r="A557" t="str">
            <v xml:space="preserve">Worcester </v>
          </cell>
          <cell r="B557" t="str">
            <v>0217</v>
          </cell>
        </row>
        <row r="558">
          <cell r="A558" t="str">
            <v>Worcester Park</v>
          </cell>
          <cell r="B558" t="str">
            <v>7812</v>
          </cell>
        </row>
        <row r="559">
          <cell r="A559" t="str">
            <v xml:space="preserve">Worcester Satellite </v>
          </cell>
          <cell r="B559" t="str">
            <v>0461</v>
          </cell>
        </row>
        <row r="560">
          <cell r="A560" t="str">
            <v xml:space="preserve">Workington </v>
          </cell>
          <cell r="B560" t="str">
            <v>2147</v>
          </cell>
        </row>
        <row r="561">
          <cell r="A561" t="str">
            <v>Workington Store</v>
          </cell>
          <cell r="B561" t="str">
            <v>3793</v>
          </cell>
        </row>
        <row r="562">
          <cell r="A562" t="str">
            <v xml:space="preserve">Worthing </v>
          </cell>
          <cell r="B562" t="str">
            <v>2202</v>
          </cell>
        </row>
        <row r="563">
          <cell r="A563" t="str">
            <v>Wrexham</v>
          </cell>
          <cell r="B563" t="str">
            <v>NW63</v>
          </cell>
        </row>
        <row r="564">
          <cell r="A564" t="str">
            <v xml:space="preserve">Wrexham </v>
          </cell>
          <cell r="B564" t="str">
            <v>2163</v>
          </cell>
        </row>
        <row r="565">
          <cell r="A565" t="str">
            <v>Wycombe Marsh</v>
          </cell>
          <cell r="B565" t="str">
            <v>9331</v>
          </cell>
        </row>
        <row r="566">
          <cell r="A566" t="str">
            <v xml:space="preserve">Yarmouth </v>
          </cell>
          <cell r="B566" t="str">
            <v>2684</v>
          </cell>
        </row>
        <row r="567">
          <cell r="A567" t="str">
            <v xml:space="preserve">Yeovil </v>
          </cell>
          <cell r="B567" t="str">
            <v>1630</v>
          </cell>
        </row>
        <row r="568">
          <cell r="A568" t="str">
            <v xml:space="preserve">York Coppergate </v>
          </cell>
          <cell r="B568" t="str">
            <v>0259</v>
          </cell>
        </row>
        <row r="569">
          <cell r="A569" t="str">
            <v>York Pavement</v>
          </cell>
          <cell r="B569" t="str">
            <v>0246</v>
          </cell>
        </row>
        <row r="570">
          <cell r="A570" t="str">
            <v>York Retail Park</v>
          </cell>
          <cell r="B570" t="str">
            <v>5717</v>
          </cell>
        </row>
      </sheetData>
      <sheetData sheetId="11" refreshError="1"/>
      <sheetData sheetId="12">
        <row r="1">
          <cell r="U1" t="str">
            <v>GeneralItems</v>
          </cell>
        </row>
      </sheetData>
      <sheetData sheetId="13">
        <row r="7">
          <cell r="D7" t="str">
            <v>0327218</v>
          </cell>
        </row>
      </sheetData>
      <sheetData sheetId="14">
        <row r="7">
          <cell r="D7" t="str">
            <v>0327218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HANGES"/>
      <sheetName val="ESTIMATE"/>
      <sheetName val="CAPEX"/>
      <sheetName val="INCOME"/>
      <sheetName val="RATES"/>
      <sheetName val="SPEC CHANGES"/>
      <sheetName val="AREAS"/>
      <sheetName val="WORKINGS"/>
      <sheetName val="PRELIMIN"/>
      <sheetName val="price list"/>
      <sheetName val="OB1"/>
      <sheetName val="OB3"/>
      <sheetName val="OB4"/>
      <sheetName val="OB2"/>
      <sheetName val="SPEC_CHANGES34"/>
      <sheetName val="SPEC_CHANGES3"/>
      <sheetName val="SPEC_CHANGES2"/>
      <sheetName val="SPEC_CHANGES"/>
      <sheetName val="SPEC_CHANGES1"/>
      <sheetName val="SPEC_CHANGES4"/>
      <sheetName val="SPEC_CHANGES6"/>
      <sheetName val="SPEC_CHANGES5"/>
      <sheetName val="SPEC_CHANGES7"/>
      <sheetName val="SPEC_CHANGES8"/>
      <sheetName val="SPEC_CHANGES15"/>
      <sheetName val="SPEC_CHANGES10"/>
      <sheetName val="SPEC_CHANGES9"/>
      <sheetName val="SPEC_CHANGES11"/>
      <sheetName val="SPEC_CHANGES13"/>
      <sheetName val="SPEC_CHANGES12"/>
      <sheetName val="SPEC_CHANGES14"/>
      <sheetName val="SPEC_CHANGES16"/>
      <sheetName val="SPEC_CHANGES18"/>
      <sheetName val="SPEC_CHANGES17"/>
      <sheetName val="SPEC_CHANGES19"/>
      <sheetName val="SPEC_CHANGES20"/>
      <sheetName val="SPEC_CHANGES29"/>
      <sheetName val="SPEC_CHANGES21"/>
      <sheetName val="SPEC_CHANGES22"/>
      <sheetName val="SPEC_CHANGES23"/>
      <sheetName val="SPEC_CHANGES24"/>
      <sheetName val="SPEC_CHANGES25"/>
      <sheetName val="SPEC_CHANGES26"/>
      <sheetName val="SPEC_CHANGES27"/>
      <sheetName val="SPEC_CHANGES28"/>
      <sheetName val="SPEC_CHANGES30"/>
      <sheetName val="SPEC_CHANGES31"/>
      <sheetName val="SPEC_CHANGES32"/>
      <sheetName val="SPEC_CHANGES33"/>
      <sheetName val="SPEC_CHANGES35"/>
      <sheetName val="SPEC_CHANGES40"/>
      <sheetName val="SPEC_CHANGES38"/>
      <sheetName val="SPEC_CHANGES36"/>
      <sheetName val="SPEC_CHANGES37"/>
      <sheetName val="SPEC_CHANGES39"/>
      <sheetName val="SPEC_CHANGES42"/>
      <sheetName val="SPEC_CHANGES41"/>
      <sheetName val="SPEC_CHANGES43"/>
      <sheetName val="SPEC_CHANGES46"/>
      <sheetName val="SPEC_CHANGES45"/>
      <sheetName val="SPEC_CHANGES44"/>
      <sheetName val="SPEC_CHANGES47"/>
      <sheetName val="SPEC_CHANGES48"/>
      <sheetName val="SPEC_CHANGES49"/>
      <sheetName val="SPEC_CHANGES51"/>
      <sheetName val="SPEC_CHANGES50"/>
      <sheetName val="SPEC_CHANGES52"/>
      <sheetName val="SPEC_CHANGES53"/>
      <sheetName val="SPEC_CHANGES54"/>
      <sheetName val="SPEC_CHANGES56"/>
      <sheetName val="SPEC_CHANGES55"/>
      <sheetName val="SPEC_CHANGES57"/>
      <sheetName val="SPEC_CHANGES58"/>
      <sheetName val="SPEC_CHANGES59"/>
      <sheetName val="SPEC_CHANGES60"/>
      <sheetName val="SPEC_CHANGES61"/>
      <sheetName val="SPEC_CHANGES62"/>
      <sheetName val="SPEC_CHANGES63"/>
      <sheetName val="SPEC_CHANGES64"/>
      <sheetName val="SPEC_CHANGES67"/>
      <sheetName val="SPEC_CHANGES65"/>
      <sheetName val="SPEC_CHANGES66"/>
      <sheetName val="SPEC_CHANGES69"/>
      <sheetName val="SPEC_CHANGES68"/>
      <sheetName val="SPEC_CHANGES70"/>
      <sheetName val="feasibility"/>
      <sheetName val="GenDataPh4"/>
      <sheetName val="General Items"/>
      <sheetName val="Beauty"/>
      <sheetName val="Core Eqpt"/>
      <sheetName val="Home"/>
      <sheetName val="Kids"/>
      <sheetName val="Lingerie"/>
      <sheetName val="Mens"/>
      <sheetName val="New Home"/>
      <sheetName val="Re-Useable"/>
      <sheetName val="Women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15</v>
          </cell>
        </row>
        <row r="4">
          <cell r="A4" t="str">
            <v>Date:</v>
          </cell>
          <cell r="B4">
            <v>38217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0</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4.4228750779803185E-2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10 floor @ 3500mm centers</v>
          </cell>
          <cell r="J64" t="str">
            <v>m</v>
          </cell>
          <cell r="K64">
            <v>120</v>
          </cell>
          <cell r="L64">
            <v>1005</v>
          </cell>
          <cell r="M64">
            <v>120600</v>
          </cell>
          <cell r="O64">
            <v>24132</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0.11116399251836986</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cell r="O82">
            <v>7592.1727499999988</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cell r="P90">
            <v>127040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1.3230177625709818E-2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9.2848873681097219E-2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7.5286521489468738E-2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6.9647408269971317E-2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cell r="O328">
            <v>1538.1975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5.0273230042092991E-2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0.17193613586247841</v>
          </cell>
          <cell r="K409">
            <v>3070000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17447.761194029852</v>
          </cell>
          <cell r="I412" t="str">
            <v>/kitchen</v>
          </cell>
          <cell r="J412" t="str">
            <v>m</v>
          </cell>
          <cell r="K412">
            <v>334</v>
          </cell>
          <cell r="L412">
            <v>3500</v>
          </cell>
          <cell r="M412">
            <v>1169000</v>
          </cell>
        </row>
        <row r="413">
          <cell r="A413" t="str">
            <v>14.4</v>
          </cell>
          <cell r="C413" t="str">
            <v>E.O. for granite tops</v>
          </cell>
          <cell r="H413">
            <v>4985.0746268656712</v>
          </cell>
          <cell r="I413" t="str">
            <v>/kitchen</v>
          </cell>
          <cell r="J413" t="str">
            <v>m</v>
          </cell>
          <cell r="K413">
            <v>334</v>
          </cell>
          <cell r="L413">
            <v>1000</v>
          </cell>
          <cell r="M413">
            <v>334000</v>
          </cell>
        </row>
        <row r="414">
          <cell r="A414" t="str">
            <v>14.5</v>
          </cell>
          <cell r="C414" t="str">
            <v>Kitchen appliances</v>
          </cell>
          <cell r="J414" t="str">
            <v>No</v>
          </cell>
          <cell r="K414">
            <v>69</v>
          </cell>
          <cell r="L414">
            <v>7500</v>
          </cell>
          <cell r="M414">
            <v>517500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9.8139130161087357E-2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0.13996273522277519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1.2702552109110336E-2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7.6165467976838687E-3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1.6521550514472683E-2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1.682957942236963E-2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331189</v>
          </cell>
        </row>
        <row r="493">
          <cell r="A493" t="str">
            <v>14.</v>
          </cell>
          <cell r="C493" t="str">
            <v>Fittings</v>
          </cell>
          <cell r="K493">
            <v>0.04</v>
          </cell>
          <cell r="L493">
            <v>3070000</v>
          </cell>
          <cell r="M493">
            <v>122800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413986</v>
          </cell>
        </row>
        <row r="502">
          <cell r="A502" t="str">
            <v>14.</v>
          </cell>
          <cell r="C502" t="str">
            <v>Fittings</v>
          </cell>
          <cell r="K502">
            <v>0.05</v>
          </cell>
          <cell r="L502">
            <v>3070000</v>
          </cell>
          <cell r="M502">
            <v>153500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3.787909887767147E-2</v>
          </cell>
          <cell r="K538">
            <v>676349</v>
          </cell>
        </row>
        <row r="540">
          <cell r="A540">
            <v>24.1</v>
          </cell>
          <cell r="C540" t="str">
            <v>Alterations as detail build-up elsewhere</v>
          </cell>
          <cell r="J540" t="str">
            <v>m²</v>
          </cell>
          <cell r="K540">
            <v>5711</v>
          </cell>
          <cell r="L540">
            <v>100</v>
          </cell>
          <cell r="M540">
            <v>571100</v>
          </cell>
        </row>
        <row r="541">
          <cell r="A541" t="str">
            <v>24.1.1</v>
          </cell>
          <cell r="C541" t="str">
            <v>Building up of openings</v>
          </cell>
          <cell r="J541" t="str">
            <v>m²</v>
          </cell>
          <cell r="K541">
            <v>0</v>
          </cell>
          <cell r="L541">
            <v>600</v>
          </cell>
          <cell r="M541">
            <v>0</v>
          </cell>
          <cell r="O541">
            <v>12600</v>
          </cell>
        </row>
        <row r="544">
          <cell r="A544">
            <v>24.2</v>
          </cell>
          <cell r="C544" t="str">
            <v>Break-up and remove slabs to create double volume for voids &amp; stairs</v>
          </cell>
          <cell r="J544" t="str">
            <v>m²</v>
          </cell>
          <cell r="K544">
            <v>82.830000000000013</v>
          </cell>
          <cell r="L544">
            <v>300</v>
          </cell>
          <cell r="M544">
            <v>24849</v>
          </cell>
        </row>
        <row r="546">
          <cell r="A546">
            <v>24.3</v>
          </cell>
          <cell r="C546" t="str">
            <v>Upgrading of fins</v>
          </cell>
          <cell r="J546" t="str">
            <v>m²</v>
          </cell>
          <cell r="K546">
            <v>1008</v>
          </cell>
          <cell r="L546">
            <v>50</v>
          </cell>
          <cell r="M546">
            <v>50400</v>
          </cell>
        </row>
        <row r="548">
          <cell r="A548">
            <v>24.4</v>
          </cell>
          <cell r="C548" t="str">
            <v>Upgrading of main foyer</v>
          </cell>
          <cell r="J548" t="str">
            <v>m²</v>
          </cell>
          <cell r="K548">
            <v>100</v>
          </cell>
          <cell r="L548">
            <v>300</v>
          </cell>
          <cell r="M548">
            <v>30000</v>
          </cell>
        </row>
        <row r="550">
          <cell r="O550">
            <v>45862.37025</v>
          </cell>
          <cell r="P550">
            <v>127040</v>
          </cell>
        </row>
        <row r="552">
          <cell r="P552">
            <v>81177.629749999993</v>
          </cell>
        </row>
        <row r="553">
          <cell r="A553" t="str">
            <v>SUMMARY</v>
          </cell>
        </row>
        <row r="555">
          <cell r="A555" t="str">
            <v>A</v>
          </cell>
          <cell r="C555" t="str">
            <v>PRELIMINARIES</v>
          </cell>
          <cell r="H555">
            <v>0</v>
          </cell>
          <cell r="I555">
            <v>0</v>
          </cell>
          <cell r="M555">
            <v>0</v>
          </cell>
        </row>
        <row r="557">
          <cell r="A557" t="str">
            <v>B</v>
          </cell>
          <cell r="C557" t="str">
            <v>SUB-STRUCTURE</v>
          </cell>
          <cell r="H557">
            <v>0</v>
          </cell>
          <cell r="I557">
            <v>0</v>
          </cell>
          <cell r="M557">
            <v>0</v>
          </cell>
        </row>
        <row r="558">
          <cell r="A558" t="str">
            <v>2.</v>
          </cell>
          <cell r="C558" t="str">
            <v>Piling</v>
          </cell>
          <cell r="H558">
            <v>0</v>
          </cell>
          <cell r="I558">
            <v>0</v>
          </cell>
          <cell r="K558">
            <v>0</v>
          </cell>
        </row>
        <row r="559">
          <cell r="A559" t="str">
            <v>3.</v>
          </cell>
          <cell r="C559" t="str">
            <v>Foundations</v>
          </cell>
          <cell r="H559">
            <v>0</v>
          </cell>
          <cell r="I559">
            <v>0</v>
          </cell>
          <cell r="K559">
            <v>0</v>
          </cell>
        </row>
        <row r="560">
          <cell r="A560" t="str">
            <v>4.</v>
          </cell>
          <cell r="C560" t="str">
            <v>Basement</v>
          </cell>
          <cell r="H560">
            <v>0</v>
          </cell>
          <cell r="I560">
            <v>0</v>
          </cell>
          <cell r="K560">
            <v>0</v>
          </cell>
        </row>
        <row r="562">
          <cell r="A562" t="str">
            <v>C</v>
          </cell>
          <cell r="C562" t="str">
            <v>SUPERSTRUCTURE</v>
          </cell>
          <cell r="H562">
            <v>0.2614717946049801</v>
          </cell>
          <cell r="I562">
            <v>817.4927333216599</v>
          </cell>
          <cell r="M562">
            <v>4668701</v>
          </cell>
        </row>
        <row r="563">
          <cell r="A563" t="str">
            <v>5.</v>
          </cell>
          <cell r="C563" t="str">
            <v>Ground floor construction</v>
          </cell>
          <cell r="H563">
            <v>0</v>
          </cell>
          <cell r="I563">
            <v>0</v>
          </cell>
          <cell r="K563">
            <v>0</v>
          </cell>
        </row>
        <row r="564">
          <cell r="A564" t="str">
            <v>6.</v>
          </cell>
          <cell r="C564" t="str">
            <v>Structural Frame</v>
          </cell>
          <cell r="H564">
            <v>4.4228750779803185E-2</v>
          </cell>
          <cell r="I564">
            <v>138.28138679740852</v>
          </cell>
          <cell r="K564">
            <v>789725</v>
          </cell>
        </row>
        <row r="565">
          <cell r="A565" t="str">
            <v>7.</v>
          </cell>
          <cell r="C565" t="str">
            <v>External Envelope</v>
          </cell>
          <cell r="H565">
            <v>0.11116399251836986</v>
          </cell>
          <cell r="I565">
            <v>347.55471896340396</v>
          </cell>
          <cell r="K565">
            <v>1984885</v>
          </cell>
        </row>
        <row r="566">
          <cell r="A566" t="str">
            <v>8.</v>
          </cell>
          <cell r="C566" t="str">
            <v>Roofs</v>
          </cell>
          <cell r="H566">
            <v>1.3230177625709818E-2</v>
          </cell>
          <cell r="I566">
            <v>41.364209420416742</v>
          </cell>
          <cell r="K566">
            <v>236231</v>
          </cell>
        </row>
        <row r="567">
          <cell r="A567" t="str">
            <v>9.</v>
          </cell>
          <cell r="C567" t="str">
            <v>Upper Floors (Load bearing structures only)</v>
          </cell>
          <cell r="H567">
            <v>0</v>
          </cell>
          <cell r="I567">
            <v>0</v>
          </cell>
          <cell r="K567">
            <v>0</v>
          </cell>
        </row>
        <row r="568">
          <cell r="A568" t="str">
            <v>10.</v>
          </cell>
          <cell r="C568" t="str">
            <v>Internal divisions</v>
          </cell>
          <cell r="H568">
            <v>9.2848873681097219E-2</v>
          </cell>
          <cell r="I568">
            <v>290.29241814043075</v>
          </cell>
          <cell r="K568">
            <v>1657860</v>
          </cell>
        </row>
        <row r="570">
          <cell r="A570" t="str">
            <v>D</v>
          </cell>
          <cell r="C570" t="str">
            <v>INTERNAL FINISHES</v>
          </cell>
          <cell r="H570">
            <v>0.19520715980153305</v>
          </cell>
          <cell r="I570">
            <v>610.31605673262129</v>
          </cell>
          <cell r="M570">
            <v>3485515</v>
          </cell>
        </row>
        <row r="571">
          <cell r="A571" t="str">
            <v>11.</v>
          </cell>
          <cell r="C571" t="str">
            <v>Floor finishes</v>
          </cell>
          <cell r="H571">
            <v>7.5286521489468738E-2</v>
          </cell>
          <cell r="I571">
            <v>235.38364559621783</v>
          </cell>
          <cell r="K571">
            <v>1344276</v>
          </cell>
        </row>
        <row r="572">
          <cell r="A572" t="str">
            <v>12.</v>
          </cell>
          <cell r="C572" t="str">
            <v>Internal wall finishes</v>
          </cell>
          <cell r="H572">
            <v>6.9647408269971317E-2</v>
          </cell>
          <cell r="I572">
            <v>217.75293293643844</v>
          </cell>
          <cell r="K572">
            <v>1243587</v>
          </cell>
        </row>
        <row r="573">
          <cell r="A573" t="str">
            <v>13.</v>
          </cell>
          <cell r="C573" t="str">
            <v>Ceilings</v>
          </cell>
          <cell r="H573">
            <v>5.0273230042092991E-2</v>
          </cell>
          <cell r="I573">
            <v>157.17947819996499</v>
          </cell>
          <cell r="K573">
            <v>897652</v>
          </cell>
        </row>
        <row r="575">
          <cell r="A575" t="str">
            <v>E</v>
          </cell>
          <cell r="C575" t="str">
            <v>FITTINGS</v>
          </cell>
          <cell r="H575">
            <v>0.17193613586247841</v>
          </cell>
          <cell r="I575">
            <v>537.55909648047623</v>
          </cell>
          <cell r="M575">
            <v>3070000</v>
          </cell>
        </row>
        <row r="576">
          <cell r="A576" t="str">
            <v>14.</v>
          </cell>
          <cell r="C576" t="str">
            <v>Fittings</v>
          </cell>
          <cell r="K576">
            <v>3070000</v>
          </cell>
        </row>
        <row r="578">
          <cell r="A578" t="str">
            <v>F</v>
          </cell>
          <cell r="C578" t="str">
            <v>SERVICES</v>
          </cell>
          <cell r="H578">
            <v>0.33350581085333697</v>
          </cell>
          <cell r="I578">
            <v>1042.7074067588865</v>
          </cell>
          <cell r="M578">
            <v>5954902</v>
          </cell>
        </row>
        <row r="579">
          <cell r="A579" t="str">
            <v>15.</v>
          </cell>
          <cell r="C579" t="str">
            <v>Electrical Installation</v>
          </cell>
          <cell r="H579">
            <v>9.8139130161087357E-2</v>
          </cell>
          <cell r="I579">
            <v>306.83242864647173</v>
          </cell>
          <cell r="K579">
            <v>1752320</v>
          </cell>
        </row>
        <row r="580">
          <cell r="A580" t="str">
            <v>16.</v>
          </cell>
          <cell r="C580" t="str">
            <v>Plumbing Installation</v>
          </cell>
          <cell r="H580">
            <v>0.13996273522277519</v>
          </cell>
          <cell r="I580">
            <v>437.59411661705479</v>
          </cell>
          <cell r="K580">
            <v>2499100</v>
          </cell>
        </row>
        <row r="581">
          <cell r="A581" t="str">
            <v>17.</v>
          </cell>
          <cell r="C581" t="str">
            <v>Fire Protection</v>
          </cell>
          <cell r="H581">
            <v>1.2702552109110336E-2</v>
          </cell>
          <cell r="I581">
            <v>39.714585886884961</v>
          </cell>
          <cell r="K581">
            <v>226810</v>
          </cell>
        </row>
        <row r="582">
          <cell r="A582" t="str">
            <v>18.</v>
          </cell>
          <cell r="C582" t="str">
            <v>Lifts &amp; escalators</v>
          </cell>
          <cell r="H582">
            <v>7.6165467976838687E-3</v>
          </cell>
          <cell r="I582">
            <v>23.813167571353528</v>
          </cell>
          <cell r="K582">
            <v>135997</v>
          </cell>
        </row>
        <row r="583">
          <cell r="A583" t="str">
            <v>19.</v>
          </cell>
          <cell r="C583" t="str">
            <v>Air-conditioning &amp; Ventilation</v>
          </cell>
          <cell r="H583">
            <v>1.6521550514472683E-2</v>
          </cell>
          <cell r="I583">
            <v>51.654701453335669</v>
          </cell>
          <cell r="K583">
            <v>295000</v>
          </cell>
        </row>
        <row r="584">
          <cell r="A584" t="str">
            <v>20.</v>
          </cell>
          <cell r="C584" t="str">
            <v>Special services</v>
          </cell>
          <cell r="H584">
            <v>1.682957942236963E-2</v>
          </cell>
          <cell r="I584">
            <v>52.617755209245317</v>
          </cell>
          <cell r="K584">
            <v>300500</v>
          </cell>
        </row>
        <row r="585">
          <cell r="C585" t="str">
            <v>Profit &amp; Attendance</v>
          </cell>
          <cell r="H585">
            <v>1.8548324723178619E-2</v>
          </cell>
          <cell r="I585">
            <v>57.991420066538261</v>
          </cell>
          <cell r="K585">
            <v>331189</v>
          </cell>
        </row>
        <row r="586">
          <cell r="C586" t="str">
            <v>Builder's Work</v>
          </cell>
          <cell r="H586">
            <v>2.318539190265928E-2</v>
          </cell>
          <cell r="I586">
            <v>72.489231308002104</v>
          </cell>
          <cell r="K586">
            <v>413986</v>
          </cell>
        </row>
        <row r="588">
          <cell r="A588" t="str">
            <v>G</v>
          </cell>
          <cell r="C588" t="str">
            <v>EXTERNAL WORKS</v>
          </cell>
          <cell r="H588">
            <v>0</v>
          </cell>
          <cell r="I588">
            <v>0</v>
          </cell>
          <cell r="M588">
            <v>0</v>
          </cell>
        </row>
        <row r="589">
          <cell r="A589" t="str">
            <v>21.</v>
          </cell>
          <cell r="C589" t="str">
            <v>Soil drainage</v>
          </cell>
          <cell r="H589">
            <v>0</v>
          </cell>
          <cell r="I589">
            <v>0</v>
          </cell>
          <cell r="K589">
            <v>0</v>
          </cell>
        </row>
        <row r="590">
          <cell r="A590" t="str">
            <v>22.</v>
          </cell>
          <cell r="C590" t="str">
            <v>Stormwater drainage</v>
          </cell>
          <cell r="H590">
            <v>0</v>
          </cell>
          <cell r="I590">
            <v>0</v>
          </cell>
          <cell r="K590">
            <v>0</v>
          </cell>
        </row>
        <row r="591">
          <cell r="A591" t="str">
            <v>23.</v>
          </cell>
          <cell r="C591" t="str">
            <v>External Works</v>
          </cell>
          <cell r="H591">
            <v>0</v>
          </cell>
          <cell r="I591">
            <v>0</v>
          </cell>
          <cell r="K591">
            <v>0</v>
          </cell>
        </row>
        <row r="593">
          <cell r="A593" t="str">
            <v>H</v>
          </cell>
          <cell r="C593" t="str">
            <v>ALTERATIONS</v>
          </cell>
          <cell r="H593">
            <v>3.787909887767147E-2</v>
          </cell>
          <cell r="I593">
            <v>118.42917177376992</v>
          </cell>
          <cell r="M593">
            <v>676349</v>
          </cell>
        </row>
        <row r="594">
          <cell r="A594" t="str">
            <v>24.</v>
          </cell>
          <cell r="C594" t="str">
            <v>Alterations</v>
          </cell>
          <cell r="K594">
            <v>676349</v>
          </cell>
        </row>
        <row r="596">
          <cell r="C596" t="str">
            <v>SUB-TOTAL</v>
          </cell>
          <cell r="H596">
            <v>1</v>
          </cell>
          <cell r="I596">
            <v>3126.5044650674135</v>
          </cell>
          <cell r="M596">
            <v>17855467</v>
          </cell>
        </row>
        <row r="598">
          <cell r="A598" t="str">
            <v>H</v>
          </cell>
          <cell r="C598" t="str">
            <v>CONTINGENCIES</v>
          </cell>
          <cell r="I598">
            <v>156.32522325337069</v>
          </cell>
          <cell r="K598">
            <v>0.05</v>
          </cell>
          <cell r="M598">
            <v>892773.35000000009</v>
          </cell>
        </row>
        <row r="599">
          <cell r="C599" t="str">
            <v>ESTIMATED CURRENT CONSTRUCTION COST</v>
          </cell>
          <cell r="I599">
            <v>3282.8296883207845</v>
          </cell>
          <cell r="M599">
            <v>18748240.350000001</v>
          </cell>
        </row>
        <row r="601">
          <cell r="A601" t="str">
            <v>J</v>
          </cell>
          <cell r="C601" t="str">
            <v>ESCALATION</v>
          </cell>
        </row>
        <row r="602">
          <cell r="C602" t="str">
            <v xml:space="preserve">   Design Start</v>
          </cell>
          <cell r="D602">
            <v>7.0000000000000007E-2</v>
          </cell>
          <cell r="E602" t="str">
            <v>x</v>
          </cell>
          <cell r="F602">
            <v>0</v>
          </cell>
          <cell r="G602" t="str">
            <v>months</v>
          </cell>
          <cell r="I602">
            <v>0</v>
          </cell>
          <cell r="K602">
            <v>0</v>
          </cell>
        </row>
        <row r="603">
          <cell r="C603" t="str">
            <v xml:space="preserve">   Pre-contract</v>
          </cell>
          <cell r="D603">
            <v>7.0000000000000007E-2</v>
          </cell>
          <cell r="E603" t="str">
            <v>x</v>
          </cell>
          <cell r="F603">
            <v>0</v>
          </cell>
          <cell r="G603" t="str">
            <v>months</v>
          </cell>
          <cell r="I603">
            <v>0</v>
          </cell>
          <cell r="K603">
            <v>0</v>
          </cell>
        </row>
        <row r="604">
          <cell r="C604" t="str">
            <v xml:space="preserve">   Contract</v>
          </cell>
          <cell r="D604">
            <v>7.0000000000000007E-2</v>
          </cell>
          <cell r="E604" t="str">
            <v>x</v>
          </cell>
          <cell r="F604">
            <v>0</v>
          </cell>
          <cell r="G604" t="str">
            <v>months</v>
          </cell>
          <cell r="H604">
            <v>0.6</v>
          </cell>
          <cell r="I604">
            <v>0</v>
          </cell>
          <cell r="K604">
            <v>0</v>
          </cell>
          <cell r="M604">
            <v>0</v>
          </cell>
        </row>
        <row r="605">
          <cell r="C605" t="str">
            <v>ESTIMATED FINAL CONSTRUCTION COST</v>
          </cell>
          <cell r="I605">
            <v>3282.8296883207845</v>
          </cell>
          <cell r="M605">
            <v>18748240.350000001</v>
          </cell>
        </row>
        <row r="607">
          <cell r="A607" t="str">
            <v>K</v>
          </cell>
          <cell r="C607" t="str">
            <v>PROFESSIONAL FEES</v>
          </cell>
          <cell r="I607">
            <v>350.20136578532657</v>
          </cell>
          <cell r="M607">
            <v>2000000</v>
          </cell>
        </row>
        <row r="608">
          <cell r="C608" t="str">
            <v>Professional fees @ tariff</v>
          </cell>
          <cell r="H608">
            <v>0</v>
          </cell>
          <cell r="I608">
            <v>0</v>
          </cell>
          <cell r="K608">
            <v>0</v>
          </cell>
        </row>
        <row r="609">
          <cell r="C609" t="str">
            <v>Add for alteration work on above</v>
          </cell>
          <cell r="H609">
            <v>0</v>
          </cell>
          <cell r="I609">
            <v>0</v>
          </cell>
          <cell r="K609">
            <v>0</v>
          </cell>
        </row>
        <row r="610">
          <cell r="C610" t="str">
            <v>Disbursements</v>
          </cell>
          <cell r="H610">
            <v>0</v>
          </cell>
          <cell r="I610">
            <v>0</v>
          </cell>
          <cell r="K610">
            <v>0</v>
          </cell>
        </row>
        <row r="613">
          <cell r="A613" t="str">
            <v>L</v>
          </cell>
          <cell r="C613" t="str">
            <v>ESTIMATED FINAL CONSTRUCTION COST INCL. PROF. FEES &amp; TAXES</v>
          </cell>
          <cell r="K613">
            <v>5711</v>
          </cell>
          <cell r="L613">
            <v>3633.0310541061112</v>
          </cell>
          <cell r="M613">
            <v>20748240.350000001</v>
          </cell>
        </row>
        <row r="617">
          <cell r="M617">
            <v>18033774</v>
          </cell>
        </row>
        <row r="618">
          <cell r="M618">
            <v>2714466.3500000015</v>
          </cell>
        </row>
        <row r="620">
          <cell r="M620">
            <v>0.13082875001493807</v>
          </cell>
        </row>
      </sheetData>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ama"/>
      <sheetName val="Tangalle hos"/>
      <sheetName val="lists"/>
      <sheetName val="Project information"/>
      <sheetName val="Tangalle_hos"/>
      <sheetName val="Tangalle_hos1"/>
      <sheetName val="Project_information"/>
      <sheetName val="Tangalle_hos2"/>
      <sheetName val="Project_information1"/>
      <sheetName val="price list"/>
      <sheetName val="GenDataPh4"/>
      <sheetName val="General Items"/>
      <sheetName val="Beauty"/>
      <sheetName val="Core Eqpt"/>
      <sheetName val="Home"/>
      <sheetName val="Kids"/>
      <sheetName val="Lingerie"/>
      <sheetName val="Mens"/>
      <sheetName val="New Home"/>
      <sheetName val="Re-Useable"/>
      <sheetName val="Womens"/>
      <sheetName val="Summary"/>
      <sheetName val="Bill"/>
      <sheetName val="tpr"/>
      <sheetName val="Model"/>
      <sheetName val="CONSTRUCTION COMPONENT"/>
      <sheetName val="sheet"/>
      <sheetName val="Bill No.7 Mechanical"/>
      <sheetName val="ESTIMATE"/>
      <sheetName val="feasibility"/>
      <sheetName val="Cover"/>
      <sheetName val="Construction"/>
      <sheetName val="VIABILITY"/>
    </sheetNames>
    <sheetDataSet>
      <sheetData sheetId="0"/>
      <sheetData sheetId="1" refreshError="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Site Dev BOQ"/>
      <sheetName val="Model"/>
      <sheetName val="CONSTRUCTION COMPONENT"/>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Modified Store"/>
      <sheetName val="BOQ_Direct_selling cost"/>
      <sheetName val="Fill this out first..."/>
      <sheetName val="Register"/>
      <sheetName val="Boq"/>
      <sheetName val="Other_Costs"/>
      <sheetName val="procurement_contingency"/>
      <sheetName val="CASHFL1"/>
      <sheetName val="Sch. Areas"/>
      <sheetName val="Data"/>
      <sheetName val="(1)_Construction"/>
      <sheetName val="(2)_Furniture"/>
      <sheetName val="(3)_AV"/>
      <sheetName val="(4)_Fees"/>
      <sheetName val="(5)_On_Costs"/>
      <sheetName val="(6)_Cont"/>
      <sheetName val="(7)_Retail_Contribution"/>
      <sheetName val="(8)_VAT"/>
      <sheetName val="(9)_IT"/>
      <sheetName val="(10)_VAT"/>
      <sheetName val="Commitment_Schedule"/>
      <sheetName val="TI"/>
      <sheetName val=" Summary base bid"/>
      <sheetName val="6 - Sum"/>
      <sheetName val="Other_Costs1"/>
      <sheetName val="procurement_contingency1"/>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Cat A Change Control"/>
      <sheetName val="예산서"/>
      <sheetName val="1-1"/>
      <sheetName val="Assump_Input"/>
      <sheetName val="Economics"/>
      <sheetName val="BSD (2)"/>
      <sheetName val="정부노임단가"/>
      <sheetName val="RA-markate"/>
      <sheetName val="Civil Boq"/>
      <sheetName val="Control"/>
      <sheetName val="CBS"/>
      <sheetName val="Tender Settlement"/>
      <sheetName val="Validation Data"/>
      <sheetName val="Other_Costs2"/>
      <sheetName val="procurement_contingency2"/>
      <sheetName val="Sch__Areas"/>
      <sheetName val="1"/>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Validation_Data"/>
      <sheetName val="Capital Expenditure"/>
      <sheetName val="Appendix A.2"/>
      <sheetName val="Other_Costs3"/>
      <sheetName val="procurement_contingency3"/>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Chennai"/>
      <sheetName val="Other_Costs4"/>
      <sheetName val="procurement_contingency4"/>
      <sheetName val="Sch__Areas2"/>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_Summary_base_bid1"/>
      <sheetName val="6_-_Sum1"/>
      <sheetName val="Sch__Areas1"/>
      <sheetName val="_Summary_base_bid"/>
      <sheetName val="6_-_Sum"/>
      <sheetName val="Other_Costs5"/>
      <sheetName val="procurement_contingency5"/>
      <sheetName val="Sch__Areas3"/>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Other_Costs6"/>
      <sheetName val="procurement_contingency6"/>
      <sheetName val="(1)_Construction6"/>
      <sheetName val="(2)_Furniture6"/>
      <sheetName val="(3)_AV6"/>
      <sheetName val="(4)_Fees6"/>
      <sheetName val="(5)_On_Costs6"/>
      <sheetName val="(6)_Cont6"/>
      <sheetName val="(7)_Retail_Contribution6"/>
      <sheetName val="(8)_VAT6"/>
      <sheetName val="(9)_IT6"/>
      <sheetName val="(10)_VAT6"/>
      <sheetName val="Commitment_Schedule6"/>
      <sheetName val="Other_Costs7"/>
      <sheetName val="procurement_contingency7"/>
      <sheetName val="(1)_Construction7"/>
      <sheetName val="(2)_Furniture7"/>
      <sheetName val="(3)_AV7"/>
      <sheetName val="(4)_Fees7"/>
      <sheetName val="(5)_On_Costs7"/>
      <sheetName val="(6)_Cont7"/>
      <sheetName val="(7)_Retail_Contribution7"/>
      <sheetName val="(8)_VAT7"/>
      <sheetName val="(9)_IT7"/>
      <sheetName val="(10)_VAT7"/>
      <sheetName val="Commitment_Schedule7"/>
      <sheetName val="Other_Costs8"/>
      <sheetName val="procurement_contingency8"/>
      <sheetName val="(1)_Construction8"/>
      <sheetName val="(2)_Furniture8"/>
      <sheetName val="(3)_AV8"/>
      <sheetName val="(4)_Fees8"/>
      <sheetName val="(5)_On_Costs8"/>
      <sheetName val="(6)_Cont8"/>
      <sheetName val="(7)_Retail_Contribution8"/>
      <sheetName val="(8)_VAT8"/>
      <sheetName val="(9)_IT8"/>
      <sheetName val="(10)_VAT8"/>
      <sheetName val="Commitment_Schedule8"/>
      <sheetName val="Other_Costs9"/>
      <sheetName val="procurement_contingency9"/>
      <sheetName val="Sch__Areas4"/>
      <sheetName val="(1)_Construction9"/>
      <sheetName val="(2)_Furniture9"/>
      <sheetName val="(3)_AV9"/>
      <sheetName val="(4)_Fees9"/>
      <sheetName val="(5)_On_Costs9"/>
      <sheetName val="(6)_Cont9"/>
      <sheetName val="(7)_Retail_Contribution9"/>
      <sheetName val="(8)_VAT9"/>
      <sheetName val="(9)_IT9"/>
      <sheetName val="(10)_VAT9"/>
      <sheetName val="Commitment_Schedule9"/>
      <sheetName val="Other_Costs10"/>
      <sheetName val="procurement_contingency10"/>
      <sheetName val="Sch__Areas5"/>
      <sheetName val="(1)_Construction10"/>
      <sheetName val="(2)_Furniture10"/>
      <sheetName val="(3)_AV10"/>
      <sheetName val="(4)_Fees10"/>
      <sheetName val="(5)_On_Costs10"/>
      <sheetName val="(6)_Cont10"/>
      <sheetName val="(7)_Retail_Contribution10"/>
      <sheetName val="(8)_VAT10"/>
      <sheetName val="(9)_IT10"/>
      <sheetName val="(10)_VAT10"/>
      <sheetName val="Commitment_Schedule10"/>
      <sheetName val="Other_Costs11"/>
      <sheetName val="procurement_contingency11"/>
      <sheetName val="(1)_Construction11"/>
      <sheetName val="(2)_Furniture11"/>
      <sheetName val="(3)_AV11"/>
      <sheetName val="(4)_Fees11"/>
      <sheetName val="(5)_On_Costs11"/>
      <sheetName val="(6)_Cont11"/>
      <sheetName val="(7)_Retail_Contribution11"/>
      <sheetName val="(8)_VAT11"/>
      <sheetName val="(9)_IT11"/>
      <sheetName val="(10)_VAT11"/>
      <sheetName val="Commitment_Schedule11"/>
      <sheetName val="Sch__Areas6"/>
      <sheetName val="Tender_Settlement"/>
      <sheetName val="Validation_Data1"/>
      <sheetName val="Other_Costs16"/>
      <sheetName val="procurement_contingency16"/>
      <sheetName val="Sch__Areas11"/>
      <sheetName val="(1)_Construction16"/>
      <sheetName val="(2)_Furniture16"/>
      <sheetName val="(3)_AV16"/>
      <sheetName val="(4)_Fees16"/>
      <sheetName val="(5)_On_Costs16"/>
      <sheetName val="(6)_Cont16"/>
      <sheetName val="(7)_Retail_Contribution16"/>
      <sheetName val="(8)_VAT16"/>
      <sheetName val="(9)_IT16"/>
      <sheetName val="(10)_VAT16"/>
      <sheetName val="Commitment_Schedule16"/>
      <sheetName val="_Summary_base_bid5"/>
      <sheetName val="6_-_Sum5"/>
      <sheetName val="Tender_Settlement5"/>
      <sheetName val="Validation_Data6"/>
      <sheetName val="Other_Costs12"/>
      <sheetName val="procurement_contingency12"/>
      <sheetName val="Sch__Areas7"/>
      <sheetName val="(1)_Construction12"/>
      <sheetName val="(2)_Furniture12"/>
      <sheetName val="(3)_AV12"/>
      <sheetName val="(4)_Fees12"/>
      <sheetName val="(5)_On_Costs12"/>
      <sheetName val="(6)_Cont12"/>
      <sheetName val="(7)_Retail_Contribution12"/>
      <sheetName val="(8)_VAT12"/>
      <sheetName val="(9)_IT12"/>
      <sheetName val="(10)_VAT12"/>
      <sheetName val="Commitment_Schedule12"/>
      <sheetName val="Tender_Settlement1"/>
      <sheetName val="Validation_Data2"/>
      <sheetName val="Other_Costs13"/>
      <sheetName val="procurement_contingency13"/>
      <sheetName val="Sch__Areas8"/>
      <sheetName val="(1)_Construction13"/>
      <sheetName val="(2)_Furniture13"/>
      <sheetName val="(3)_AV13"/>
      <sheetName val="(4)_Fees13"/>
      <sheetName val="(5)_On_Costs13"/>
      <sheetName val="(6)_Cont13"/>
      <sheetName val="(7)_Retail_Contribution13"/>
      <sheetName val="(8)_VAT13"/>
      <sheetName val="(9)_IT13"/>
      <sheetName val="(10)_VAT13"/>
      <sheetName val="Commitment_Schedule13"/>
      <sheetName val="_Summary_base_bid2"/>
      <sheetName val="6_-_Sum2"/>
      <sheetName val="Tender_Settlement2"/>
      <sheetName val="Validation_Data3"/>
      <sheetName val="Other_Costs14"/>
      <sheetName val="procurement_contingency14"/>
      <sheetName val="Sch__Areas9"/>
      <sheetName val="(1)_Construction14"/>
      <sheetName val="(2)_Furniture14"/>
      <sheetName val="(3)_AV14"/>
      <sheetName val="(4)_Fees14"/>
      <sheetName val="(5)_On_Costs14"/>
      <sheetName val="(6)_Cont14"/>
      <sheetName val="(7)_Retail_Contribution14"/>
      <sheetName val="(8)_VAT14"/>
      <sheetName val="(9)_IT14"/>
      <sheetName val="(10)_VAT14"/>
      <sheetName val="Commitment_Schedule14"/>
      <sheetName val="_Summary_base_bid3"/>
      <sheetName val="6_-_Sum3"/>
      <sheetName val="Tender_Settlement3"/>
      <sheetName val="Validation_Data4"/>
      <sheetName val="Other_Costs15"/>
      <sheetName val="procurement_contingency15"/>
      <sheetName val="Sch__Areas10"/>
      <sheetName val="(1)_Construction15"/>
      <sheetName val="(2)_Furniture15"/>
      <sheetName val="(3)_AV15"/>
      <sheetName val="(4)_Fees15"/>
      <sheetName val="(5)_On_Costs15"/>
      <sheetName val="(6)_Cont15"/>
      <sheetName val="(7)_Retail_Contribution15"/>
      <sheetName val="(8)_VAT15"/>
      <sheetName val="(9)_IT15"/>
      <sheetName val="(10)_VAT15"/>
      <sheetName val="Commitment_Schedule15"/>
      <sheetName val="_Summary_base_bid4"/>
      <sheetName val="6_-_Sum4"/>
      <sheetName val="Tender_Settlement4"/>
      <sheetName val="Validation_Data5"/>
      <sheetName val="Other_Costs17"/>
      <sheetName val="procurement_contingency17"/>
      <sheetName val="Sch__Areas12"/>
      <sheetName val="(1)_Construction17"/>
      <sheetName val="(2)_Furniture17"/>
      <sheetName val="(3)_AV17"/>
      <sheetName val="(4)_Fees17"/>
      <sheetName val="(5)_On_Costs17"/>
      <sheetName val="(6)_Cont17"/>
      <sheetName val="(7)_Retail_Contribution17"/>
      <sheetName val="(8)_VAT17"/>
      <sheetName val="(9)_IT17"/>
      <sheetName val="(10)_VAT17"/>
      <sheetName val="Commitment_Schedule17"/>
      <sheetName val="_Summary_base_bid6"/>
      <sheetName val="6_-_Sum6"/>
      <sheetName val="Tender_Settlement6"/>
      <sheetName val="Validation_Data7"/>
      <sheetName val="Appendix_A_2"/>
      <sheetName val="Other_Costs18"/>
      <sheetName val="procurement_contingency18"/>
      <sheetName val="Sch__Areas13"/>
      <sheetName val="(1)_Construction18"/>
      <sheetName val="(2)_Furniture18"/>
      <sheetName val="(3)_AV18"/>
      <sheetName val="(4)_Fees18"/>
      <sheetName val="(5)_On_Costs18"/>
      <sheetName val="(6)_Cont18"/>
      <sheetName val="(7)_Retail_Contribution18"/>
      <sheetName val="(8)_VAT18"/>
      <sheetName val="(9)_IT18"/>
      <sheetName val="(10)_VAT18"/>
      <sheetName val="Commitment_Schedule18"/>
      <sheetName val="_Summary_base_bid7"/>
      <sheetName val="6_-_Sum7"/>
      <sheetName val="Tender_Settlement7"/>
      <sheetName val="Validation_Data8"/>
      <sheetName val="Other_Costs19"/>
      <sheetName val="procurement_contingency19"/>
      <sheetName val="Sch__Areas14"/>
      <sheetName val="(1)_Construction19"/>
      <sheetName val="(2)_Furniture19"/>
      <sheetName val="(3)_AV19"/>
      <sheetName val="(4)_Fees19"/>
      <sheetName val="(5)_On_Costs19"/>
      <sheetName val="(6)_Cont19"/>
      <sheetName val="(7)_Retail_Contribution19"/>
      <sheetName val="(8)_VAT19"/>
      <sheetName val="(9)_IT19"/>
      <sheetName val="(10)_VAT19"/>
      <sheetName val="Commitment_Schedule19"/>
      <sheetName val="_Summary_base_bid8"/>
      <sheetName val="6_-_Sum8"/>
      <sheetName val="Tender_Settlement8"/>
      <sheetName val="Validation_Data9"/>
      <sheetName val="Appendix_A_21"/>
      <sheetName val="Other_Costs20"/>
      <sheetName val="procurement_contingency20"/>
      <sheetName val="(1)_Construction20"/>
      <sheetName val="(2)_Furniture20"/>
      <sheetName val="(3)_AV20"/>
      <sheetName val="(4)_Fees20"/>
      <sheetName val="(5)_On_Costs20"/>
      <sheetName val="(6)_Cont20"/>
      <sheetName val="(7)_Retail_Contribution20"/>
      <sheetName val="(8)_VAT20"/>
      <sheetName val="(9)_IT20"/>
      <sheetName val="(10)_VAT20"/>
      <sheetName val="Commitment_Schedule20"/>
      <sheetName val="Sch__Areas15"/>
      <sheetName val="_Summary_base_bid9"/>
      <sheetName val="6_-_Sum9"/>
      <sheetName val="Tender_Settlement9"/>
      <sheetName val="Validation_Data10"/>
      <sheetName val="Appendix_A_22"/>
      <sheetName val="Other_Costs21"/>
      <sheetName val="procurement_contingency21"/>
      <sheetName val="(1)_Construction21"/>
      <sheetName val="(2)_Furniture21"/>
      <sheetName val="(3)_AV21"/>
      <sheetName val="(4)_Fees21"/>
      <sheetName val="(5)_On_Costs21"/>
      <sheetName val="(6)_Cont21"/>
      <sheetName val="(7)_Retail_Contribution21"/>
      <sheetName val="(8)_VAT21"/>
      <sheetName val="(9)_IT21"/>
      <sheetName val="(10)_VAT21"/>
      <sheetName val="Commitment_Schedule21"/>
      <sheetName val="Sch__Areas16"/>
      <sheetName val="_Summary_base_bid10"/>
      <sheetName val="6_-_Sum10"/>
      <sheetName val="Tender_Settlement10"/>
      <sheetName val="Validation_Data11"/>
      <sheetName val="Appendix_A_23"/>
      <sheetName val="Other_Costs22"/>
      <sheetName val="procurement_contingency22"/>
      <sheetName val="(1)_Construction22"/>
      <sheetName val="(2)_Furniture22"/>
      <sheetName val="(3)_AV22"/>
      <sheetName val="(4)_Fees22"/>
      <sheetName val="(5)_On_Costs22"/>
      <sheetName val="(6)_Cont22"/>
      <sheetName val="(7)_Retail_Contribution22"/>
      <sheetName val="(8)_VAT22"/>
      <sheetName val="(9)_IT22"/>
      <sheetName val="(10)_VAT22"/>
      <sheetName val="Commitment_Schedule22"/>
      <sheetName val="Sch__Areas17"/>
      <sheetName val="_Summary_base_bid11"/>
      <sheetName val="6_-_Sum11"/>
      <sheetName val="Tender_Settlement11"/>
      <sheetName val="Validation_Data12"/>
      <sheetName val="Appendix_A_24"/>
      <sheetName val="CONSTRUCTION_COMPONENT"/>
      <sheetName val="Modified_Store"/>
      <sheetName val="BOQ_Direct_selling_cost"/>
      <sheetName val="Site_Dev_BOQ"/>
      <sheetName val="Fill_this_out_first___"/>
      <sheetName val="loadcal"/>
      <sheetName val="Risk Levels"/>
      <sheetName val="Basis"/>
      <sheetName val="w't table"/>
      <sheetName val="Building 1"/>
      <sheetName val="lookups"/>
      <sheetName val="NPV"/>
      <sheetName val="Arch"/>
      <sheetName val="Basement Budget"/>
      <sheetName val="5486"/>
      <sheetName val="Prelims value"/>
      <sheetName val="Curves"/>
      <sheetName val="info"/>
      <sheetName val="Executive Summary"/>
      <sheetName val="Controls"/>
      <sheetName val="Intro"/>
      <sheetName val="Headings"/>
      <sheetName val="Customize Your Purchase Order"/>
      <sheetName val="Chennai 450"/>
      <sheetName val="sq ftg detail"/>
      <sheetName val="lookup"/>
      <sheetName val="analysis"/>
      <sheetName val="Beam at Ground flr lvl(Steel)"/>
      <sheetName val="Cash Flow Forecast"/>
      <sheetName val="Cash Flow Fees Breakdown"/>
      <sheetName val="Orig Budget Cash Flow Forecast"/>
      <sheetName val="Graph"/>
      <sheetName val="Capital_Expenditure"/>
      <sheetName val="Risk_Levels"/>
      <sheetName val="Validation_Data13"/>
      <sheetName val="Validation_Data14"/>
      <sheetName val="Tender_Settlement12"/>
      <sheetName val="Risk_Levels1"/>
      <sheetName val="Validation_Data15"/>
      <sheetName val="Tender_Settlement13"/>
      <sheetName val="Risk_Levels2"/>
      <sheetName val="Validation_Data16"/>
      <sheetName val="Tender_Settlement14"/>
      <sheetName val="Risk_Levels3"/>
      <sheetName val="Validation_Data17"/>
      <sheetName val="Tender_Settlement15"/>
      <sheetName val="Risk_Levels4"/>
      <sheetName val="Civil_Boq"/>
      <sheetName val="Cat_A_Change_Control"/>
      <sheetName val="BSD_(2)"/>
      <sheetName val="w't_table"/>
      <sheetName val="Building_1"/>
      <sheetName val="Executive_Summary"/>
      <sheetName val="Basement_Budget"/>
      <sheetName val="MainSheet"/>
      <sheetName val="Fill Platform Pricing "/>
      <sheetName val="Canopy Pricing"/>
      <sheetName val="Stepsafe Platform Pricing"/>
      <sheetName val="THK"/>
      <sheetName val="switch"/>
      <sheetName val="Sheet1"/>
      <sheetName val="InputPO_Del"/>
      <sheetName val="CONSTRUCTION_COMPONENT1"/>
      <sheetName val="Modified_Store1"/>
      <sheetName val="BOQ_Direct_selling_cost1"/>
      <sheetName val="Site_Dev_BOQ1"/>
      <sheetName val="Fill_this_out_first___1"/>
      <sheetName val="Civil_Boq1"/>
      <sheetName val="Cat_A_Change_Control1"/>
      <sheetName val="Capital_Expenditure1"/>
      <sheetName val="BSD_(2)1"/>
      <sheetName val="w't_table1"/>
      <sheetName val="Building_11"/>
      <sheetName val="Executive_Summary1"/>
      <sheetName val="Basement_Budget1"/>
      <sheetName val="Customize_Your_Purchase_Order"/>
      <sheetName val="Chennai_450"/>
      <sheetName val="sq_ftg_detail"/>
      <sheetName val="Beam_at_Ground_flr_lvl(Steel)"/>
      <sheetName val="Cash_Flow_Forecast"/>
      <sheetName val="Cash_Flow_Fees_Breakdown"/>
      <sheetName val="Orig_Budget_Cash_Flow_Forecast"/>
      <sheetName val="IM Plot 02 Summary"/>
      <sheetName val="DetEst"/>
      <sheetName val="labour"/>
      <sheetName val="Deprec."/>
      <sheetName val="S&amp;C"/>
      <sheetName val="Cover"/>
      <sheetName val="IO Count Diag"/>
      <sheetName val="Customize Your Invoice"/>
      <sheetName val="Purchase-InUse DayMonthYear"/>
      <sheetName val="backup (2)"/>
      <sheetName val="Elemental Breakdown"/>
      <sheetName val="Dema eVision Translation"/>
      <sheetName val="Dema_eVision_Translation1"/>
      <sheetName val="Dema_eVision_Translation"/>
      <sheetName val="HELP_TEXT"/>
      <sheetName val="Project_Details"/>
      <sheetName val="Executive_Summary2"/>
      <sheetName val="CONSTRUCTION_COMPONENT2"/>
      <sheetName val="Modified_Store2"/>
      <sheetName val="BOQ_Direct_selling_cost2"/>
      <sheetName val="Site_Dev_BOQ2"/>
      <sheetName val="Fill_this_out_first___2"/>
      <sheetName val="Civil_Boq2"/>
      <sheetName val="Cat_A_Change_Control2"/>
      <sheetName val="Capital_Expenditure2"/>
      <sheetName val="BSD_(2)2"/>
      <sheetName val="w't_table2"/>
      <sheetName val="Building_12"/>
      <sheetName val="Basement_Budget2"/>
      <sheetName val="Customize_Your_Purchase_Order1"/>
      <sheetName val="Chennai_4501"/>
      <sheetName val="sq_ftg_detail1"/>
      <sheetName val="Beam_at_Ground_flr_lvl(Steel)1"/>
      <sheetName val="Cash_Flow_Forecast1"/>
      <sheetName val="Cash_Flow_Fees_Breakdown1"/>
      <sheetName val="Orig_Budget_Cash_Flow_Forecast1"/>
      <sheetName val="dg-VTu"/>
      <sheetName val="Tke"/>
      <sheetName val="BQ"/>
      <sheetName val="BQ External"/>
      <sheetName val="FitOutConfCentre"/>
      <sheetName val="Master Data Sheet"/>
      <sheetName val="Estimate Build Up"/>
      <sheetName val="TBAL9697 -group wise  sdpl"/>
      <sheetName val="HEAD"/>
      <sheetName val="재1"/>
      <sheetName val="organi synthesis lab"/>
      <sheetName val="VARIABLE"/>
      <sheetName val="OC 17-04-06"/>
      <sheetName val="item"/>
      <sheetName val="Wordsdata"/>
      <sheetName val="Doc_details"/>
      <sheetName val="TP030 Fire Alarm"/>
      <sheetName val="Prelims_value"/>
      <sheetName val="Prelims_value1"/>
      <sheetName val="Details"/>
      <sheetName val="EqSplitVI2"/>
      <sheetName val="Summary year Plan"/>
      <sheetName val="IO LIST"/>
      <sheetName val="PRECAST lightconc-II"/>
      <sheetName val="Material "/>
      <sheetName val="Other_Costs23"/>
      <sheetName val="procurement_contingency23"/>
      <sheetName val="(1)_Construction23"/>
      <sheetName val="(2)_Furniture23"/>
      <sheetName val="(3)_AV23"/>
      <sheetName val="(4)_Fees23"/>
      <sheetName val="(5)_On_Costs23"/>
      <sheetName val="(6)_Cont23"/>
      <sheetName val="(7)_Retail_Contribution23"/>
      <sheetName val="(8)_VAT23"/>
      <sheetName val="(9)_IT23"/>
      <sheetName val="(10)_VAT23"/>
      <sheetName val="Commitment_Schedule23"/>
      <sheetName val="Sch__Areas18"/>
      <sheetName val="_Summary_base_bid12"/>
      <sheetName val="6_-_Sum12"/>
      <sheetName val="Tender_Settlement16"/>
      <sheetName val="Validation_Data18"/>
      <sheetName val="Appendix_A_25"/>
      <sheetName val="Risk_Levels5"/>
      <sheetName val="Fill_Platform_Pricing_"/>
      <sheetName val="Canopy_Pricing"/>
      <sheetName val="Stepsafe_Platform_Pricing"/>
      <sheetName val="IM_Plot_02_Summary"/>
      <sheetName val="Deprec_"/>
      <sheetName val="IO_Count_Diag"/>
      <sheetName val="Customize_Your_Invoice"/>
      <sheetName val="Purchase-InUse_DayMonthYear"/>
      <sheetName val="backup_(2)"/>
      <sheetName val="Other_Costs24"/>
      <sheetName val="procurement_contingency24"/>
      <sheetName val="Site_Dev_BOQ3"/>
      <sheetName val="CONSTRUCTION_COMPONENT3"/>
      <sheetName val="(1)_Construction24"/>
      <sheetName val="(2)_Furniture24"/>
      <sheetName val="(3)_AV24"/>
      <sheetName val="(4)_Fees24"/>
      <sheetName val="(5)_On_Costs24"/>
      <sheetName val="(6)_Cont24"/>
      <sheetName val="(7)_Retail_Contribution24"/>
      <sheetName val="(8)_VAT24"/>
      <sheetName val="(9)_IT24"/>
      <sheetName val="(10)_VAT24"/>
      <sheetName val="Commitment_Schedule24"/>
      <sheetName val="Modified_Store3"/>
      <sheetName val="BOQ_Direct_selling_cost3"/>
      <sheetName val="Fill_this_out_first___3"/>
      <sheetName val="Sch__Areas19"/>
      <sheetName val="_Summary_base_bid13"/>
      <sheetName val="6_-_Sum13"/>
      <sheetName val="Cat_A_Change_Control3"/>
      <sheetName val="BSD_(2)3"/>
      <sheetName val="Civil_Boq3"/>
      <sheetName val="Tender_Settlement17"/>
      <sheetName val="Validation_Data19"/>
      <sheetName val="Capital_Expenditure3"/>
      <sheetName val="Appendix_A_26"/>
      <sheetName val="Risk_Levels6"/>
      <sheetName val="w't_table3"/>
      <sheetName val="Building_13"/>
      <sheetName val="Basement_Budget3"/>
      <sheetName val="Executive_Summary3"/>
      <sheetName val="Customize_Your_Purchase_Order2"/>
      <sheetName val="Chennai_4502"/>
      <sheetName val="sq_ftg_detail2"/>
      <sheetName val="Beam_at_Ground_flr_lvl(Steel)2"/>
      <sheetName val="Cash_Flow_Forecast2"/>
      <sheetName val="Cash_Flow_Fees_Breakdown2"/>
      <sheetName val="Orig_Budget_Cash_Flow_Forecast2"/>
      <sheetName val="Fill_Platform_Pricing_1"/>
      <sheetName val="Canopy_Pricing1"/>
      <sheetName val="Stepsafe_Platform_Pricing1"/>
      <sheetName val="IM_Plot_02_Summary1"/>
      <sheetName val="Deprec_1"/>
      <sheetName val="IO_Count_Diag1"/>
      <sheetName val="Customize_Your_Invoice1"/>
      <sheetName val="Purchase-InUse_DayMonthYear1"/>
      <sheetName val="backup_(2)1"/>
      <sheetName val="BOM 1"/>
      <sheetName val="Ragama"/>
      <sheetName val="Hepworth-1223-3B"/>
      <sheetName val="Hepworth-1234-3B"/>
      <sheetName val="Hepworth-1250-3B"/>
      <sheetName val="Hepworth-1259-3B"/>
      <sheetName val="Hepworth-1264-3B"/>
      <sheetName val="Hepworth-1267-4B"/>
      <sheetName val="Hepworth-1269-4B"/>
      <sheetName val="Hepworth-Area Summary"/>
      <sheetName val="Categories"/>
      <sheetName val="FP MATERIAL"/>
      <sheetName val="Stair, Lift &amp; Window Matrixes"/>
      <sheetName val="Stair,_Lift_&amp;_Window_Matrixes1"/>
      <sheetName val="Stair,_Lift_&amp;_Window_Matrixes"/>
      <sheetName val="電気設備表"/>
      <sheetName val="labour rates"/>
      <sheetName val="rc01"/>
      <sheetName val="Tank"/>
      <sheetName val="MPR_PA_1"/>
      <sheetName val="Background"/>
      <sheetName val="H. Cashflow"/>
      <sheetName val="Costs Negotiated Contract Sum"/>
      <sheetName val="Constructionˆ_x0000_?“?_x0013_?_x0000_???_x0013__x001c_??_x0013_?_x0013_œ"/>
      <sheetName val="eq_data"/>
      <sheetName val="analysis-superstructure"/>
      <sheetName val="nhap"/>
      <sheetName val="CASHFL1.XLS"/>
      <sheetName val="FP_MATERIAL"/>
      <sheetName val="Prelims_value2"/>
      <sheetName val="Constructionˆ?“????????œ"/>
      <sheetName val="Summary_year_Plan"/>
      <sheetName val="IO_LIST"/>
      <sheetName val="BQ_External"/>
      <sheetName val="Master_Data_Sheet"/>
      <sheetName val="Estimate_Build_Up"/>
      <sheetName val="TBAL9697_-group_wise__sdpl"/>
      <sheetName val="organi_synthesis_lab"/>
      <sheetName val="OC_17-04-06"/>
      <sheetName val="PRECAST_lightconc-II"/>
      <sheetName val="TP030_Fire_Alarm"/>
      <sheetName val="Hepworth-Area_Summary"/>
      <sheetName val="Dema_eVision_Translation2"/>
      <sheetName val="Stair,_Lift_&amp;_Window_Matrixes2"/>
      <sheetName val="CASHFL1_XLS"/>
      <sheetName val="Costs_Negotiated_Contract_Sum"/>
      <sheetName val="Constructionˆ"/>
      <sheetName val="Key Assumptions"/>
      <sheetName val="2.1 受電設備棟"/>
      <sheetName val="2.2 受・防火水槽"/>
      <sheetName val="2.3 排水処理設備棟"/>
      <sheetName val="2.4 倉庫棟"/>
      <sheetName val="2.5 守衛棟"/>
      <sheetName val="equip"/>
      <sheetName val="Planned"/>
      <sheetName val="URA"/>
      <sheetName val="직접비_Origin(315,430)"/>
      <sheetName val="2_1_受電設備棟"/>
      <sheetName val="2_2_受・防火水槽"/>
      <sheetName val="2_3_排水処理設備棟"/>
      <sheetName val="2_4_倉庫棟"/>
      <sheetName val="2_5_守衛棟"/>
      <sheetName val="Front Cover"/>
      <sheetName val="OP'S INPUT SHEET"/>
      <sheetName val="Do not delete - Lists"/>
      <sheetName val="Branch Power"/>
      <sheetName val="Distrib"/>
      <sheetName val="Emergency"/>
      <sheetName val="Equipment"/>
      <sheetName val="Lighting"/>
      <sheetName val="Contents"/>
      <sheetName val="PPX out Cost"/>
      <sheetName val="Key_Assumptions"/>
      <sheetName val="様式シート"/>
      <sheetName val="Packages"/>
      <sheetName val="payrates"/>
      <sheetName val="pc-1"/>
      <sheetName val="Common Inputs"/>
      <sheetName val="Capex Depreciation table"/>
      <sheetName val="Define finishing"/>
      <sheetName val="Bldg"/>
      <sheetName val="BQ8"/>
      <sheetName val="BQ1"/>
      <sheetName val="BQ9"/>
      <sheetName val="BQ12"/>
      <sheetName val="BQ3"/>
      <sheetName val="BQ4"/>
      <sheetName val="WP Financial Summary"/>
      <sheetName val="BACKUP DATA"/>
      <sheetName val="d-safe specs"/>
      <sheetName val="starter"/>
      <sheetName val="SP Break Up"/>
      <sheetName val="预算"/>
      <sheetName val="Indices"/>
      <sheetName val="Data sheet"/>
      <sheetName val="13. Steel - Ratio"/>
      <sheetName val="Timesheet"/>
      <sheetName val="Labor abs-NMR"/>
      <sheetName val="Mechanical Works"/>
      <sheetName val="Testing"/>
      <sheetName val="MAIN"/>
      <sheetName val="DB_ET200(R. A)"/>
      <sheetName val="Branch_Power"/>
      <sheetName val="CONSTRUCTION_COMPONENT4"/>
      <sheetName val="Modified_Store4"/>
      <sheetName val="BOQ_Direct_selling_cost4"/>
      <sheetName val="Site_Dev_BOQ4"/>
      <sheetName val="Fill_this_out_first___4"/>
      <sheetName val="Civil_Boq4"/>
      <sheetName val="Cat_A_Change_Control4"/>
      <sheetName val="Capital_Expenditure4"/>
      <sheetName val="BSD_(2)4"/>
      <sheetName val="w't_table4"/>
      <sheetName val="Building_14"/>
      <sheetName val="Executive_Summary4"/>
      <sheetName val="Basement_Budget4"/>
      <sheetName val="Cash_Flow_Forecast3"/>
      <sheetName val="Cash_Flow_Fees_Breakdown3"/>
      <sheetName val="Orig_Budget_Cash_Flow_Forecast3"/>
      <sheetName val="Customize_Your_Purchase_Order3"/>
      <sheetName val="Chennai_4503"/>
      <sheetName val="sq_ftg_detail3"/>
      <sheetName val="Beam_at_Ground_flr_lvl(Steel)3"/>
      <sheetName val="Prelims_value3"/>
      <sheetName val="Fill_Platform_Pricing_2"/>
      <sheetName val="Canopy_Pricing2"/>
      <sheetName val="Stepsafe_Platform_Pricing2"/>
      <sheetName val="TBAL9697_-group_wise__sdpl1"/>
      <sheetName val="Estimate_Build_Up1"/>
      <sheetName val="organi_synthesis_lab1"/>
      <sheetName val="OC_17-04-061"/>
      <sheetName val="Summary_year_Plan1"/>
      <sheetName val="IO_LIST1"/>
      <sheetName val="Other_Costs25"/>
      <sheetName val="procurement_contingency25"/>
      <sheetName val="Sch__Areas20"/>
      <sheetName val="(1)_Construction25"/>
      <sheetName val="(2)_Furniture25"/>
      <sheetName val="(3)_AV25"/>
      <sheetName val="(4)_Fees25"/>
      <sheetName val="(5)_On_Costs25"/>
      <sheetName val="(6)_Cont25"/>
      <sheetName val="(7)_Retail_Contribution25"/>
      <sheetName val="(8)_VAT25"/>
      <sheetName val="(9)_IT25"/>
      <sheetName val="(10)_VAT25"/>
      <sheetName val="Commitment_Schedule25"/>
      <sheetName val="Tender_Settlement18"/>
      <sheetName val="Validation_Data20"/>
      <sheetName val="CONSTRUCTION_COMPONENT5"/>
      <sheetName val="Modified_Store5"/>
      <sheetName val="BOQ_Direct_selling_cost5"/>
      <sheetName val="Site_Dev_BOQ5"/>
      <sheetName val="Fill_this_out_first___5"/>
      <sheetName val="Appendix_A_27"/>
      <sheetName val="_Summary_base_bid14"/>
      <sheetName val="6_-_Sum14"/>
      <sheetName val="Civil_Boq5"/>
      <sheetName val="Cat_A_Change_Control5"/>
      <sheetName val="Capital_Expenditure5"/>
      <sheetName val="Risk_Levels7"/>
      <sheetName val="BSD_(2)5"/>
      <sheetName val="w't_table5"/>
      <sheetName val="Building_15"/>
      <sheetName val="Executive_Summary5"/>
      <sheetName val="Basement_Budget5"/>
      <sheetName val="Cash_Flow_Forecast4"/>
      <sheetName val="Cash_Flow_Fees_Breakdown4"/>
      <sheetName val="Orig_Budget_Cash_Flow_Forecast4"/>
      <sheetName val="Customize_Your_Purchase_Order4"/>
      <sheetName val="Chennai_4504"/>
      <sheetName val="sq_ftg_detail4"/>
      <sheetName val="Beam_at_Ground_flr_lvl(Steel)4"/>
      <sheetName val="Prelims_value4"/>
      <sheetName val="Fill_Platform_Pricing_3"/>
      <sheetName val="Canopy_Pricing3"/>
      <sheetName val="Stepsafe_Platform_Pricing3"/>
      <sheetName val="backup_(2)2"/>
      <sheetName val="Purchase-InUse_DayMonthYear2"/>
      <sheetName val="IM_Plot_02_Summary2"/>
      <sheetName val="IO_Count_Diag2"/>
      <sheetName val="Customize_Your_Invoice2"/>
      <sheetName val="Deprec_2"/>
      <sheetName val="TBAL9697_-group_wise__sdpl2"/>
      <sheetName val="Estimate_Build_Up2"/>
      <sheetName val="organi_synthesis_lab2"/>
      <sheetName val="OC_17-04-062"/>
      <sheetName val="Summary_year_Plan2"/>
      <sheetName val="IO_LIST2"/>
      <sheetName val="Branch_Power1"/>
      <sheetName val="Branch_Power2"/>
      <sheetName val="Common_Inputs"/>
      <sheetName val="Capex_Depreciation_table"/>
      <sheetName val="Common_Inputs1"/>
      <sheetName val="Capex_Depreciation_table1"/>
      <sheetName val="Common_Inputs2"/>
      <sheetName val="Capex_Depreciation_table2"/>
      <sheetName val="H__Cashflow"/>
      <sheetName val="Other_Costs26"/>
      <sheetName val="procurement_contingency26"/>
      <sheetName val="(1)_Construction26"/>
      <sheetName val="(2)_Furniture26"/>
      <sheetName val="(3)_AV26"/>
      <sheetName val="(4)_Fees26"/>
      <sheetName val="(5)_On_Costs26"/>
      <sheetName val="(6)_Cont26"/>
      <sheetName val="(7)_Retail_Contribution26"/>
      <sheetName val="(8)_VAT26"/>
      <sheetName val="(9)_IT26"/>
      <sheetName val="(10)_VAT26"/>
      <sheetName val="Commitment_Schedule26"/>
      <sheetName val="Sch__Areas21"/>
      <sheetName val="Validation_Data21"/>
      <sheetName val="Tender_Settlement19"/>
      <sheetName val="_Summary_base_bid15"/>
      <sheetName val="Appendix_A_28"/>
      <sheetName val="Risk_Levels8"/>
      <sheetName val="6_-_Sum15"/>
      <sheetName val="BQ_External2"/>
      <sheetName val="Master_Data_Sheet2"/>
      <sheetName val="TP030_Fire_Alarm2"/>
      <sheetName val="PRECAST_lightconc-II2"/>
      <sheetName val="Hepworth-Area_Summary2"/>
      <sheetName val="Dema_eVision_Translation4"/>
      <sheetName val="FP_MATERIAL2"/>
      <sheetName val="Stair,_Lift_&amp;_Window_Matrixes4"/>
      <sheetName val="H__Cashflow2"/>
      <sheetName val="BQ_External1"/>
      <sheetName val="Master_Data_Sheet1"/>
      <sheetName val="TP030_Fire_Alarm1"/>
      <sheetName val="PRECAST_lightconc-II1"/>
      <sheetName val="Hepworth-Area_Summary1"/>
      <sheetName val="Dema_eVision_Translation3"/>
      <sheetName val="FP_MATERIAL1"/>
      <sheetName val="Stair,_Lift_&amp;_Window_Matrixes3"/>
      <sheetName val="H__Cashflow1"/>
      <sheetName val="Other_Costs28"/>
      <sheetName val="procurement_contingency28"/>
      <sheetName val="(1)_Construction28"/>
      <sheetName val="(2)_Furniture28"/>
      <sheetName val="(3)_AV28"/>
      <sheetName val="(4)_Fees28"/>
      <sheetName val="(5)_On_Costs28"/>
      <sheetName val="(6)_Cont28"/>
      <sheetName val="(7)_Retail_Contribution28"/>
      <sheetName val="(8)_VAT28"/>
      <sheetName val="(9)_IT28"/>
      <sheetName val="(10)_VAT28"/>
      <sheetName val="Commitment_Schedule28"/>
      <sheetName val="Sch__Areas23"/>
      <sheetName val="Validation_Data23"/>
      <sheetName val="Tender_Settlement21"/>
      <sheetName val="_Summary_base_bid17"/>
      <sheetName val="Executive_Summary7"/>
      <sheetName val="CONSTRUCTION_COMPONENT7"/>
      <sheetName val="Modified_Store7"/>
      <sheetName val="BOQ_Direct_selling_cost7"/>
      <sheetName val="Site_Dev_BOQ7"/>
      <sheetName val="Fill_this_out_first___7"/>
      <sheetName val="Appendix_A_210"/>
      <sheetName val="Cat_A_Change_Control7"/>
      <sheetName val="Building_17"/>
      <sheetName val="Risk_Levels10"/>
      <sheetName val="w't_table7"/>
      <sheetName val="Civil_Boq7"/>
      <sheetName val="Basement_Budget7"/>
      <sheetName val="6_-_Sum17"/>
      <sheetName val="Estimate_Build_Up4"/>
      <sheetName val="Capital_Expenditure7"/>
      <sheetName val="Cash_Flow_Forecast6"/>
      <sheetName val="Cash_Flow_Fees_Breakdown6"/>
      <sheetName val="Orig_Budget_Cash_Flow_Forecast6"/>
      <sheetName val="BSD_(2)7"/>
      <sheetName val="Fill_Platform_Pricing_4"/>
      <sheetName val="Canopy_Pricing4"/>
      <sheetName val="Stepsafe_Platform_Pricing4"/>
      <sheetName val="Prelims_value6"/>
      <sheetName val="Customize_Your_Purchase_Order6"/>
      <sheetName val="Chennai_4506"/>
      <sheetName val="sq_ftg_detail6"/>
      <sheetName val="Beam_at_Ground_flr_lvl(Steel)6"/>
      <sheetName val="IM_Plot_02_Summary4"/>
      <sheetName val="backup_(2)4"/>
      <sheetName val="Purchase-InUse_DayMonthYear4"/>
      <sheetName val="BQ_External4"/>
      <sheetName val="Master_Data_Sheet4"/>
      <sheetName val="Deprec_4"/>
      <sheetName val="IO_Count_Diag4"/>
      <sheetName val="Customize_Your_Invoice4"/>
      <sheetName val="TBAL9697_-group_wise__sdpl4"/>
      <sheetName val="organi_synthesis_lab4"/>
      <sheetName val="OC_17-04-064"/>
      <sheetName val="TP030_Fire_Alarm4"/>
      <sheetName val="Summary_year_Plan4"/>
      <sheetName val="IO_LIST4"/>
      <sheetName val="PRECAST_lightconc-II4"/>
      <sheetName val="Hepworth-Area_Summary4"/>
      <sheetName val="Dema_eVision_Translation6"/>
      <sheetName val="FP_MATERIAL4"/>
      <sheetName val="Stair,_Lift_&amp;_Window_Matrixes6"/>
      <sheetName val="H__Cashflow4"/>
      <sheetName val="Other_Costs27"/>
      <sheetName val="procurement_contingency27"/>
      <sheetName val="(1)_Construction27"/>
      <sheetName val="(2)_Furniture27"/>
      <sheetName val="(3)_AV27"/>
      <sheetName val="(4)_Fees27"/>
      <sheetName val="(5)_On_Costs27"/>
      <sheetName val="(6)_Cont27"/>
      <sheetName val="(7)_Retail_Contribution27"/>
      <sheetName val="(8)_VAT27"/>
      <sheetName val="(9)_IT27"/>
      <sheetName val="(10)_VAT27"/>
      <sheetName val="Commitment_Schedule27"/>
      <sheetName val="Sch__Areas22"/>
      <sheetName val="Validation_Data22"/>
      <sheetName val="Tender_Settlement20"/>
      <sheetName val="_Summary_base_bid16"/>
      <sheetName val="Executive_Summary6"/>
      <sheetName val="CONSTRUCTION_COMPONENT6"/>
      <sheetName val="Modified_Store6"/>
      <sheetName val="BOQ_Direct_selling_cost6"/>
      <sheetName val="Site_Dev_BOQ6"/>
      <sheetName val="Fill_this_out_first___6"/>
      <sheetName val="Appendix_A_29"/>
      <sheetName val="Cat_A_Change_Control6"/>
      <sheetName val="Building_16"/>
      <sheetName val="Risk_Levels9"/>
      <sheetName val="w't_table6"/>
      <sheetName val="Civil_Boq6"/>
      <sheetName val="Basement_Budget6"/>
      <sheetName val="6_-_Sum16"/>
      <sheetName val="Estimate_Build_Up3"/>
      <sheetName val="Capital_Expenditure6"/>
      <sheetName val="Cash_Flow_Forecast5"/>
      <sheetName val="Cash_Flow_Fees_Breakdown5"/>
      <sheetName val="Orig_Budget_Cash_Flow_Forecast5"/>
      <sheetName val="BSD_(2)6"/>
      <sheetName val="Prelims_value5"/>
      <sheetName val="Customize_Your_Purchase_Order5"/>
      <sheetName val="Chennai_4505"/>
      <sheetName val="sq_ftg_detail5"/>
      <sheetName val="Beam_at_Ground_flr_lvl(Steel)5"/>
      <sheetName val="IM_Plot_02_Summary3"/>
      <sheetName val="backup_(2)3"/>
      <sheetName val="Purchase-InUse_DayMonthYear3"/>
      <sheetName val="BQ_External3"/>
      <sheetName val="Master_Data_Sheet3"/>
      <sheetName val="Deprec_3"/>
      <sheetName val="IO_Count_Diag3"/>
      <sheetName val="Customize_Your_Invoice3"/>
      <sheetName val="TBAL9697_-group_wise__sdpl3"/>
      <sheetName val="organi_synthesis_lab3"/>
      <sheetName val="OC_17-04-063"/>
      <sheetName val="TP030_Fire_Alarm3"/>
      <sheetName val="Summary_year_Plan3"/>
      <sheetName val="IO_LIST3"/>
      <sheetName val="PRECAST_lightconc-II3"/>
      <sheetName val="Hepworth-Area_Summary3"/>
      <sheetName val="Dema_eVision_Translation5"/>
      <sheetName val="FP_MATERIAL3"/>
      <sheetName val="Stair,_Lift_&amp;_Window_Matrixes5"/>
      <sheetName val="H__Cashflow3"/>
      <sheetName val="Other_Costs29"/>
      <sheetName val="procurement_contingency29"/>
      <sheetName val="(1)_Construction29"/>
      <sheetName val="(2)_Furniture29"/>
      <sheetName val="(3)_AV29"/>
      <sheetName val="(4)_Fees29"/>
      <sheetName val="(5)_On_Costs29"/>
      <sheetName val="(6)_Cont29"/>
      <sheetName val="(7)_Retail_Contribution29"/>
      <sheetName val="(8)_VAT29"/>
      <sheetName val="(9)_IT29"/>
      <sheetName val="(10)_VAT29"/>
      <sheetName val="Commitment_Schedule29"/>
      <sheetName val="Sch__Areas24"/>
      <sheetName val="Validation_Data24"/>
      <sheetName val="Tender_Settlement22"/>
      <sheetName val="_Summary_base_bid18"/>
      <sheetName val="Executive_Summary8"/>
      <sheetName val="CONSTRUCTION_COMPONENT8"/>
      <sheetName val="Modified_Store8"/>
      <sheetName val="BOQ_Direct_selling_cost8"/>
      <sheetName val="Site_Dev_BOQ8"/>
      <sheetName val="Fill_this_out_first___8"/>
      <sheetName val="Appendix_A_211"/>
      <sheetName val="Cat_A_Change_Control8"/>
      <sheetName val="Building_18"/>
      <sheetName val="Risk_Levels11"/>
      <sheetName val="w't_table8"/>
      <sheetName val="Civil_Boq8"/>
      <sheetName val="Basement_Budget8"/>
      <sheetName val="6_-_Sum18"/>
      <sheetName val="Estimate_Build_Up5"/>
      <sheetName val="Capital_Expenditure8"/>
      <sheetName val="Cash_Flow_Forecast7"/>
      <sheetName val="Cash_Flow_Fees_Breakdown7"/>
      <sheetName val="Orig_Budget_Cash_Flow_Forecast7"/>
      <sheetName val="BSD_(2)8"/>
      <sheetName val="Fill_Platform_Pricing_5"/>
      <sheetName val="Canopy_Pricing5"/>
      <sheetName val="Stepsafe_Platform_Pricing5"/>
      <sheetName val="Prelims_value7"/>
      <sheetName val="Customize_Your_Purchase_Order7"/>
      <sheetName val="Chennai_4507"/>
      <sheetName val="sq_ftg_detail7"/>
      <sheetName val="Beam_at_Ground_flr_lvl(Steel)7"/>
      <sheetName val="IM_Plot_02_Summary5"/>
      <sheetName val="backup_(2)5"/>
      <sheetName val="Purchase-InUse_DayMonthYear5"/>
      <sheetName val="BQ_External5"/>
      <sheetName val="Master_Data_Sheet5"/>
      <sheetName val="Deprec_5"/>
      <sheetName val="IO_Count_Diag5"/>
      <sheetName val="Customize_Your_Invoice5"/>
      <sheetName val="TBAL9697_-group_wise__sdpl5"/>
      <sheetName val="organi_synthesis_lab5"/>
      <sheetName val="OC_17-04-065"/>
      <sheetName val="TP030_Fire_Alarm5"/>
      <sheetName val="Summary_year_Plan5"/>
      <sheetName val="IO_LIST5"/>
      <sheetName val="PRECAST_lightconc-II5"/>
      <sheetName val="Hepworth-Area_Summary5"/>
      <sheetName val="Dema_eVision_Translation7"/>
      <sheetName val="FP_MATERIAL5"/>
      <sheetName val="Stair,_Lift_&amp;_Window_Matrixes7"/>
      <sheetName val="H__Cashflow5"/>
      <sheetName val="Other_Costs33"/>
      <sheetName val="procurement_contingency33"/>
      <sheetName val="Sch__Areas28"/>
      <sheetName val="(1)_Construction33"/>
      <sheetName val="(2)_Furniture33"/>
      <sheetName val="(3)_AV33"/>
      <sheetName val="(4)_Fees33"/>
      <sheetName val="(5)_On_Costs33"/>
      <sheetName val="(6)_Cont33"/>
      <sheetName val="(7)_Retail_Contribution33"/>
      <sheetName val="(8)_VAT33"/>
      <sheetName val="(9)_IT33"/>
      <sheetName val="(10)_VAT33"/>
      <sheetName val="Commitment_Schedule33"/>
      <sheetName val="Validation_Data28"/>
      <sheetName val="Tender_Settlement26"/>
      <sheetName val="CONSTRUCTION_COMPONENT11"/>
      <sheetName val="Modified_Store11"/>
      <sheetName val="BOQ_Direct_selling_cost11"/>
      <sheetName val="Site_Dev_BOQ11"/>
      <sheetName val="Fill_this_out_first___11"/>
      <sheetName val="Appendix_A_215"/>
      <sheetName val="Cat_A_Change_Control11"/>
      <sheetName val="Building_111"/>
      <sheetName val="Risk_Levels15"/>
      <sheetName val="_Summary_base_bid22"/>
      <sheetName val="6_-_Sum22"/>
      <sheetName val="Executive_Summary13"/>
      <sheetName val="Civil_Boq11"/>
      <sheetName val="Capital_Expenditure11"/>
      <sheetName val="BSD_(2)11"/>
      <sheetName val="w't_table11"/>
      <sheetName val="Basement_Budget11"/>
      <sheetName val="Cash_Flow_Forecast10"/>
      <sheetName val="Cash_Flow_Fees_Breakdown10"/>
      <sheetName val="Orig_Budget_Cash_Flow_Forecas10"/>
      <sheetName val="Fill_Platform_Pricing_10"/>
      <sheetName val="Canopy_Pricing10"/>
      <sheetName val="Stepsafe_Platform_Pricing10"/>
      <sheetName val="Prelims_value10"/>
      <sheetName val="Customize_Your_Purchase_Order10"/>
      <sheetName val="Chennai_45010"/>
      <sheetName val="sq_ftg_detail10"/>
      <sheetName val="Beam_at_Ground_flr_lvl(Steel)10"/>
      <sheetName val="Other_Costs30"/>
      <sheetName val="procurement_contingency30"/>
      <sheetName val="Sch__Areas25"/>
      <sheetName val="(1)_Construction30"/>
      <sheetName val="(2)_Furniture30"/>
      <sheetName val="(3)_AV30"/>
      <sheetName val="(4)_Fees30"/>
      <sheetName val="(5)_On_Costs30"/>
      <sheetName val="(6)_Cont30"/>
      <sheetName val="(7)_Retail_Contribution30"/>
      <sheetName val="(8)_VAT30"/>
      <sheetName val="(9)_IT30"/>
      <sheetName val="(10)_VAT30"/>
      <sheetName val="Commitment_Schedule30"/>
      <sheetName val="Validation_Data25"/>
      <sheetName val="Tender_Settlement23"/>
      <sheetName val="Appendix_A_212"/>
      <sheetName val="Risk_Levels12"/>
      <sheetName val="_Summary_base_bid19"/>
      <sheetName val="6_-_Sum19"/>
      <sheetName val="Executive_Summary10"/>
      <sheetName val="Fill_Platform_Pricing_7"/>
      <sheetName val="Canopy_Pricing7"/>
      <sheetName val="Stepsafe_Platform_Pricing7"/>
      <sheetName val="Executive_Summary9"/>
      <sheetName val="Fill_Platform_Pricing_6"/>
      <sheetName val="Canopy_Pricing6"/>
      <sheetName val="Stepsafe_Platform_Pricing6"/>
      <sheetName val="Other_Costs31"/>
      <sheetName val="procurement_contingency31"/>
      <sheetName val="Sch__Areas26"/>
      <sheetName val="(1)_Construction31"/>
      <sheetName val="(2)_Furniture31"/>
      <sheetName val="(3)_AV31"/>
      <sheetName val="(4)_Fees31"/>
      <sheetName val="(5)_On_Costs31"/>
      <sheetName val="(6)_Cont31"/>
      <sheetName val="(7)_Retail_Contribution31"/>
      <sheetName val="(8)_VAT31"/>
      <sheetName val="(9)_IT31"/>
      <sheetName val="(10)_VAT31"/>
      <sheetName val="Commitment_Schedule31"/>
      <sheetName val="Validation_Data26"/>
      <sheetName val="Tender_Settlement24"/>
      <sheetName val="CONSTRUCTION_COMPONENT9"/>
      <sheetName val="Modified_Store9"/>
      <sheetName val="BOQ_Direct_selling_cost9"/>
      <sheetName val="Site_Dev_BOQ9"/>
      <sheetName val="Fill_this_out_first___9"/>
      <sheetName val="Appendix_A_213"/>
      <sheetName val="Cat_A_Change_Control9"/>
      <sheetName val="Building_19"/>
      <sheetName val="Risk_Levels13"/>
      <sheetName val="_Summary_base_bid20"/>
      <sheetName val="6_-_Sum20"/>
      <sheetName val="Executive_Summary11"/>
      <sheetName val="Civil_Boq9"/>
      <sheetName val="Capital_Expenditure9"/>
      <sheetName val="BSD_(2)9"/>
      <sheetName val="w't_table9"/>
      <sheetName val="Basement_Budget9"/>
      <sheetName val="Cash_Flow_Forecast8"/>
      <sheetName val="Cash_Flow_Fees_Breakdown8"/>
      <sheetName val="Orig_Budget_Cash_Flow_Forecast8"/>
      <sheetName val="Fill_Platform_Pricing_8"/>
      <sheetName val="Canopy_Pricing8"/>
      <sheetName val="Stepsafe_Platform_Pricing8"/>
      <sheetName val="Prelims_value8"/>
      <sheetName val="Customize_Your_Purchase_Order8"/>
      <sheetName val="Chennai_4508"/>
      <sheetName val="sq_ftg_detail8"/>
      <sheetName val="Beam_at_Ground_flr_lvl(Steel)8"/>
      <sheetName val="Other_Costs32"/>
      <sheetName val="procurement_contingency32"/>
      <sheetName val="Sch__Areas27"/>
      <sheetName val="(1)_Construction32"/>
      <sheetName val="(2)_Furniture32"/>
      <sheetName val="(3)_AV32"/>
      <sheetName val="(4)_Fees32"/>
      <sheetName val="(5)_On_Costs32"/>
      <sheetName val="(6)_Cont32"/>
      <sheetName val="(7)_Retail_Contribution32"/>
      <sheetName val="(8)_VAT32"/>
      <sheetName val="(9)_IT32"/>
      <sheetName val="(10)_VAT32"/>
      <sheetName val="Commitment_Schedule32"/>
      <sheetName val="Validation_Data27"/>
      <sheetName val="Tender_Settlement25"/>
      <sheetName val="CONSTRUCTION_COMPONENT10"/>
      <sheetName val="Modified_Store10"/>
      <sheetName val="BOQ_Direct_selling_cost10"/>
      <sheetName val="Site_Dev_BOQ10"/>
      <sheetName val="Fill_this_out_first___10"/>
      <sheetName val="Appendix_A_214"/>
      <sheetName val="Cat_A_Change_Control10"/>
      <sheetName val="Building_110"/>
      <sheetName val="Risk_Levels14"/>
      <sheetName val="_Summary_base_bid21"/>
      <sheetName val="6_-_Sum21"/>
      <sheetName val="Executive_Summary12"/>
      <sheetName val="Civil_Boq10"/>
      <sheetName val="Capital_Expenditure10"/>
      <sheetName val="BSD_(2)10"/>
      <sheetName val="w't_table10"/>
      <sheetName val="Basement_Budget10"/>
      <sheetName val="Cash_Flow_Forecast9"/>
      <sheetName val="Cash_Flow_Fees_Breakdown9"/>
      <sheetName val="Orig_Budget_Cash_Flow_Forecast9"/>
      <sheetName val="Fill_Platform_Pricing_9"/>
      <sheetName val="Canopy_Pricing9"/>
      <sheetName val="Stepsafe_Platform_Pricing9"/>
      <sheetName val="Prelims_value9"/>
      <sheetName val="Customize_Your_Purchase_Order9"/>
      <sheetName val="Chennai_4509"/>
      <sheetName val="sq_ftg_detail9"/>
      <sheetName val="Beam_at_Ground_flr_lvl(Steel)9"/>
      <sheetName val="Other_Costs34"/>
      <sheetName val="procurement_contingency34"/>
      <sheetName val="Sch__Areas29"/>
      <sheetName val="(1)_Construction34"/>
      <sheetName val="(2)_Furniture34"/>
      <sheetName val="(3)_AV34"/>
      <sheetName val="(4)_Fees34"/>
      <sheetName val="(5)_On_Costs34"/>
      <sheetName val="(6)_Cont34"/>
      <sheetName val="(7)_Retail_Contribution34"/>
      <sheetName val="(8)_VAT34"/>
      <sheetName val="(9)_IT34"/>
      <sheetName val="(10)_VAT34"/>
      <sheetName val="Commitment_Schedule34"/>
      <sheetName val="Validation_Data29"/>
      <sheetName val="Tender_Settlement27"/>
      <sheetName val="CONSTRUCTION_COMPONENT12"/>
      <sheetName val="Modified_Store12"/>
      <sheetName val="BOQ_Direct_selling_cost12"/>
      <sheetName val="Site_Dev_BOQ12"/>
      <sheetName val="Fill_this_out_first___12"/>
      <sheetName val="Appendix_A_216"/>
      <sheetName val="Cat_A_Change_Control12"/>
      <sheetName val="Building_112"/>
      <sheetName val="Risk_Levels16"/>
      <sheetName val="_Summary_base_bid23"/>
      <sheetName val="6_-_Sum23"/>
      <sheetName val="Executive_Summary14"/>
      <sheetName val="Civil_Boq12"/>
      <sheetName val="Capital_Expenditure12"/>
      <sheetName val="BSD_(2)12"/>
      <sheetName val="w't_table12"/>
      <sheetName val="Basement_Budget12"/>
      <sheetName val="Cash_Flow_Forecast11"/>
      <sheetName val="Cash_Flow_Fees_Breakdown11"/>
      <sheetName val="Orig_Budget_Cash_Flow_Forecas11"/>
      <sheetName val="Fill_Platform_Pricing_11"/>
      <sheetName val="Canopy_Pricing11"/>
      <sheetName val="Stepsafe_Platform_Pricing11"/>
      <sheetName val="Prelims_value11"/>
      <sheetName val="Customize_Your_Purchase_Order11"/>
      <sheetName val="Chennai_45011"/>
      <sheetName val="sq_ftg_detail11"/>
      <sheetName val="Beam_at_Ground_flr_lvl(Steel)11"/>
      <sheetName val="Other_Costs35"/>
      <sheetName val="procurement_contingency35"/>
      <sheetName val="Sch__Areas30"/>
      <sheetName val="(1)_Construction35"/>
      <sheetName val="(2)_Furniture35"/>
      <sheetName val="(3)_AV35"/>
      <sheetName val="(4)_Fees35"/>
      <sheetName val="(5)_On_Costs35"/>
      <sheetName val="(6)_Cont35"/>
      <sheetName val="(7)_Retail_Contribution35"/>
      <sheetName val="(8)_VAT35"/>
      <sheetName val="(9)_IT35"/>
      <sheetName val="(10)_VAT35"/>
      <sheetName val="Commitment_Schedule35"/>
      <sheetName val="Validation_Data30"/>
      <sheetName val="Tender_Settlement28"/>
      <sheetName val="CONSTRUCTION_COMPONENT13"/>
      <sheetName val="Modified_Store13"/>
      <sheetName val="BOQ_Direct_selling_cost13"/>
      <sheetName val="Site_Dev_BOQ13"/>
      <sheetName val="Fill_this_out_first___13"/>
      <sheetName val="Appendix_A_217"/>
      <sheetName val="Cat_A_Change_Control13"/>
      <sheetName val="Building_113"/>
      <sheetName val="Risk_Levels17"/>
      <sheetName val="_Summary_base_bid24"/>
      <sheetName val="6_-_Sum24"/>
      <sheetName val="Executive_Summary15"/>
      <sheetName val="Civil_Boq13"/>
      <sheetName val="Capital_Expenditure13"/>
      <sheetName val="BSD_(2)13"/>
      <sheetName val="w't_table13"/>
      <sheetName val="Basement_Budget13"/>
      <sheetName val="Cash_Flow_Forecast12"/>
      <sheetName val="Cash_Flow_Fees_Breakdown12"/>
      <sheetName val="Orig_Budget_Cash_Flow_Forecas12"/>
      <sheetName val="Fill_Platform_Pricing_12"/>
      <sheetName val="Canopy_Pricing12"/>
      <sheetName val="Stepsafe_Platform_Pricing12"/>
      <sheetName val="Prelims_value12"/>
      <sheetName val="Customize_Your_Purchase_Order12"/>
      <sheetName val="Chennai_45012"/>
      <sheetName val="sq_ftg_detail12"/>
      <sheetName val="Beam_at_Ground_flr_lvl(Steel)12"/>
      <sheetName val="Other_Costs36"/>
      <sheetName val="procurement_contingency36"/>
      <sheetName val="Sch__Areas31"/>
      <sheetName val="(1)_Construction36"/>
      <sheetName val="(2)_Furniture36"/>
      <sheetName val="(3)_AV36"/>
      <sheetName val="(4)_Fees36"/>
      <sheetName val="(5)_On_Costs36"/>
      <sheetName val="(6)_Cont36"/>
      <sheetName val="(7)_Retail_Contribution36"/>
      <sheetName val="(8)_VAT36"/>
      <sheetName val="(9)_IT36"/>
      <sheetName val="(10)_VAT36"/>
      <sheetName val="Commitment_Schedule36"/>
      <sheetName val="Validation_Data31"/>
      <sheetName val="Tender_Settlement29"/>
      <sheetName val="CONSTRUCTION_COMPONENT14"/>
      <sheetName val="Modified_Store14"/>
      <sheetName val="BOQ_Direct_selling_cost14"/>
      <sheetName val="Site_Dev_BOQ14"/>
      <sheetName val="Fill_this_out_first___14"/>
      <sheetName val="Appendix_A_218"/>
      <sheetName val="Cat_A_Change_Control14"/>
      <sheetName val="Building_114"/>
      <sheetName val="Risk_Levels18"/>
      <sheetName val="_Summary_base_bid25"/>
      <sheetName val="6_-_Sum25"/>
      <sheetName val="Executive_Summary16"/>
      <sheetName val="Civil_Boq14"/>
      <sheetName val="Capital_Expenditure14"/>
      <sheetName val="BSD_(2)14"/>
      <sheetName val="w't_table14"/>
      <sheetName val="Basement_Budget14"/>
      <sheetName val="Cash_Flow_Forecast13"/>
      <sheetName val="Cash_Flow_Fees_Breakdown13"/>
      <sheetName val="Orig_Budget_Cash_Flow_Forecas13"/>
      <sheetName val="Fill_Platform_Pricing_13"/>
      <sheetName val="Canopy_Pricing13"/>
      <sheetName val="Stepsafe_Platform_Pricing13"/>
      <sheetName val="Prelims_value13"/>
      <sheetName val="Customize_Your_Purchase_Order13"/>
      <sheetName val="Chennai_45013"/>
      <sheetName val="sq_ftg_detail13"/>
      <sheetName val="Beam_at_Ground_flr_lvl(Steel)13"/>
      <sheetName val="Other_Costs37"/>
      <sheetName val="procurement_contingency37"/>
      <sheetName val="Sch__Areas32"/>
      <sheetName val="(1)_Construction37"/>
      <sheetName val="(2)_Furniture37"/>
      <sheetName val="(3)_AV37"/>
      <sheetName val="(4)_Fees37"/>
      <sheetName val="(5)_On_Costs37"/>
      <sheetName val="(6)_Cont37"/>
      <sheetName val="(7)_Retail_Contribution37"/>
      <sheetName val="(8)_VAT37"/>
      <sheetName val="(9)_IT37"/>
      <sheetName val="(10)_VAT37"/>
      <sheetName val="Commitment_Schedule37"/>
      <sheetName val="Validation_Data32"/>
      <sheetName val="Tender_Settlement30"/>
      <sheetName val="CONSTRUCTION_COMPONENT15"/>
      <sheetName val="Modified_Store15"/>
      <sheetName val="BOQ_Direct_selling_cost15"/>
      <sheetName val="Site_Dev_BOQ15"/>
      <sheetName val="Fill_this_out_first___15"/>
      <sheetName val="Appendix_A_219"/>
      <sheetName val="Cat_A_Change_Control15"/>
      <sheetName val="Building_115"/>
      <sheetName val="Risk_Levels19"/>
      <sheetName val="_Summary_base_bid26"/>
      <sheetName val="6_-_Sum26"/>
      <sheetName val="Executive_Summary17"/>
      <sheetName val="Civil_Boq15"/>
      <sheetName val="Capital_Expenditure15"/>
      <sheetName val="BSD_(2)15"/>
      <sheetName val="w't_table15"/>
      <sheetName val="Basement_Budget15"/>
      <sheetName val="Cash_Flow_Forecast14"/>
      <sheetName val="Cash_Flow_Fees_Breakdown14"/>
      <sheetName val="Orig_Budget_Cash_Flow_Forecas14"/>
      <sheetName val="Fill_Platform_Pricing_14"/>
      <sheetName val="Canopy_Pricing14"/>
      <sheetName val="Stepsafe_Platform_Pricing14"/>
      <sheetName val="Prelims_value14"/>
      <sheetName val="Customize_Your_Purchase_Order14"/>
      <sheetName val="Chennai_45014"/>
      <sheetName val="sq_ftg_detail14"/>
      <sheetName val="Beam_at_Ground_flr_lvl(Steel)14"/>
      <sheetName val="3BL공동구 수량"/>
      <sheetName val="Balustrade"/>
      <sheetName val="HPL"/>
      <sheetName val="Costing"/>
      <sheetName val="ref"/>
      <sheetName val="WORK TABLE"/>
      <sheetName val="Rate analysis"/>
      <sheetName val="Lead"/>
      <sheetName val="SEX"/>
      <sheetName val="sheeet7"/>
      <sheetName val="SITE OVERHEADS"/>
      <sheetName val="DSLP"/>
      <sheetName val="Estimate"/>
      <sheetName val="Material_"/>
      <sheetName val="HVAC"/>
      <sheetName val="Labour_&amp;_Plant"/>
      <sheetName val="M-Book for Conc"/>
      <sheetName val="M-Book for FW"/>
      <sheetName val="INPUT SHEET"/>
      <sheetName val="RES-PLANNING"/>
      <sheetName val="master"/>
      <sheetName val="Break up Sheet"/>
      <sheetName val="품의서(TL)"/>
      <sheetName val="PFF-est"/>
      <sheetName val="sept-plan"/>
      <sheetName val="Statuses"/>
      <sheetName val="Accounts w Tax Ind"/>
      <sheetName val="Technology"/>
      <sheetName val="TOTAL"/>
      <sheetName val="Reference"/>
      <sheetName val="final abstract"/>
      <sheetName val="Measurements"/>
      <sheetName val="Tables"/>
      <sheetName val="Flooring"/>
      <sheetName val="Ceilings"/>
      <sheetName val="ACAD Finishes"/>
      <sheetName val="Site Details"/>
      <sheetName val="Chair"/>
      <sheetName val="Site Area Statement"/>
      <sheetName val="Doors"/>
      <sheetName val="Material_1"/>
      <sheetName val="WORKINGS"/>
      <sheetName val="AREAS"/>
      <sheetName val="Bill"/>
      <sheetName val="tpr"/>
      <sheetName val="GenDataPh4"/>
      <sheetName val="General Items"/>
      <sheetName val="Beauty"/>
      <sheetName val="Core Eqpt"/>
      <sheetName val="Home"/>
      <sheetName val="Kids"/>
      <sheetName val="Lingerie"/>
      <sheetName val="Mens"/>
      <sheetName val="New Home"/>
      <sheetName val="Re-Useable"/>
      <sheetName val="Womens"/>
      <sheetName val="Design"/>
      <sheetName val="Section 2-SCHEDULE OF DAYWORK"/>
      <sheetName val="SECTION 10-TSE"/>
      <sheetName val="PB"/>
      <sheetName val="CLAY"/>
      <sheetName val="Conductor Size"/>
      <sheetName val="FORM7"/>
      <sheetName val="tggwan(mac)"/>
      <sheetName val="Bill No 8 - A"/>
      <sheetName val="Source - Never delete"/>
      <sheetName val="Mat_Cost"/>
      <sheetName val="Supplier"/>
      <sheetName val="WPR-IV"/>
      <sheetName val=" "/>
      <sheetName val="COLUMN"/>
      <sheetName val="CEP Form"/>
      <sheetName val="Elemental Buildup"/>
      <sheetName val="VIABILITY"/>
      <sheetName val="Improvement "/>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row r="36">
          <cell r="S36">
            <v>0</v>
          </cell>
        </row>
      </sheetData>
      <sheetData sheetId="2">
        <row r="36">
          <cell r="S36">
            <v>0</v>
          </cell>
        </row>
      </sheetData>
      <sheetData sheetId="3">
        <row r="36">
          <cell r="S36">
            <v>0</v>
          </cell>
        </row>
      </sheetData>
      <sheetData sheetId="4">
        <row r="36">
          <cell r="S36">
            <v>0</v>
          </cell>
        </row>
      </sheetData>
      <sheetData sheetId="5">
        <row r="36">
          <cell r="S36">
            <v>0</v>
          </cell>
        </row>
      </sheetData>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sheetData sheetId="106"/>
      <sheetData sheetId="107">
        <row r="38">
          <cell r="S38" t="str">
            <v>No programme available, assumed Nov 2002</v>
          </cell>
        </row>
      </sheetData>
      <sheetData sheetId="108">
        <row r="38">
          <cell r="S38" t="str">
            <v>No programme available, assumed Nov 2002</v>
          </cell>
        </row>
      </sheetData>
      <sheetData sheetId="109">
        <row r="38">
          <cell r="S38" t="str">
            <v>No programme available, assumed Nov 2002</v>
          </cell>
        </row>
      </sheetData>
      <sheetData sheetId="110">
        <row r="38">
          <cell r="S38" t="str">
            <v>No programme available, assumed Nov 2002</v>
          </cell>
        </row>
      </sheetData>
      <sheetData sheetId="111">
        <row r="38">
          <cell r="S38" t="str">
            <v>No programme available, assumed Nov 2002</v>
          </cell>
        </row>
      </sheetData>
      <sheetData sheetId="112">
        <row r="38">
          <cell r="S38" t="str">
            <v>No programme available, assumed Nov 2002</v>
          </cell>
        </row>
      </sheetData>
      <sheetData sheetId="113">
        <row r="38">
          <cell r="S38" t="str">
            <v>No programme available, assumed Nov 2002</v>
          </cell>
        </row>
      </sheetData>
      <sheetData sheetId="114">
        <row r="38">
          <cell r="S38" t="str">
            <v>No programme available, assumed Nov 2002</v>
          </cell>
        </row>
      </sheetData>
      <sheetData sheetId="115">
        <row r="38">
          <cell r="S38" t="str">
            <v>No programme available, assumed Nov 2002</v>
          </cell>
        </row>
      </sheetData>
      <sheetData sheetId="116">
        <row r="38">
          <cell r="S38" t="str">
            <v>No programme available, assumed Nov 2002</v>
          </cell>
        </row>
      </sheetData>
      <sheetData sheetId="117">
        <row r="38">
          <cell r="S38" t="str">
            <v>No programme available, assumed Nov 2002</v>
          </cell>
        </row>
      </sheetData>
      <sheetData sheetId="118">
        <row r="38">
          <cell r="S38" t="str">
            <v>No programme available, assumed Nov 2002</v>
          </cell>
        </row>
      </sheetData>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ow r="38">
          <cell r="S38" t="str">
            <v>No programme available, assumed Nov 2002</v>
          </cell>
        </row>
      </sheetData>
      <sheetData sheetId="208">
        <row r="38">
          <cell r="S38" t="str">
            <v>No programme available, assumed Nov 2002</v>
          </cell>
        </row>
      </sheetData>
      <sheetData sheetId="209">
        <row r="38">
          <cell r="S38" t="str">
            <v>No programme available, assumed Nov 2002</v>
          </cell>
        </row>
      </sheetData>
      <sheetData sheetId="210"/>
      <sheetData sheetId="211"/>
      <sheetData sheetId="212"/>
      <sheetData sheetId="213"/>
      <sheetData sheetId="214"/>
      <sheetData sheetId="215"/>
      <sheetData sheetId="216"/>
      <sheetData sheetId="217"/>
      <sheetData sheetId="218">
        <row r="38">
          <cell r="S38" t="str">
            <v>No programme available, assumed Nov 2002</v>
          </cell>
        </row>
      </sheetData>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row r="38">
          <cell r="S38" t="str">
            <v>No programme available, assumed Nov 2002</v>
          </cell>
        </row>
      </sheetData>
      <sheetData sheetId="337"/>
      <sheetData sheetId="338"/>
      <sheetData sheetId="339"/>
      <sheetData sheetId="340"/>
      <sheetData sheetId="341"/>
      <sheetData sheetId="342"/>
      <sheetData sheetId="343">
        <row r="38">
          <cell r="S38" t="str">
            <v>No programme available, assumed Nov 2002</v>
          </cell>
        </row>
      </sheetData>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row r="38">
          <cell r="S38" t="str">
            <v>No programme available, assumed Nov 2002</v>
          </cell>
        </row>
      </sheetData>
      <sheetData sheetId="368"/>
      <sheetData sheetId="369"/>
      <sheetData sheetId="370"/>
      <sheetData sheetId="371"/>
      <sheetData sheetId="372"/>
      <sheetData sheetId="373"/>
      <sheetData sheetId="374"/>
      <sheetData sheetId="375"/>
      <sheetData sheetId="376"/>
      <sheetData sheetId="377"/>
      <sheetData sheetId="378">
        <row r="38">
          <cell r="S38" t="str">
            <v>No programme available, assumed Nov 2002</v>
          </cell>
        </row>
      </sheetData>
      <sheetData sheetId="379"/>
      <sheetData sheetId="380"/>
      <sheetData sheetId="381"/>
      <sheetData sheetId="382"/>
      <sheetData sheetId="383"/>
      <sheetData sheetId="384"/>
      <sheetData sheetId="385">
        <row r="38">
          <cell r="S38" t="str">
            <v>No programme available, assumed Nov 2002</v>
          </cell>
        </row>
      </sheetData>
      <sheetData sheetId="386"/>
      <sheetData sheetId="387"/>
      <sheetData sheetId="388"/>
      <sheetData sheetId="389"/>
      <sheetData sheetId="390">
        <row r="38">
          <cell r="S38" t="str">
            <v>No programme available, assumed Nov 2002</v>
          </cell>
        </row>
      </sheetData>
      <sheetData sheetId="391">
        <row r="38">
          <cell r="S38" t="str">
            <v>No programme available, assumed Nov 2002</v>
          </cell>
        </row>
      </sheetData>
      <sheetData sheetId="392"/>
      <sheetData sheetId="393"/>
      <sheetData sheetId="394"/>
      <sheetData sheetId="395"/>
      <sheetData sheetId="396"/>
      <sheetData sheetId="397"/>
      <sheetData sheetId="398"/>
      <sheetData sheetId="399">
        <row r="38">
          <cell r="S38" t="str">
            <v>No programme available, assumed Nov 2002</v>
          </cell>
        </row>
      </sheetData>
      <sheetData sheetId="400"/>
      <sheetData sheetId="401"/>
      <sheetData sheetId="402"/>
      <sheetData sheetId="403"/>
      <sheetData sheetId="404"/>
      <sheetData sheetId="405"/>
      <sheetData sheetId="406"/>
      <sheetData sheetId="407"/>
      <sheetData sheetId="408"/>
      <sheetData sheetId="409">
        <row r="38">
          <cell r="S38" t="str">
            <v>No programme available, assumed Nov 2002</v>
          </cell>
        </row>
      </sheetData>
      <sheetData sheetId="410"/>
      <sheetData sheetId="411"/>
      <sheetData sheetId="412"/>
      <sheetData sheetId="413"/>
      <sheetData sheetId="414"/>
      <sheetData sheetId="415"/>
      <sheetData sheetId="416"/>
      <sheetData sheetId="417"/>
      <sheetData sheetId="418">
        <row r="38">
          <cell r="S38" t="str">
            <v>No programme available, assumed Nov 2002</v>
          </cell>
        </row>
      </sheetData>
      <sheetData sheetId="419"/>
      <sheetData sheetId="420">
        <row r="38">
          <cell r="S38" t="str">
            <v>No programme available, assumed Nov 2002</v>
          </cell>
        </row>
      </sheetData>
      <sheetData sheetId="421"/>
      <sheetData sheetId="422"/>
      <sheetData sheetId="423"/>
      <sheetData sheetId="424"/>
      <sheetData sheetId="425"/>
      <sheetData sheetId="426"/>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refreshError="1"/>
      <sheetData sheetId="438" refreshError="1"/>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ow r="38">
          <cell r="S38" t="str">
            <v>No programme available, assumed Nov 2002</v>
          </cell>
        </row>
      </sheetData>
      <sheetData sheetId="451">
        <row r="38">
          <cell r="S38" t="str">
            <v>No programme available, assumed Nov 2002</v>
          </cell>
        </row>
      </sheetData>
      <sheetData sheetId="452">
        <row r="38">
          <cell r="S38" t="str">
            <v>No programme available, assumed Nov 2002</v>
          </cell>
        </row>
      </sheetData>
      <sheetData sheetId="453" refreshError="1"/>
      <sheetData sheetId="454"/>
      <sheetData sheetId="455"/>
      <sheetData sheetId="456"/>
      <sheetData sheetId="457"/>
      <sheetData sheetId="458"/>
      <sheetData sheetId="459"/>
      <sheetData sheetId="460"/>
      <sheetData sheetId="461"/>
      <sheetData sheetId="462">
        <row r="38">
          <cell r="S38" t="str">
            <v>No programme available, assumed Nov 2002</v>
          </cell>
        </row>
      </sheetData>
      <sheetData sheetId="463">
        <row r="38">
          <cell r="S38" t="str">
            <v>No programme available, assumed Nov 2002</v>
          </cell>
        </row>
      </sheetData>
      <sheetData sheetId="464"/>
      <sheetData sheetId="465"/>
      <sheetData sheetId="466">
        <row r="38">
          <cell r="S38" t="str">
            <v>No programme available, assumed Nov 2002</v>
          </cell>
        </row>
      </sheetData>
      <sheetData sheetId="467">
        <row r="38">
          <cell r="S38" t="str">
            <v>No programme available, assumed Nov 2002</v>
          </cell>
        </row>
      </sheetData>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ow r="38">
          <cell r="S38" t="str">
            <v>No programme available, assumed Nov 2002</v>
          </cell>
        </row>
      </sheetData>
      <sheetData sheetId="502"/>
      <sheetData sheetId="503"/>
      <sheetData sheetId="504" refreshError="1"/>
      <sheetData sheetId="505" refreshError="1"/>
      <sheetData sheetId="506" refreshError="1"/>
      <sheetData sheetId="507" refreshError="1"/>
      <sheetData sheetId="508" refreshError="1"/>
      <sheetData sheetId="509" refreshError="1"/>
      <sheetData sheetId="510"/>
      <sheetData sheetId="511"/>
      <sheetData sheetId="512" refreshError="1"/>
      <sheetData sheetId="513" refreshError="1"/>
      <sheetData sheetId="514" refreshError="1"/>
      <sheetData sheetId="515" refreshError="1"/>
      <sheetData sheetId="516"/>
      <sheetData sheetId="517"/>
      <sheetData sheetId="518" refreshError="1"/>
      <sheetData sheetId="519" refreshError="1"/>
      <sheetData sheetId="520" refreshError="1"/>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ow r="38">
          <cell r="S38" t="str">
            <v>No programme available, assumed Nov 2002</v>
          </cell>
        </row>
      </sheetData>
      <sheetData sheetId="538"/>
      <sheetData sheetId="539"/>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sheetData sheetId="560"/>
      <sheetData sheetId="561"/>
      <sheetData sheetId="562"/>
      <sheetData sheetId="563" refreshError="1"/>
      <sheetData sheetId="564" refreshError="1"/>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38">
          <cell r="S38" t="str">
            <v>No programme available, assumed Nov 2002</v>
          </cell>
        </row>
      </sheetData>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sheetData sheetId="702"/>
      <sheetData sheetId="703"/>
      <sheetData sheetId="704"/>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refreshError="1"/>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refreshError="1"/>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refreshError="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refreshError="1"/>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refreshError="1"/>
      <sheetData sheetId="1136"/>
      <sheetData sheetId="1137"/>
      <sheetData sheetId="1138"/>
      <sheetData sheetId="1139" refreshError="1"/>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refreshError="1"/>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sheetData sheetId="1424"/>
      <sheetData sheetId="1425"/>
      <sheetData sheetId="1426"/>
      <sheetData sheetId="1427" refreshError="1"/>
      <sheetData sheetId="1428"/>
      <sheetData sheetId="1429"/>
      <sheetData sheetId="1430" refreshError="1"/>
      <sheetData sheetId="1431"/>
      <sheetData sheetId="1432"/>
      <sheetData sheetId="1433"/>
      <sheetData sheetId="1434"/>
      <sheetData sheetId="1435"/>
      <sheetData sheetId="1436" refreshError="1"/>
      <sheetData sheetId="1437"/>
      <sheetData sheetId="1438"/>
      <sheetData sheetId="1439"/>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H2O TREATMENT PLANT SITE(4.1)"/>
      <sheetName val="H2O_TREATMENT_PLANT_SITE(4_1)"/>
      <sheetName val="H2O_TREATMENT_PLANT_SITE(4_1)1"/>
      <sheetName val="BOM 1"/>
      <sheetName val="Construction"/>
      <sheetName val="Bill 1-General"/>
      <sheetName val="tpr"/>
      <sheetName val="Summary"/>
      <sheetName val="Bill"/>
      <sheetName val="공사비 내역 (가)"/>
      <sheetName val="Input"/>
      <sheetName val="GenDataPh4"/>
      <sheetName val="General Items"/>
      <sheetName val="Beauty"/>
      <sheetName val="Core Eqpt"/>
      <sheetName val="Home"/>
      <sheetName val="Kids"/>
      <sheetName val="Lingerie"/>
      <sheetName val="Mens"/>
      <sheetName val="New Home"/>
      <sheetName val="Re-Useable"/>
      <sheetName val="Womens"/>
      <sheetName val="ESTIMATE"/>
      <sheetName val="feasibility"/>
      <sheetName val="Ragama"/>
      <sheetName val="cul-invSUBMITTED"/>
      <sheetName val="00_Main Prices List"/>
    </sheetNames>
    <sheetDataSet>
      <sheetData sheetId="0">
        <row r="39">
          <cell r="E39">
            <v>0.30843750000000003</v>
          </cell>
          <cell r="F39">
            <v>0.31725000000000003</v>
          </cell>
          <cell r="G39">
            <v>0.36425000000000002</v>
          </cell>
          <cell r="H39">
            <v>0.38775000000000004</v>
          </cell>
          <cell r="I39">
            <v>0.38775000000000004</v>
          </cell>
          <cell r="J39">
            <v>0.38775000000000004</v>
          </cell>
          <cell r="K39">
            <v>0.38775000000000004</v>
          </cell>
          <cell r="L39">
            <v>0.38775000000000004</v>
          </cell>
          <cell r="M39">
            <v>0.38775000000000004</v>
          </cell>
          <cell r="N39">
            <v>0.38775000000000004</v>
          </cell>
          <cell r="O39">
            <v>0.38775000000000004</v>
          </cell>
          <cell r="P39">
            <v>0.38775000000000004</v>
          </cell>
          <cell r="Q39">
            <v>0.38775000000000004</v>
          </cell>
          <cell r="R39">
            <v>0.38775000000000004</v>
          </cell>
          <cell r="S39">
            <v>0.38775000000000004</v>
          </cell>
        </row>
        <row r="52">
          <cell r="E52">
            <v>421.0526315789474</v>
          </cell>
          <cell r="F52">
            <v>396.86684073107051</v>
          </cell>
          <cell r="G52">
            <v>350.51546391752578</v>
          </cell>
          <cell r="H52">
            <v>336.73469387755102</v>
          </cell>
          <cell r="I52">
            <v>336.73469387755102</v>
          </cell>
          <cell r="J52">
            <v>336.73469387755102</v>
          </cell>
          <cell r="K52">
            <v>336.73469387755102</v>
          </cell>
          <cell r="L52">
            <v>336.73469387755102</v>
          </cell>
          <cell r="M52">
            <v>336.73469387755102</v>
          </cell>
          <cell r="N52">
            <v>336.73469387755102</v>
          </cell>
          <cell r="O52">
            <v>336.73469387755102</v>
          </cell>
          <cell r="P52">
            <v>336.73469387755102</v>
          </cell>
          <cell r="Q52">
            <v>336.73469387755102</v>
          </cell>
          <cell r="R52">
            <v>336.73469387755102</v>
          </cell>
          <cell r="S52">
            <v>336.73469387755102</v>
          </cell>
        </row>
        <row r="60">
          <cell r="E60">
            <v>6</v>
          </cell>
          <cell r="F60">
            <v>6</v>
          </cell>
          <cell r="G60">
            <v>6</v>
          </cell>
          <cell r="H60">
            <v>6</v>
          </cell>
          <cell r="I60">
            <v>6</v>
          </cell>
          <cell r="J60">
            <v>6</v>
          </cell>
          <cell r="K60">
            <v>6</v>
          </cell>
          <cell r="L60">
            <v>6</v>
          </cell>
          <cell r="M60">
            <v>6</v>
          </cell>
          <cell r="N60">
            <v>6</v>
          </cell>
          <cell r="O60">
            <v>6</v>
          </cell>
          <cell r="P60">
            <v>6</v>
          </cell>
          <cell r="Q60">
            <v>6</v>
          </cell>
          <cell r="R60">
            <v>6</v>
          </cell>
          <cell r="S60">
            <v>6</v>
          </cell>
        </row>
      </sheetData>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1"/>
      <sheetName val="Scope Notes"/>
      <sheetName val="Summary"/>
      <sheetName val="NPV"/>
      <sheetName val="Summary Data"/>
      <sheetName val="월선수금"/>
      <sheetName val="Construction"/>
      <sheetName val="Model"/>
      <sheetName val="CONSTRUCTION COMPONENT"/>
      <sheetName val="Scope_Notes"/>
      <sheetName val="Summary_Data"/>
      <sheetName val="Scope_Notes1"/>
      <sheetName val="Summary_Data1"/>
      <sheetName val="CBS"/>
      <sheetName val="Set"/>
      <sheetName val="Register"/>
      <sheetName val="내역1"/>
      <sheetName val="OPCOST"/>
      <sheetName val="Sheet 1"/>
      <sheetName val="CIF COST ITEM"/>
      <sheetName val="Assumptions"/>
      <sheetName val="Statements"/>
      <sheetName val="Waterfall"/>
      <sheetName val="Operations"/>
      <sheetName val="Scenarios"/>
      <sheetName val="Scope_Notes2"/>
      <sheetName val="Summary_Data2"/>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Checkouts_self_serve"/>
      <sheetName val="payrates"/>
      <sheetName val="Sheet1"/>
      <sheetName val="Group_Sales"/>
      <sheetName val="VRFs"/>
      <sheetName val="dev_prog_at_week12"/>
      <sheetName val="week_50_targets"/>
      <sheetName val="weeknum"/>
      <sheetName val="VE_log"/>
      <sheetName val="CIF_COST_ITEM"/>
      <sheetName val="Scope_Notes4"/>
      <sheetName val="Summary_Data4"/>
      <sheetName val="Scope_Notes3"/>
      <sheetName val="Summary_Data3"/>
      <sheetName val="Scope_Notes5"/>
      <sheetName val="Summary_Data5"/>
      <sheetName val="Scope_Notes6"/>
      <sheetName val="Summary_Data6"/>
      <sheetName val="Scope_Notes7"/>
      <sheetName val="Summary_Data7"/>
      <sheetName val="Scope_Notes8"/>
      <sheetName val="Summary_Data8"/>
      <sheetName val="Scope_Notes9"/>
      <sheetName val="Summary_Data9"/>
      <sheetName val="Scope_Notes10"/>
      <sheetName val="Summary_Data10"/>
      <sheetName val="Scope_Notes11"/>
      <sheetName val="Summary_Data11"/>
      <sheetName val="CIF_COST_ITEM1"/>
      <sheetName val="Scope_Notes16"/>
      <sheetName val="Summary_Data16"/>
      <sheetName val="CIF_COST_ITEM6"/>
      <sheetName val="Scope_Notes12"/>
      <sheetName val="Summary_Data12"/>
      <sheetName val="CIF_COST_ITEM2"/>
      <sheetName val="Scope_Notes13"/>
      <sheetName val="Summary_Data13"/>
      <sheetName val="CIF_COST_ITEM3"/>
      <sheetName val="Scope_Notes14"/>
      <sheetName val="Summary_Data14"/>
      <sheetName val="CIF_COST_ITEM4"/>
      <sheetName val="Scope_Notes15"/>
      <sheetName val="Summary_Data15"/>
      <sheetName val="CIF_COST_ITEM5"/>
      <sheetName val="Scope_Notes17"/>
      <sheetName val="Summary_Data17"/>
      <sheetName val="CIF_COST_ITEM7"/>
      <sheetName val="Scope_Notes18"/>
      <sheetName val="Summary_Data18"/>
      <sheetName val="CIF_COST_ITEM8"/>
      <sheetName val="Scope_Notes19"/>
      <sheetName val="Summary_Data19"/>
      <sheetName val="CIF_COST_ITEM9"/>
      <sheetName val="Scope_Notes20"/>
      <sheetName val="Summary_Data20"/>
      <sheetName val="CIF_COST_ITEM10"/>
      <sheetName val="Scope_Notes21"/>
      <sheetName val="Summary_Data21"/>
      <sheetName val="CIF_COST_ITEM11"/>
      <sheetName val="Scope_Notes22"/>
      <sheetName val="Summary_Data22"/>
      <sheetName val="CIF_COST_ITEM12"/>
      <sheetName val="CONSTRUCTION_COMPONENT"/>
      <sheetName val="Vehicles"/>
      <sheetName val="Headings"/>
      <sheetName val="FitOutConfCentre"/>
      <sheetName val="Events MD"/>
      <sheetName val="Template"/>
      <sheetName val="Modified Store"/>
      <sheetName val="Assumptions (F1b)"/>
      <sheetName val="Monthly CF (F1b)"/>
      <sheetName val="Assumptions (F3)"/>
      <sheetName val="Assumptions (F1c)"/>
      <sheetName val="Monthly CF (F3)"/>
      <sheetName val="Monthly CF (F1c)"/>
      <sheetName val="Assumptions (F2)"/>
      <sheetName val="IBD"/>
      <sheetName val="labour rates"/>
      <sheetName val="Beam at Ground flr lvl(Steel)"/>
      <sheetName val="Site Dev BOQ"/>
      <sheetName val="Masonry"/>
      <sheetName val="A-General"/>
      <sheetName val="beam-reinft"/>
      <sheetName val="BID - Formulas"/>
      <sheetName val="TRADE FILTER"/>
      <sheetName val="Lists"/>
      <sheetName val="CUSTOMISE"/>
      <sheetName val="Section 7 V2"/>
      <sheetName val="4.03 Recommendations &amp; Cashflow"/>
      <sheetName val="Sheet_1"/>
      <sheetName val="Events_MD"/>
      <sheetName val="Modified_Store"/>
      <sheetName val="Assumptions_(F1b)"/>
      <sheetName val="Monthly_CF_(F1b)"/>
      <sheetName val="Assumptions_(F3)"/>
      <sheetName val="Assumptions_(F1c)"/>
      <sheetName val="Monthly_CF_(F3)"/>
      <sheetName val="Monthly_CF_(F1c)"/>
      <sheetName val="Assumptions_(F2)"/>
      <sheetName val="CONSTRUCTION_COMPONENT1"/>
      <sheetName val="Events_MD1"/>
      <sheetName val="Modified_Store1"/>
      <sheetName val="Assumptions_(F1b)1"/>
      <sheetName val="Monthly_CF_(F1b)1"/>
      <sheetName val="Assumptions_(F3)1"/>
      <sheetName val="Assumptions_(F1c)1"/>
      <sheetName val="Monthly_CF_(F3)1"/>
      <sheetName val="Monthly_CF_(F1c)1"/>
      <sheetName val="Assumptions_(F2)1"/>
      <sheetName val="Sheet_11"/>
      <sheetName val="labour_rates"/>
      <sheetName val="Beam_at_Ground_flr_lvl(Steel)"/>
      <sheetName val="Site_Dev_BOQ"/>
      <sheetName val="WORKING boq"/>
      <sheetName val="Timesheet"/>
      <sheetName val="電気設備表"/>
      <sheetName val="eVision Cost Codes"/>
      <sheetName val="eVision_Cost_Codes1"/>
      <sheetName val="eVision_Cost_Codes"/>
      <sheetName val="CONSTRUCTION_COMPONENT2"/>
      <sheetName val="Events_MD2"/>
      <sheetName val="Modified_Store2"/>
      <sheetName val="Assumptions_(F1b)2"/>
      <sheetName val="Monthly_CF_(F1b)2"/>
      <sheetName val="Assumptions_(F3)2"/>
      <sheetName val="Assumptions_(F1c)2"/>
      <sheetName val="Monthly_CF_(F3)2"/>
      <sheetName val="Monthly_CF_(F1c)2"/>
      <sheetName val="Assumptions_(F2)2"/>
      <sheetName val="Sheet_12"/>
      <sheetName val="labour_rates1"/>
      <sheetName val="Beam_at_Ground_flr_lvl(Steel)1"/>
      <sheetName val="Site_Dev_BOQ1"/>
      <sheetName val="Ironmongery "/>
      <sheetName val="Master Data Sheet"/>
      <sheetName val="TBAL9697 -group wise  sdpl"/>
      <sheetName val="Master_Data_Sheet1"/>
      <sheetName val="Master_Data_Sheet"/>
      <sheetName val="Section_7_V2"/>
      <sheetName val="4_03_Recommendations_&amp;_Cashflow"/>
      <sheetName val="IM Plot 04 Summary"/>
      <sheetName val="Bill No. 3"/>
      <sheetName val="PriceSummary"/>
      <sheetName val="train cash"/>
      <sheetName val="accom cash"/>
      <sheetName val="NewLuxHsg"/>
      <sheetName val="Cost Codes"/>
      <sheetName val="Scope_Notes23"/>
      <sheetName val="Summary_Data23"/>
      <sheetName val="CIF_COST_ITEM13"/>
      <sheetName val="BID_-_Formulas"/>
      <sheetName val="TRADE_FILTER"/>
      <sheetName val="WORKING_boq"/>
      <sheetName val="Scope_Notes24"/>
      <sheetName val="Summary_Data24"/>
      <sheetName val="CONSTRUCTION_COMPONENT3"/>
      <sheetName val="Sheet_13"/>
      <sheetName val="CIF_COST_ITEM14"/>
      <sheetName val="Modified_Store3"/>
      <sheetName val="Assumptions_(F1b)3"/>
      <sheetName val="Monthly_CF_(F1b)3"/>
      <sheetName val="Assumptions_(F3)3"/>
      <sheetName val="Assumptions_(F1c)3"/>
      <sheetName val="Monthly_CF_(F3)3"/>
      <sheetName val="Monthly_CF_(F1c)3"/>
      <sheetName val="Assumptions_(F2)3"/>
      <sheetName val="Events_MD3"/>
      <sheetName val="labour_rates2"/>
      <sheetName val="Beam_at_Ground_flr_lvl(Steel)2"/>
      <sheetName val="Site_Dev_BOQ2"/>
      <sheetName val="BID_-_Formulas1"/>
      <sheetName val="TRADE_FILTER1"/>
      <sheetName val="Section_7_V21"/>
      <sheetName val="4_03_Recommendations_&amp;_Cashflo1"/>
      <sheetName val="WORKING_boq1"/>
      <sheetName val="GenDataPh4"/>
      <sheetName val="General Items"/>
      <sheetName val="Beauty"/>
      <sheetName val="Core Eqpt"/>
      <sheetName val="Home"/>
      <sheetName val="Kids"/>
      <sheetName val="Lingerie"/>
      <sheetName val="Mens"/>
      <sheetName val="New Home"/>
      <sheetName val="Re-Useable"/>
      <sheetName val="Womens"/>
      <sheetName val="tpr"/>
      <sheetName val="Ragama"/>
      <sheetName val="Sensitivities"/>
      <sheetName val="FR-PROVSNL-SUM-DETAIL"/>
      <sheetName val="FR-SUMMERY"/>
      <sheetName val="List"/>
      <sheetName val="BCIS Location"/>
      <sheetName val="CONSTRUCTION_COMPONENT4"/>
      <sheetName val="CONSTRUCTION_COMPONENT5"/>
      <sheetName val="CONSTRUCTION_COMPONENT6"/>
      <sheetName val="CONSTRUCTION_COMPONENT7"/>
      <sheetName val="Early Years"/>
      <sheetName val="6. Budget"/>
      <sheetName val="Exclusions"/>
      <sheetName val="CONTRACT FILTER"/>
      <sheetName val="Early_Years2"/>
      <sheetName val="6__Budget2"/>
      <sheetName val="Early_Years"/>
      <sheetName val="6__Budget"/>
      <sheetName val="Early_Years1"/>
      <sheetName val="6__Budget1"/>
      <sheetName val="Early_Years3"/>
      <sheetName val="6__Budget3"/>
      <sheetName val="Lookup Sheet"/>
      <sheetName val="预算"/>
      <sheetName val="Indices"/>
      <sheetName val="Material "/>
      <sheetName val="Labour &amp; Plant"/>
      <sheetName val="Estimate"/>
      <sheetName val="Queries Schedule"/>
      <sheetName val="BCIS_Location"/>
      <sheetName val="Lookup data"/>
      <sheetName val="Sheet2"/>
      <sheetName val="Data Validation"/>
      <sheetName val="info"/>
      <sheetName val="O_2_FS_PL"/>
      <sheetName val="O_2_FS_SL"/>
      <sheetName val="Categories"/>
      <sheetName val="I_40_Overlays"/>
      <sheetName val="C_TV"/>
      <sheetName val="O_TaxChecks"/>
      <sheetName val="O_FS_Carline"/>
      <sheetName val="Audit_Trail"/>
      <sheetName val="Leap_P&amp;L_PL"/>
      <sheetName val="Leap_P&amp;L_SL"/>
      <sheetName val="C_Tax_Depn"/>
      <sheetName val="C_CorpTax"/>
      <sheetName val="C_Tax_Other"/>
      <sheetName val="Macro_Control"/>
      <sheetName val="O_2_FS"/>
      <sheetName val="O_2c_FS_DN"/>
      <sheetName val="O_2a_FS_DS"/>
      <sheetName val="1_1_Temporary_Works"/>
      <sheetName val="CP_3_Inflation"/>
      <sheetName val="I__Leap_P&amp;L"/>
      <sheetName val="Macros"/>
      <sheetName val="Error_Checks"/>
      <sheetName val="I_Tax"/>
      <sheetName val="C__Volume"/>
      <sheetName val="C__WACC"/>
      <sheetName val="bcp record"/>
      <sheetName val="CONSTRUCTION_COMPONENT8"/>
      <sheetName val="CONSTRUCTION_COMPONENT9"/>
      <sheetName val="공통부대비"/>
      <sheetName val="정부노임단가"/>
      <sheetName val="Validation"/>
      <sheetName val="Cost_Codes"/>
      <sheetName val="BM"/>
      <sheetName val="Base_Data"/>
      <sheetName val="Ironmongery_"/>
      <sheetName val="Master_Data_Sheet2"/>
      <sheetName val="TBAL9697_-group_wise__sdpl"/>
      <sheetName val="CONTRACT_FILTER"/>
      <sheetName val="Early_Years4"/>
      <sheetName val="6__Budget4"/>
      <sheetName val="IM_Plot_04_Summary"/>
      <sheetName val="Bill_No__3"/>
      <sheetName val="train_cash"/>
      <sheetName val="accom_cash"/>
      <sheetName val="SSC Split - All store (PYE) dat"/>
      <sheetName val="Section_7_V22"/>
      <sheetName val="4_03_Recommendations_&amp;_Cashflo2"/>
      <sheetName val="Lookup_Sheet"/>
      <sheetName val="Events_MD4"/>
      <sheetName val="Sheet_14"/>
      <sheetName val="Modified_Store4"/>
      <sheetName val="Assumptions_(F1b)4"/>
      <sheetName val="Monthly_CF_(F1b)4"/>
      <sheetName val="Assumptions_(F3)4"/>
      <sheetName val="Assumptions_(F1c)4"/>
      <sheetName val="Monthly_CF_(F3)4"/>
      <sheetName val="Monthly_CF_(F1c)4"/>
      <sheetName val="Assumptions_(F2)4"/>
      <sheetName val="labour_rates3"/>
      <sheetName val="Beam_at_Ground_flr_lvl(Steel)3"/>
      <sheetName val="Site_Dev_BOQ3"/>
      <sheetName val="IM_Plot_04_Summary1"/>
      <sheetName val="TBAL9697_-group_wise__sdpl1"/>
      <sheetName val="Lookup_Sheet1"/>
      <sheetName val="Cost_Codes1"/>
      <sheetName val="Bill_No__31"/>
      <sheetName val="train_cash1"/>
      <sheetName val="accom_cash1"/>
      <sheetName val="Scope_Notes25"/>
      <sheetName val="Summary_Data25"/>
      <sheetName val="CIF_COST_ITEM15"/>
      <sheetName val="Events_MD5"/>
      <sheetName val="Sheet_15"/>
      <sheetName val="Modified_Store5"/>
      <sheetName val="Assumptions_(F1b)5"/>
      <sheetName val="Monthly_CF_(F1b)5"/>
      <sheetName val="Assumptions_(F3)5"/>
      <sheetName val="Assumptions_(F1c)5"/>
      <sheetName val="Monthly_CF_(F3)5"/>
      <sheetName val="Monthly_CF_(F1c)5"/>
      <sheetName val="Assumptions_(F2)5"/>
      <sheetName val="labour_rates4"/>
      <sheetName val="Beam_at_Ground_flr_lvl(Steel)4"/>
      <sheetName val="Site_Dev_BOQ4"/>
      <sheetName val="BID_-_Formulas2"/>
      <sheetName val="TRADE_FILTER2"/>
      <sheetName val="IM_Plot_04_Summary2"/>
      <sheetName val="WORKING_boq2"/>
      <sheetName val="TBAL9697_-group_wise__sdpl2"/>
      <sheetName val="Lookup_Sheet2"/>
      <sheetName val="Cost_Codes2"/>
      <sheetName val="Bill_No__32"/>
      <sheetName val="train_cash2"/>
      <sheetName val="accom_cash2"/>
      <sheetName val="102 Camley S&amp;C"/>
      <sheetName val="Section_7_V23"/>
      <sheetName val="4_03_Recommendations_&amp;_Cashflo3"/>
      <sheetName val="Section_7_V24"/>
      <sheetName val="4_03_Recommendations_&amp;_Cashflo4"/>
      <sheetName val="BCIS_Location1"/>
      <sheetName val="Data_Validation"/>
      <sheetName val="Scope_Notes33"/>
      <sheetName val="Summary_Data33"/>
      <sheetName val="CONSTRUCTION_COMPONENT11"/>
      <sheetName val="CIF_COST_ITEM23"/>
      <sheetName val="Sheet_111"/>
      <sheetName val="Events_MD11"/>
      <sheetName val="Modified_Store11"/>
      <sheetName val="Assumptions_(F1b)11"/>
      <sheetName val="Monthly_CF_(F1b)11"/>
      <sheetName val="Assumptions_(F3)11"/>
      <sheetName val="Assumptions_(F1c)11"/>
      <sheetName val="Monthly_CF_(F3)11"/>
      <sheetName val="Monthly_CF_(F1c)11"/>
      <sheetName val="Assumptions_(F2)11"/>
      <sheetName val="BID_-_Formulas10"/>
      <sheetName val="Section_7_V210"/>
      <sheetName val="4_03_Recommendations_&amp;_Cashfl10"/>
      <sheetName val="labour_rates10"/>
      <sheetName val="Beam_at_Ground_flr_lvl(Steel)10"/>
      <sheetName val="Site_Dev_BOQ10"/>
      <sheetName val="TRADE_FILTER10"/>
      <sheetName val="Scope_Notes26"/>
      <sheetName val="Summary_Data26"/>
      <sheetName val="CIF_COST_ITEM16"/>
      <sheetName val="BID_-_Formulas3"/>
      <sheetName val="TRADE_FILTER3"/>
      <sheetName val="Scope_Notes27"/>
      <sheetName val="Summary_Data27"/>
      <sheetName val="CIF_COST_ITEM17"/>
      <sheetName val="BID_-_Formulas4"/>
      <sheetName val="TRADE_FILTER4"/>
      <sheetName val="Scope_Notes28"/>
      <sheetName val="Summary_Data28"/>
      <sheetName val="CIF_COST_ITEM18"/>
      <sheetName val="Sheet_16"/>
      <sheetName val="Events_MD6"/>
      <sheetName val="Modified_Store6"/>
      <sheetName val="Assumptions_(F1b)6"/>
      <sheetName val="Monthly_CF_(F1b)6"/>
      <sheetName val="Assumptions_(F3)6"/>
      <sheetName val="Assumptions_(F1c)6"/>
      <sheetName val="Monthly_CF_(F3)6"/>
      <sheetName val="Monthly_CF_(F1c)6"/>
      <sheetName val="Assumptions_(F2)6"/>
      <sheetName val="BID_-_Formulas5"/>
      <sheetName val="Section_7_V25"/>
      <sheetName val="4_03_Recommendations_&amp;_Cashflo5"/>
      <sheetName val="labour_rates5"/>
      <sheetName val="Beam_at_Ground_flr_lvl(Steel)5"/>
      <sheetName val="Site_Dev_BOQ5"/>
      <sheetName val="TRADE_FILTER5"/>
      <sheetName val="Scope_Notes30"/>
      <sheetName val="Summary_Data30"/>
      <sheetName val="CIF_COST_ITEM20"/>
      <sheetName val="Sheet_18"/>
      <sheetName val="Events_MD8"/>
      <sheetName val="Modified_Store8"/>
      <sheetName val="Assumptions_(F1b)8"/>
      <sheetName val="Monthly_CF_(F1b)8"/>
      <sheetName val="Assumptions_(F3)8"/>
      <sheetName val="Assumptions_(F1c)8"/>
      <sheetName val="Monthly_CF_(F3)8"/>
      <sheetName val="Monthly_CF_(F1c)8"/>
      <sheetName val="Assumptions_(F2)8"/>
      <sheetName val="BID_-_Formulas7"/>
      <sheetName val="Section_7_V27"/>
      <sheetName val="4_03_Recommendations_&amp;_Cashflo7"/>
      <sheetName val="labour_rates7"/>
      <sheetName val="Beam_at_Ground_flr_lvl(Steel)7"/>
      <sheetName val="Site_Dev_BOQ7"/>
      <sheetName val="TRADE_FILTER7"/>
      <sheetName val="Scope_Notes29"/>
      <sheetName val="Summary_Data29"/>
      <sheetName val="CIF_COST_ITEM19"/>
      <sheetName val="Sheet_17"/>
      <sheetName val="Events_MD7"/>
      <sheetName val="Modified_Store7"/>
      <sheetName val="Assumptions_(F1b)7"/>
      <sheetName val="Monthly_CF_(F1b)7"/>
      <sheetName val="Assumptions_(F3)7"/>
      <sheetName val="Assumptions_(F1c)7"/>
      <sheetName val="Monthly_CF_(F3)7"/>
      <sheetName val="Monthly_CF_(F1c)7"/>
      <sheetName val="Assumptions_(F2)7"/>
      <sheetName val="BID_-_Formulas6"/>
      <sheetName val="Section_7_V26"/>
      <sheetName val="4_03_Recommendations_&amp;_Cashflo6"/>
      <sheetName val="labour_rates6"/>
      <sheetName val="Beam_at_Ground_flr_lvl(Steel)6"/>
      <sheetName val="Site_Dev_BOQ6"/>
      <sheetName val="TRADE_FILTER6"/>
      <sheetName val="Scope_Notes31"/>
      <sheetName val="Summary_Data31"/>
      <sheetName val="CIF_COST_ITEM21"/>
      <sheetName val="Sheet_19"/>
      <sheetName val="Events_MD9"/>
      <sheetName val="Modified_Store9"/>
      <sheetName val="Assumptions_(F1b)9"/>
      <sheetName val="Monthly_CF_(F1b)9"/>
      <sheetName val="Assumptions_(F3)9"/>
      <sheetName val="Assumptions_(F1c)9"/>
      <sheetName val="Monthly_CF_(F3)9"/>
      <sheetName val="Monthly_CF_(F1c)9"/>
      <sheetName val="Assumptions_(F2)9"/>
      <sheetName val="BID_-_Formulas8"/>
      <sheetName val="Section_7_V28"/>
      <sheetName val="4_03_Recommendations_&amp;_Cashflo8"/>
      <sheetName val="labour_rates8"/>
      <sheetName val="Beam_at_Ground_flr_lvl(Steel)8"/>
      <sheetName val="Site_Dev_BOQ8"/>
      <sheetName val="TRADE_FILTER8"/>
      <sheetName val="Scope_Notes32"/>
      <sheetName val="Summary_Data32"/>
      <sheetName val="CONSTRUCTION_COMPONENT10"/>
      <sheetName val="CIF_COST_ITEM22"/>
      <sheetName val="Sheet_110"/>
      <sheetName val="Events_MD10"/>
      <sheetName val="Modified_Store10"/>
      <sheetName val="Assumptions_(F1b)10"/>
      <sheetName val="Monthly_CF_(F1b)10"/>
      <sheetName val="Assumptions_(F3)10"/>
      <sheetName val="Assumptions_(F1c)10"/>
      <sheetName val="Monthly_CF_(F3)10"/>
      <sheetName val="Monthly_CF_(F1c)10"/>
      <sheetName val="Assumptions_(F2)10"/>
      <sheetName val="BID_-_Formulas9"/>
      <sheetName val="Section_7_V29"/>
      <sheetName val="4_03_Recommendations_&amp;_Cashflo9"/>
      <sheetName val="labour_rates9"/>
      <sheetName val="Beam_at_Ground_flr_lvl(Steel)9"/>
      <sheetName val="Site_Dev_BOQ9"/>
      <sheetName val="TRADE_FILTER9"/>
      <sheetName val="Scope_Notes34"/>
      <sheetName val="Summary_Data34"/>
      <sheetName val="CONSTRUCTION_COMPONENT12"/>
      <sheetName val="CIF_COST_ITEM24"/>
      <sheetName val="Sheet_112"/>
      <sheetName val="Events_MD12"/>
      <sheetName val="Modified_Store12"/>
      <sheetName val="Assumptions_(F1b)12"/>
      <sheetName val="Monthly_CF_(F1b)12"/>
      <sheetName val="Assumptions_(F3)12"/>
      <sheetName val="Assumptions_(F1c)12"/>
      <sheetName val="Monthly_CF_(F3)12"/>
      <sheetName val="Monthly_CF_(F1c)12"/>
      <sheetName val="Assumptions_(F2)12"/>
      <sheetName val="BID_-_Formulas11"/>
      <sheetName val="Section_7_V211"/>
      <sheetName val="4_03_Recommendations_&amp;_Cashfl11"/>
      <sheetName val="labour_rates11"/>
      <sheetName val="Beam_at_Ground_flr_lvl(Steel)11"/>
      <sheetName val="Site_Dev_BOQ11"/>
      <sheetName val="TRADE_FILTER11"/>
      <sheetName val="Scope_Notes35"/>
      <sheetName val="Summary_Data35"/>
      <sheetName val="CONSTRUCTION_COMPONENT13"/>
      <sheetName val="CIF_COST_ITEM25"/>
      <sheetName val="Sheet_113"/>
      <sheetName val="Events_MD13"/>
      <sheetName val="Modified_Store13"/>
      <sheetName val="Assumptions_(F1b)13"/>
      <sheetName val="Monthly_CF_(F1b)13"/>
      <sheetName val="Assumptions_(F3)13"/>
      <sheetName val="Assumptions_(F1c)13"/>
      <sheetName val="Monthly_CF_(F3)13"/>
      <sheetName val="Monthly_CF_(F1c)13"/>
      <sheetName val="Assumptions_(F2)13"/>
      <sheetName val="BID_-_Formulas12"/>
      <sheetName val="Section_7_V212"/>
      <sheetName val="4_03_Recommendations_&amp;_Cashfl12"/>
      <sheetName val="labour_rates12"/>
      <sheetName val="Beam_at_Ground_flr_lvl(Steel)12"/>
      <sheetName val="Site_Dev_BOQ12"/>
      <sheetName val="TRADE_FILTER12"/>
      <sheetName val="Scope_Notes36"/>
      <sheetName val="Summary_Data36"/>
      <sheetName val="CONSTRUCTION_COMPONENT14"/>
      <sheetName val="CIF_COST_ITEM26"/>
      <sheetName val="Sheet_114"/>
      <sheetName val="Events_MD14"/>
      <sheetName val="Modified_Store14"/>
      <sheetName val="Assumptions_(F1b)14"/>
      <sheetName val="Monthly_CF_(F1b)14"/>
      <sheetName val="Assumptions_(F3)14"/>
      <sheetName val="Assumptions_(F1c)14"/>
      <sheetName val="Monthly_CF_(F3)14"/>
      <sheetName val="Monthly_CF_(F1c)14"/>
      <sheetName val="Assumptions_(F2)14"/>
      <sheetName val="BID_-_Formulas13"/>
      <sheetName val="Section_7_V213"/>
      <sheetName val="4_03_Recommendations_&amp;_Cashfl13"/>
      <sheetName val="labour_rates13"/>
      <sheetName val="Beam_at_Ground_flr_lvl(Steel)13"/>
      <sheetName val="Site_Dev_BOQ13"/>
      <sheetName val="TRADE_FILTER13"/>
      <sheetName val="Scope_Notes37"/>
      <sheetName val="Summary_Data37"/>
      <sheetName val="CONSTRUCTION_COMPONENT15"/>
      <sheetName val="CIF_COST_ITEM27"/>
      <sheetName val="Sheet_115"/>
      <sheetName val="Events_MD15"/>
      <sheetName val="Modified_Store15"/>
      <sheetName val="Assumptions_(F1b)15"/>
      <sheetName val="Monthly_CF_(F1b)15"/>
      <sheetName val="Assumptions_(F3)15"/>
      <sheetName val="Assumptions_(F1c)15"/>
      <sheetName val="Monthly_CF_(F3)15"/>
      <sheetName val="Monthly_CF_(F1c)15"/>
      <sheetName val="Assumptions_(F2)15"/>
      <sheetName val="BID_-_Formulas14"/>
      <sheetName val="Section_7_V214"/>
      <sheetName val="4_03_Recommendations_&amp;_Cashfl14"/>
      <sheetName val="labour_rates14"/>
      <sheetName val="Beam_at_Ground_flr_lvl(Steel)14"/>
      <sheetName val="Site_Dev_BOQ14"/>
      <sheetName val="TRADE_FILTER14"/>
      <sheetName val="bcp_record"/>
      <sheetName val="FAB별"/>
      <sheetName val=""/>
      <sheetName val="0200 Siteworks"/>
      <sheetName val="COLUMN"/>
      <sheetName val="Rate"/>
      <sheetName val="tifico"/>
      <sheetName val="PLASMA &amp; SCARTS"/>
      <sheetName val="M"/>
      <sheetName val="N"/>
      <sheetName val="96수출"/>
      <sheetName val="HPL"/>
      <sheetName val="Substation"/>
      <sheetName val="Steel-Circular"/>
      <sheetName val="11-hsd"/>
      <sheetName val="13-septic"/>
      <sheetName val="7-ug"/>
      <sheetName val="2-utility"/>
      <sheetName val="18-misc"/>
      <sheetName val="5-pipe"/>
      <sheetName val="1"/>
      <sheetName val="jobhist"/>
      <sheetName val="S1BOQ"/>
      <sheetName val="PROG_DATA"/>
      <sheetName val="XREF"/>
      <sheetName val="환율"/>
      <sheetName val="Civil Boq"/>
      <sheetName val="except wiring"/>
      <sheetName val="LOM_MOD"/>
      <sheetName val="Basement Budget"/>
      <sheetName val="IO_LIST"/>
      <sheetName val="사진"/>
      <sheetName val="Comparative"/>
      <sheetName val="Calculation Sheet"/>
      <sheetName val="TOTALS"/>
      <sheetName val="Lookup_data"/>
      <sheetName val="Master_Data_Sheet4"/>
      <sheetName val="Ironmongery_2"/>
      <sheetName val="BCIS_Location3"/>
      <sheetName val="Early_Years6"/>
      <sheetName val="6__Budget6"/>
      <sheetName val="CONTRACT_FILTER2"/>
      <sheetName val="Lookup_data2"/>
      <sheetName val="Master_Data_Sheet3"/>
      <sheetName val="Ironmongery_1"/>
      <sheetName val="BCIS_Location2"/>
      <sheetName val="Early_Years5"/>
      <sheetName val="6__Budget5"/>
      <sheetName val="CONTRACT_FILTER1"/>
      <sheetName val="Lookup_data1"/>
      <sheetName val="Master_Data_Sheet6"/>
      <sheetName val="Ironmongery_4"/>
      <sheetName val="WORKING_boq4"/>
      <sheetName val="TBAL9697_-group_wise__sdpl4"/>
      <sheetName val="BCIS_Location5"/>
      <sheetName val="Early_Years8"/>
      <sheetName val="6__Budget8"/>
      <sheetName val="CONTRACT_FILTER4"/>
      <sheetName val="IM_Plot_04_Summary4"/>
      <sheetName val="Bill_No__34"/>
      <sheetName val="train_cash4"/>
      <sheetName val="accom_cash4"/>
      <sheetName val="Lookup_data4"/>
      <sheetName val="Cost_Codes4"/>
      <sheetName val="Master_Data_Sheet5"/>
      <sheetName val="Ironmongery_3"/>
      <sheetName val="WORKING_boq3"/>
      <sheetName val="TBAL9697_-group_wise__sdpl3"/>
      <sheetName val="BCIS_Location4"/>
      <sheetName val="Early_Years7"/>
      <sheetName val="6__Budget7"/>
      <sheetName val="CONTRACT_FILTER3"/>
      <sheetName val="IM_Plot_04_Summary3"/>
      <sheetName val="Bill_No__33"/>
      <sheetName val="train_cash3"/>
      <sheetName val="accom_cash3"/>
      <sheetName val="Lookup_data3"/>
      <sheetName val="Cost_Codes3"/>
      <sheetName val="Master_Data_Sheet7"/>
      <sheetName val="Ironmongery_5"/>
      <sheetName val="WORKING_boq5"/>
      <sheetName val="TBAL9697_-group_wise__sdpl5"/>
      <sheetName val="BCIS_Location6"/>
      <sheetName val="Early_Years9"/>
      <sheetName val="6__Budget9"/>
      <sheetName val="CONTRACT_FILTER5"/>
      <sheetName val="IM_Plot_04_Summary5"/>
      <sheetName val="Bill_No__35"/>
      <sheetName val="train_cash5"/>
      <sheetName val="accom_cash5"/>
      <sheetName val="Lookup_data5"/>
      <sheetName val="Cost_Codes5"/>
      <sheetName val="Page 1"/>
      <sheetName val="Labour _ Plant"/>
      <sheetName val="Nyarugenge Rate Assumptions"/>
      <sheetName val="Pipelines Cost Summary"/>
      <sheetName val="Grand Summary"/>
    </sheetNames>
    <sheetDataSet>
      <sheetData sheetId="0">
        <row r="40">
          <cell r="B40">
            <v>7.2499999999999995E-2</v>
          </cell>
        </row>
      </sheetData>
      <sheetData sheetId="1">
        <row r="40">
          <cell r="B40">
            <v>7.2499999999999995E-2</v>
          </cell>
        </row>
      </sheetData>
      <sheetData sheetId="2">
        <row r="40">
          <cell r="B40">
            <v>7.2499999999999995E-2</v>
          </cell>
        </row>
      </sheetData>
      <sheetData sheetId="3">
        <row r="40">
          <cell r="B40">
            <v>7.2499999999999995E-2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refreshError="1"/>
      <sheetData sheetId="694" refreshError="1"/>
      <sheetData sheetId="695" refreshError="1"/>
      <sheetData sheetId="69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T-INPUT"/>
      <sheetName val="CRT-SUM"/>
      <sheetName val="CRT-DETAIL"/>
      <sheetName val="CRT-JBCC"/>
      <sheetName val="Haylett (3)"/>
      <sheetName val="Haylett (2)"/>
      <sheetName val="Haylett"/>
      <sheetName val="Sheet1"/>
      <sheetName val="FR-BLDRSWRK-DETAIL"/>
      <sheetName val="FR-INDEX - GENERAL INFO"/>
      <sheetName val="FR-FINAL-SUM"/>
      <sheetName val="FR-SUMMERY"/>
      <sheetName val="FR-PROVSNL-SUM-DETAIL"/>
      <sheetName val="FR-PROFF-FEES"/>
      <sheetName val="FR-VO.-IUC."/>
      <sheetName val="FR-S.I.-"/>
      <sheetName val="VAT"/>
      <sheetName val="Construction Cashflow"/>
      <sheetName val="prof-fee-cashflow"/>
      <sheetName val="Project cashflow"/>
      <sheetName val="FR_SUMMERY"/>
      <sheetName val="FR_PROVSNL_SUM_DETAIL"/>
      <sheetName val="Sensitivities"/>
      <sheetName val="Imports"/>
      <sheetName val="Trades"/>
      <sheetName val="Notes"/>
      <sheetName val="Summary "/>
      <sheetName val="I&amp;R"/>
      <sheetName val="Control"/>
      <sheetName val="NPV"/>
      <sheetName val="Cashflow"/>
      <sheetName val="FR-PRLIMS-DETAIL"/>
      <sheetName val="ESTIMATE"/>
      <sheetName val="Haylett_(3)12"/>
      <sheetName val="Haylett_(2)12"/>
      <sheetName val="FR-INDEX_-_GENERAL_INFO12"/>
      <sheetName val="FR-VO_-IUC_12"/>
      <sheetName val="FR-S_I_-12"/>
      <sheetName val="Construction_Cashflow12"/>
      <sheetName val="Project_cashflow12"/>
      <sheetName val="Summary_12"/>
      <sheetName val="Haylett_(3)3"/>
      <sheetName val="Haylett_(2)3"/>
      <sheetName val="FR-INDEX_-_GENERAL_INFO3"/>
      <sheetName val="FR-VO_-IUC_3"/>
      <sheetName val="FR-S_I_-3"/>
      <sheetName val="Construction_Cashflow3"/>
      <sheetName val="Project_cashflow3"/>
      <sheetName val="Summary_3"/>
      <sheetName val="Haylett_(3)2"/>
      <sheetName val="Haylett_(2)2"/>
      <sheetName val="FR-INDEX_-_GENERAL_INFO2"/>
      <sheetName val="FR-VO_-IUC_2"/>
      <sheetName val="FR-S_I_-2"/>
      <sheetName val="Construction_Cashflow2"/>
      <sheetName val="Project_cashflow2"/>
      <sheetName val="Summary_2"/>
      <sheetName val="Haylett_(3)"/>
      <sheetName val="Haylett_(2)"/>
      <sheetName val="FR-INDEX_-_GENERAL_INFO"/>
      <sheetName val="FR-VO_-IUC_"/>
      <sheetName val="FR-S_I_-"/>
      <sheetName val="Construction_Cashflow"/>
      <sheetName val="Project_cashflow"/>
      <sheetName val="Summary_"/>
      <sheetName val="Haylett_(3)1"/>
      <sheetName val="Haylett_(2)1"/>
      <sheetName val="FR-INDEX_-_GENERAL_INFO1"/>
      <sheetName val="FR-VO_-IUC_1"/>
      <sheetName val="FR-S_I_-1"/>
      <sheetName val="Construction_Cashflow1"/>
      <sheetName val="Project_cashflow1"/>
      <sheetName val="Summary_1"/>
      <sheetName val="Haylett_(3)4"/>
      <sheetName val="Haylett_(2)4"/>
      <sheetName val="FR-INDEX_-_GENERAL_INFO4"/>
      <sheetName val="FR-VO_-IUC_4"/>
      <sheetName val="FR-S_I_-4"/>
      <sheetName val="Construction_Cashflow4"/>
      <sheetName val="Project_cashflow4"/>
      <sheetName val="Summary_4"/>
      <sheetName val="Haylett_(3)6"/>
      <sheetName val="Haylett_(2)6"/>
      <sheetName val="FR-INDEX_-_GENERAL_INFO6"/>
      <sheetName val="FR-VO_-IUC_6"/>
      <sheetName val="FR-S_I_-6"/>
      <sheetName val="Construction_Cashflow6"/>
      <sheetName val="Project_cashflow6"/>
      <sheetName val="Summary_6"/>
      <sheetName val="Haylett_(3)5"/>
      <sheetName val="Haylett_(2)5"/>
      <sheetName val="FR-INDEX_-_GENERAL_INFO5"/>
      <sheetName val="FR-VO_-IUC_5"/>
      <sheetName val="FR-S_I_-5"/>
      <sheetName val="Construction_Cashflow5"/>
      <sheetName val="Project_cashflow5"/>
      <sheetName val="Summary_5"/>
      <sheetName val="Haylett_(3)7"/>
      <sheetName val="Haylett_(2)7"/>
      <sheetName val="FR-INDEX_-_GENERAL_INFO7"/>
      <sheetName val="FR-VO_-IUC_7"/>
      <sheetName val="FR-S_I_-7"/>
      <sheetName val="Construction_Cashflow7"/>
      <sheetName val="Project_cashflow7"/>
      <sheetName val="Summary_7"/>
      <sheetName val="Haylett_(3)8"/>
      <sheetName val="Haylett_(2)8"/>
      <sheetName val="FR-INDEX_-_GENERAL_INFO8"/>
      <sheetName val="FR-VO_-IUC_8"/>
      <sheetName val="FR-S_I_-8"/>
      <sheetName val="Construction_Cashflow8"/>
      <sheetName val="Project_cashflow8"/>
      <sheetName val="Summary_8"/>
      <sheetName val="Haylett_(3)10"/>
      <sheetName val="Haylett_(2)10"/>
      <sheetName val="FR-INDEX_-_GENERAL_INFO10"/>
      <sheetName val="FR-VO_-IUC_10"/>
      <sheetName val="FR-S_I_-10"/>
      <sheetName val="Construction_Cashflow10"/>
      <sheetName val="Project_cashflow10"/>
      <sheetName val="Summary_10"/>
      <sheetName val="Haylett_(3)9"/>
      <sheetName val="Haylett_(2)9"/>
      <sheetName val="FR-INDEX_-_GENERAL_INFO9"/>
      <sheetName val="FR-VO_-IUC_9"/>
      <sheetName val="FR-S_I_-9"/>
      <sheetName val="Construction_Cashflow9"/>
      <sheetName val="Project_cashflow9"/>
      <sheetName val="Summary_9"/>
      <sheetName val="Haylett_(3)11"/>
      <sheetName val="Haylett_(2)11"/>
      <sheetName val="FR-INDEX_-_GENERAL_INFO11"/>
      <sheetName val="FR-VO_-IUC_11"/>
      <sheetName val="FR-S_I_-11"/>
      <sheetName val="Construction_Cashflow11"/>
      <sheetName val="Project_cashflow11"/>
      <sheetName val="Summary_11"/>
      <sheetName val="Haylett_(3)14"/>
      <sheetName val="Haylett_(2)14"/>
      <sheetName val="FR-INDEX_-_GENERAL_INFO14"/>
      <sheetName val="FR-VO_-IUC_14"/>
      <sheetName val="FR-S_I_-14"/>
      <sheetName val="Construction_Cashflow14"/>
      <sheetName val="Project_cashflow14"/>
      <sheetName val="Summary_14"/>
      <sheetName val="Haylett_(3)13"/>
      <sheetName val="Haylett_(2)13"/>
      <sheetName val="FR-INDEX_-_GENERAL_INFO13"/>
      <sheetName val="FR-VO_-IUC_13"/>
      <sheetName val="FR-S_I_-13"/>
      <sheetName val="Construction_Cashflow13"/>
      <sheetName val="Project_cashflow13"/>
      <sheetName val="Summary_13"/>
      <sheetName val="Haylett_(3)15"/>
      <sheetName val="Haylett_(2)15"/>
      <sheetName val="FR-INDEX_-_GENERAL_INFO15"/>
      <sheetName val="FR-VO_-IUC_15"/>
      <sheetName val="FR-S_I_-15"/>
      <sheetName val="Construction_Cashflow15"/>
      <sheetName val="Project_cashflow15"/>
      <sheetName val="Summary_15"/>
      <sheetName val="Index"/>
      <sheetName val="Contacts"/>
      <sheetName val="DLU-Requirement"/>
      <sheetName val="Haylett_(3)16"/>
      <sheetName val="Haylett_(2)16"/>
      <sheetName val="FR-INDEX_-_GENERAL_INFO16"/>
      <sheetName val="FR-VO_-IUC_16"/>
      <sheetName val="FR-S_I_-16"/>
      <sheetName val="Construction_Cashflow16"/>
      <sheetName val="Project_cashflow16"/>
      <sheetName val="Summary_16"/>
      <sheetName val="Haylett_(3)17"/>
      <sheetName val="Haylett_(2)17"/>
      <sheetName val="FR-INDEX_-_GENERAL_INFO17"/>
      <sheetName val="FR-VO_-IUC_17"/>
      <sheetName val="FR-S_I_-17"/>
      <sheetName val="Construction_Cashflow17"/>
      <sheetName val="Project_cashflow17"/>
      <sheetName val="Summary_17"/>
      <sheetName val="Haylett_(3)18"/>
      <sheetName val="Haylett_(2)18"/>
      <sheetName val="FR-INDEX_-_GENERAL_INFO18"/>
      <sheetName val="FR-VO_-IUC_18"/>
      <sheetName val="FR-S_I_-18"/>
      <sheetName val="Construction_Cashflow18"/>
      <sheetName val="Project_cashflow18"/>
      <sheetName val="Summary_18"/>
      <sheetName val="Haylett_(3)20"/>
      <sheetName val="Haylett_(2)20"/>
      <sheetName val="FR-INDEX_-_GENERAL_INFO20"/>
      <sheetName val="FR-VO_-IUC_20"/>
      <sheetName val="FR-S_I_-20"/>
      <sheetName val="Construction_Cashflow20"/>
      <sheetName val="Project_cashflow20"/>
      <sheetName val="Summary_20"/>
      <sheetName val="Haylett_(3)19"/>
      <sheetName val="Haylett_(2)19"/>
      <sheetName val="FR-INDEX_-_GENERAL_INFO19"/>
      <sheetName val="FR-VO_-IUC_19"/>
      <sheetName val="FR-S_I_-19"/>
      <sheetName val="Construction_Cashflow19"/>
      <sheetName val="Project_cashflow19"/>
      <sheetName val="Summary_19"/>
      <sheetName val="Haylett_(3)21"/>
      <sheetName val="Haylett_(2)21"/>
      <sheetName val="FR-INDEX_-_GENERAL_INFO21"/>
      <sheetName val="FR-VO_-IUC_21"/>
      <sheetName val="FR-S_I_-21"/>
      <sheetName val="Construction_Cashflow21"/>
      <sheetName val="Project_cashflow21"/>
      <sheetName val="Summary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9)"/>
      <sheetName val="SCHEDULE (8)"/>
      <sheetName val="SCHEDULE (7)"/>
      <sheetName val="SCHEDULE (6)"/>
      <sheetName val="SCHEDULE (5)"/>
      <sheetName val="SCHEDULE (4)"/>
      <sheetName val="SCHEDULE (3)"/>
      <sheetName val="SCHEDULE (2)"/>
      <sheetName val="SCHEDULE"/>
      <sheetName val="Shape Codes"/>
      <sheetName val="Database"/>
      <sheetName val="Help"/>
      <sheetName val="Setup"/>
      <sheetName val="About"/>
      <sheetName val="More"/>
      <sheetName val="page"/>
      <sheetName val="Info"/>
      <sheetName val="check"/>
      <sheetName val="schedule nos"/>
      <sheetName val="Rag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0">
          <cell r="AJ10" t="str">
            <v/>
          </cell>
        </row>
        <row r="11">
          <cell r="AJ11" t="str">
            <v/>
          </cell>
        </row>
        <row r="12">
          <cell r="AJ12" t="str">
            <v/>
          </cell>
        </row>
        <row r="13">
          <cell r="AJ13" t="str">
            <v/>
          </cell>
        </row>
        <row r="14">
          <cell r="AJ14" t="str">
            <v/>
          </cell>
        </row>
        <row r="15">
          <cell r="AJ15" t="str">
            <v/>
          </cell>
        </row>
        <row r="16">
          <cell r="AJ16" t="str">
            <v/>
          </cell>
        </row>
        <row r="17">
          <cell r="AJ17" t="str">
            <v/>
          </cell>
        </row>
        <row r="18">
          <cell r="AJ18" t="str">
            <v/>
          </cell>
        </row>
        <row r="19">
          <cell r="AJ19" t="str">
            <v/>
          </cell>
        </row>
        <row r="20">
          <cell r="AJ20" t="str">
            <v/>
          </cell>
        </row>
        <row r="21">
          <cell r="AJ21" t="str">
            <v/>
          </cell>
        </row>
        <row r="22">
          <cell r="AJ22" t="str">
            <v/>
          </cell>
        </row>
        <row r="23">
          <cell r="AJ23" t="str">
            <v/>
          </cell>
        </row>
        <row r="24">
          <cell r="AJ24" t="str">
            <v/>
          </cell>
        </row>
        <row r="25">
          <cell r="AJ25" t="str">
            <v/>
          </cell>
        </row>
        <row r="26">
          <cell r="AJ26" t="str">
            <v/>
          </cell>
        </row>
        <row r="27">
          <cell r="AJ27" t="str">
            <v/>
          </cell>
        </row>
        <row r="28">
          <cell r="AJ28" t="str">
            <v/>
          </cell>
        </row>
        <row r="29">
          <cell r="AJ29" t="str">
            <v/>
          </cell>
        </row>
        <row r="30">
          <cell r="AJ30" t="str">
            <v/>
          </cell>
        </row>
        <row r="31">
          <cell r="AJ31" t="str">
            <v/>
          </cell>
        </row>
        <row r="32">
          <cell r="AJ32" t="str">
            <v/>
          </cell>
        </row>
      </sheetData>
      <sheetData sheetId="9" refreshError="1"/>
      <sheetData sheetId="10">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 sheetId="1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ama"/>
      <sheetName val="Tangalle hos"/>
      <sheetName val="Construction"/>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SE ONE"/>
      <sheetName val="PHASE TWO"/>
      <sheetName val="PHASE_ONE"/>
      <sheetName val="PHASE_TWO"/>
      <sheetName val="Lookup_Elements"/>
      <sheetName val="PHASE_ONE1"/>
      <sheetName val="PHASE_TWO1"/>
      <sheetName val="PHASE_ONE2"/>
      <sheetName val="PHASE_TWO2"/>
      <sheetName val="FitOutConfCentre"/>
      <sheetName val="1"/>
      <sheetName val="공사비증감"/>
      <sheetName val="NPV"/>
    </sheetNames>
    <sheetDataSet>
      <sheetData sheetId="0">
        <row r="71">
          <cell r="C71">
            <v>0</v>
          </cell>
          <cell r="D71">
            <v>0</v>
          </cell>
          <cell r="E71">
            <v>0</v>
          </cell>
          <cell r="F71">
            <v>0</v>
          </cell>
        </row>
        <row r="72">
          <cell r="C72">
            <v>1</v>
          </cell>
          <cell r="D72">
            <v>169874.09826416074</v>
          </cell>
          <cell r="E72">
            <v>318724.40099317901</v>
          </cell>
          <cell r="F72">
            <v>607995.6514749577</v>
          </cell>
        </row>
        <row r="73">
          <cell r="C73">
            <v>2</v>
          </cell>
          <cell r="D73">
            <v>555907.36813247448</v>
          </cell>
          <cell r="E73">
            <v>847748.81640638388</v>
          </cell>
          <cell r="F73">
            <v>1320889.8781300406</v>
          </cell>
        </row>
        <row r="74">
          <cell r="C74">
            <v>3</v>
          </cell>
          <cell r="D74">
            <v>1096767.8958789024</v>
          </cell>
          <cell r="E74">
            <v>1483343.5401854562</v>
          </cell>
          <cell r="F74">
            <v>2051574.1087322936</v>
          </cell>
        </row>
        <row r="75">
          <cell r="C75">
            <v>4</v>
          </cell>
          <cell r="D75">
            <v>1755420.2471250768</v>
          </cell>
          <cell r="E75">
            <v>2182556.4785221126</v>
          </cell>
          <cell r="F75">
            <v>2772266.515781078</v>
          </cell>
        </row>
        <row r="76">
          <cell r="C76">
            <v>5</v>
          </cell>
          <cell r="D76">
            <v>2499926.9652125924</v>
          </cell>
          <cell r="E76">
            <v>2914798.2196310009</v>
          </cell>
          <cell r="F76">
            <v>3464140.5164601221</v>
          </cell>
        </row>
        <row r="77">
          <cell r="C77">
            <v>6</v>
          </cell>
          <cell r="D77">
            <v>3297905.6387653258</v>
          </cell>
          <cell r="E77">
            <v>3652595.0974365533</v>
          </cell>
          <cell r="F77">
            <v>4109981.9944260055</v>
          </cell>
        </row>
        <row r="78">
          <cell r="C78">
            <v>7</v>
          </cell>
          <cell r="D78">
            <v>4111409.0597768631</v>
          </cell>
          <cell r="E78">
            <v>4365870.7439076323</v>
          </cell>
          <cell r="F78">
            <v>4689872.659356025</v>
          </cell>
        </row>
        <row r="79">
          <cell r="C79">
            <v>8</v>
          </cell>
          <cell r="D79">
            <v>4885922.5976549154</v>
          </cell>
          <cell r="E79">
            <v>5012319.2932413667</v>
          </cell>
          <cell r="F79">
            <v>5173824.5783552118</v>
          </cell>
        </row>
        <row r="80">
          <cell r="C80">
            <v>9</v>
          </cell>
          <cell r="D80">
            <v>5479323</v>
          </cell>
          <cell r="E80">
            <v>5479323</v>
          </cell>
          <cell r="F80">
            <v>5479323</v>
          </cell>
        </row>
      </sheetData>
      <sheetData sheetId="1"/>
      <sheetData sheetId="2"/>
      <sheetData sheetId="3"/>
      <sheetData sheetId="4"/>
      <sheetData sheetId="5" refreshError="1"/>
      <sheetData sheetId="6" refreshError="1"/>
      <sheetData sheetId="7">
        <row r="71">
          <cell r="C71">
            <v>0</v>
          </cell>
        </row>
      </sheetData>
      <sheetData sheetId="8"/>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strucure"/>
      <sheetName val="Sheet1"/>
      <sheetName val="Sheet2"/>
      <sheetName val="Sheet3"/>
      <sheetName val="BAT"/>
      <sheetName val="Base plates"/>
      <sheetName val="Trusses (2)"/>
      <sheetName val="Data"/>
      <sheetName val="NPV"/>
    </sheetNames>
    <sheetDataSet>
      <sheetData sheetId="0" refreshError="1"/>
      <sheetData sheetId="1" refreshError="1"/>
      <sheetData sheetId="2" refreshError="1"/>
      <sheetData sheetId="3" refreshError="1"/>
      <sheetData sheetId="4"/>
      <sheetData sheetId="5" refreshError="1"/>
      <sheetData sheetId="6" refreshError="1"/>
      <sheetData sheetId="7">
        <row r="1">
          <cell r="A1" t="str">
            <v>A1*20 x 20 x 2mm A.H.R</v>
          </cell>
          <cell r="B1">
            <v>1.17</v>
          </cell>
          <cell r="C1">
            <v>8.4000000000000005E-2</v>
          </cell>
        </row>
        <row r="2">
          <cell r="A2" t="str">
            <v>A2*20 x 20 x 2.5mm A.H.R</v>
          </cell>
          <cell r="B2">
            <v>1.75</v>
          </cell>
          <cell r="C2">
            <v>8.5000000000000006E-2</v>
          </cell>
          <cell r="E2" t="str">
            <v>Bott chord</v>
          </cell>
        </row>
        <row r="3">
          <cell r="A3" t="str">
            <v>A3*20 x 20 x 2.8mm A.H.R</v>
          </cell>
          <cell r="B3">
            <v>2.89</v>
          </cell>
          <cell r="C3">
            <v>8.5999999999999993E-2</v>
          </cell>
          <cell r="E3" t="str">
            <v>Columns</v>
          </cell>
        </row>
        <row r="4">
          <cell r="A4" t="str">
            <v>A4*20 x 20 x 3mm A.H.R</v>
          </cell>
          <cell r="B4">
            <v>3.9209999999999998</v>
          </cell>
          <cell r="C4">
            <v>8.6999999999999994E-2</v>
          </cell>
          <cell r="E4" t="str">
            <v>Column stanchions</v>
          </cell>
        </row>
        <row r="5">
          <cell r="A5" t="str">
            <v>A5*25 x 25 x 2mm A.H.R</v>
          </cell>
          <cell r="B5">
            <v>4.3499999999999996</v>
          </cell>
          <cell r="C5">
            <v>0.104</v>
          </cell>
          <cell r="E5" t="str">
            <v>Connection Plates</v>
          </cell>
        </row>
        <row r="6">
          <cell r="A6" t="str">
            <v>A6*25 x 25 x 2.5mm A.H.R</v>
          </cell>
          <cell r="B6">
            <v>5.87</v>
          </cell>
          <cell r="C6">
            <v>0.105</v>
          </cell>
          <cell r="E6" t="str">
            <v>End Plates</v>
          </cell>
        </row>
        <row r="7">
          <cell r="A7" t="str">
            <v>A7*25 x 25 x 3mm A.H.R</v>
          </cell>
          <cell r="B7">
            <v>6.66</v>
          </cell>
          <cell r="C7">
            <v>0.106</v>
          </cell>
          <cell r="E7" t="str">
            <v>Fish Plates</v>
          </cell>
        </row>
        <row r="8">
          <cell r="A8" t="str">
            <v>A8*30 x 30 x 2mm A.H.R</v>
          </cell>
          <cell r="B8">
            <v>7.27</v>
          </cell>
          <cell r="C8">
            <v>0.124</v>
          </cell>
          <cell r="E8" t="str">
            <v>Gables</v>
          </cell>
        </row>
        <row r="9">
          <cell r="A9" t="str">
            <v>A9*30 x 30 x 2.5mm  A.H.R</v>
          </cell>
          <cell r="B9">
            <v>8.89</v>
          </cell>
          <cell r="C9">
            <v>0.125</v>
          </cell>
          <cell r="E9" t="str">
            <v>Girder bracing</v>
          </cell>
        </row>
        <row r="10">
          <cell r="A10" t="str">
            <v>B1*30 x 30 x 3mm A.H.R</v>
          </cell>
          <cell r="B10">
            <v>9.36</v>
          </cell>
          <cell r="C10">
            <v>0.126</v>
          </cell>
          <cell r="E10" t="str">
            <v>Gusset Plates</v>
          </cell>
        </row>
        <row r="11">
          <cell r="A11" t="str">
            <v>B2*40 x 40 x 3mm A.H.R</v>
          </cell>
          <cell r="B11">
            <v>11.04</v>
          </cell>
          <cell r="C11">
            <v>0.16600000000000001</v>
          </cell>
          <cell r="E11" t="str">
            <v>Internal Bracing</v>
          </cell>
        </row>
        <row r="12">
          <cell r="A12" t="str">
            <v>B3*40 x 40 x 4mm A.H.R</v>
          </cell>
          <cell r="B12">
            <v>14.46</v>
          </cell>
          <cell r="C12">
            <v>0.16800000000000001</v>
          </cell>
          <cell r="E12" t="str">
            <v>M.S Gutter</v>
          </cell>
        </row>
        <row r="13">
          <cell r="A13" t="str">
            <v>B4*40 x 40 x 6mm A.H.R</v>
          </cell>
          <cell r="B13">
            <v>21.12</v>
          </cell>
          <cell r="C13">
            <v>0.17199999999999999</v>
          </cell>
          <cell r="E13" t="str">
            <v>Purlins</v>
          </cell>
        </row>
        <row r="14">
          <cell r="A14" t="str">
            <v>B5*50 x 50 x 3mm A.H.R</v>
          </cell>
          <cell r="B14">
            <v>13.56</v>
          </cell>
          <cell r="C14">
            <v>0.20599999999999999</v>
          </cell>
          <cell r="E14" t="str">
            <v>Purlins 1</v>
          </cell>
        </row>
        <row r="15">
          <cell r="A15" t="str">
            <v>B6*50 x 50 x 4mm A.H.R</v>
          </cell>
          <cell r="B15">
            <v>18.36</v>
          </cell>
          <cell r="C15">
            <v>0.20799999999999999</v>
          </cell>
          <cell r="E15" t="str">
            <v>Purlins 2</v>
          </cell>
        </row>
        <row r="16">
          <cell r="A16" t="str">
            <v>B7*50 x 50 x 5mm A.H.R</v>
          </cell>
          <cell r="B16">
            <v>22.5</v>
          </cell>
          <cell r="C16">
            <v>0.21</v>
          </cell>
          <cell r="E16" t="str">
            <v>Purlins 3</v>
          </cell>
        </row>
        <row r="17">
          <cell r="A17" t="str">
            <v>B8*50 x 50 x 6mm A.H.R</v>
          </cell>
          <cell r="B17">
            <v>26.83</v>
          </cell>
          <cell r="C17">
            <v>0.21199999999999999</v>
          </cell>
        </row>
        <row r="18">
          <cell r="A18" t="str">
            <v>B9*60 X 60 X 3mm A.H.R</v>
          </cell>
          <cell r="B18">
            <v>15.61</v>
          </cell>
          <cell r="C18">
            <v>0.246</v>
          </cell>
        </row>
        <row r="19">
          <cell r="A19" t="str">
            <v>C1*60 X 60 X 4mm A.H.R</v>
          </cell>
          <cell r="B19">
            <v>21.45</v>
          </cell>
          <cell r="C19">
            <v>0.248</v>
          </cell>
        </row>
        <row r="20">
          <cell r="A20" t="str">
            <v>C2*60 X 60 X 5mm A.H.R</v>
          </cell>
          <cell r="B20">
            <v>27.06</v>
          </cell>
          <cell r="C20">
            <v>0.25</v>
          </cell>
        </row>
        <row r="21">
          <cell r="A21" t="str">
            <v>C3*63 x 63 x 4mm A.H.R</v>
          </cell>
          <cell r="B21">
            <v>23.7</v>
          </cell>
          <cell r="C21">
            <v>0.26</v>
          </cell>
        </row>
        <row r="22">
          <cell r="A22" t="str">
            <v>C4*63 x 63 x 6mm A.H.R</v>
          </cell>
          <cell r="B22">
            <v>35.83</v>
          </cell>
          <cell r="C22">
            <v>0.26400000000000001</v>
          </cell>
        </row>
        <row r="23">
          <cell r="A23" t="str">
            <v>C5*75 x 75 x 6mm A.H.R</v>
          </cell>
          <cell r="B23">
            <v>42.01</v>
          </cell>
          <cell r="C23">
            <v>0.312</v>
          </cell>
        </row>
        <row r="24">
          <cell r="A24" t="str">
            <v>C6*25 x 25 x 2mm A.R.C</v>
          </cell>
          <cell r="B24">
            <v>1.0900000000000001</v>
          </cell>
          <cell r="C24">
            <v>0.104</v>
          </cell>
        </row>
        <row r="25">
          <cell r="A25" t="str">
            <v>C7*25 x 25 x 2.5mm A.R.C</v>
          </cell>
          <cell r="B25">
            <v>1.28</v>
          </cell>
          <cell r="C25">
            <v>0.105</v>
          </cell>
        </row>
        <row r="26">
          <cell r="A26" t="str">
            <v>C8*25 x 25 x 2.8mm A.R.C</v>
          </cell>
          <cell r="B26">
            <v>1.427</v>
          </cell>
          <cell r="C26">
            <v>0.106</v>
          </cell>
        </row>
        <row r="27">
          <cell r="A27" t="str">
            <v>C9*30 x 30 x 2mm A.R.C</v>
          </cell>
          <cell r="B27">
            <v>1.1000000000000001</v>
          </cell>
          <cell r="C27">
            <v>0.124</v>
          </cell>
        </row>
        <row r="28">
          <cell r="A28" t="str">
            <v>D1*30 x 30 x 2.5mm  A.R.C</v>
          </cell>
          <cell r="B28">
            <v>1.38</v>
          </cell>
          <cell r="C28">
            <v>0.125</v>
          </cell>
        </row>
        <row r="29">
          <cell r="A29" t="str">
            <v>D2*30 x 30 x 2.8mm A.R.C</v>
          </cell>
          <cell r="B29">
            <v>1.63</v>
          </cell>
          <cell r="C29">
            <v>0.126</v>
          </cell>
        </row>
        <row r="30">
          <cell r="A30" t="str">
            <v>D3*40 x 40 x 2.5mm A.R.C</v>
          </cell>
          <cell r="B30">
            <v>1.88</v>
          </cell>
          <cell r="C30">
            <v>0.16500000000000001</v>
          </cell>
        </row>
        <row r="31">
          <cell r="A31" t="str">
            <v>D4*40 x 40 x 2.8mm A.R.C</v>
          </cell>
          <cell r="B31">
            <v>2.23</v>
          </cell>
          <cell r="C31">
            <v>0.16600000000000001</v>
          </cell>
        </row>
        <row r="32">
          <cell r="A32" t="str">
            <v>D5*40 x 40 x 3mm A.R.C</v>
          </cell>
          <cell r="B32">
            <v>1.53</v>
          </cell>
          <cell r="C32">
            <v>0.16600000000000001</v>
          </cell>
        </row>
        <row r="33">
          <cell r="A33" t="str">
            <v>D6*50 x 50 x 2.5mm A.R.C</v>
          </cell>
          <cell r="B33">
            <v>1.9</v>
          </cell>
          <cell r="C33">
            <v>0.20499999999999999</v>
          </cell>
        </row>
        <row r="34">
          <cell r="A34" t="str">
            <v>D7*50 x 50 x 2.8mm A.R.C</v>
          </cell>
          <cell r="B34">
            <v>1.82</v>
          </cell>
          <cell r="C34">
            <v>0.20599999999999999</v>
          </cell>
        </row>
        <row r="35">
          <cell r="A35" t="str">
            <v>D8*15 x 0.8mm C.H.S</v>
          </cell>
          <cell r="B35">
            <v>0.3</v>
          </cell>
          <cell r="C35">
            <v>47.1</v>
          </cell>
        </row>
        <row r="36">
          <cell r="A36" t="str">
            <v>D9*15 x 1.2mm C.H.S</v>
          </cell>
          <cell r="B36">
            <v>0.43</v>
          </cell>
          <cell r="C36">
            <v>47.1</v>
          </cell>
        </row>
        <row r="37">
          <cell r="A37" t="str">
            <v>E1*20 x 1.2mm C.H.S</v>
          </cell>
          <cell r="B37">
            <v>0.56999999999999995</v>
          </cell>
          <cell r="C37">
            <v>62.800000000000004</v>
          </cell>
        </row>
        <row r="38">
          <cell r="A38" t="str">
            <v>E2*20 x 1.5mm C.H.S</v>
          </cell>
          <cell r="B38">
            <v>0.69</v>
          </cell>
          <cell r="C38">
            <v>62.800000000000004</v>
          </cell>
        </row>
        <row r="39">
          <cell r="A39" t="str">
            <v>E3*25 x 1.2mm C.H.S</v>
          </cell>
          <cell r="B39">
            <v>0.73</v>
          </cell>
          <cell r="C39">
            <v>78.5</v>
          </cell>
        </row>
        <row r="40">
          <cell r="A40" t="str">
            <v>E4*25 x 1.5mm C.H.S</v>
          </cell>
          <cell r="B40">
            <v>0.91</v>
          </cell>
          <cell r="C40">
            <v>78.5</v>
          </cell>
        </row>
        <row r="41">
          <cell r="A41" t="str">
            <v>E5*25 x 2mm C.H.S</v>
          </cell>
          <cell r="B41">
            <v>1.19</v>
          </cell>
          <cell r="C41">
            <v>78.5</v>
          </cell>
        </row>
        <row r="42">
          <cell r="A42" t="str">
            <v>E6*32 x 1.2mm C.H.S</v>
          </cell>
          <cell r="B42">
            <v>0.94</v>
          </cell>
          <cell r="C42">
            <v>100.48</v>
          </cell>
        </row>
        <row r="43">
          <cell r="A43" t="str">
            <v>E7*32 x 1.5mm C.H.S</v>
          </cell>
          <cell r="B43">
            <v>1.17</v>
          </cell>
          <cell r="C43">
            <v>100.48</v>
          </cell>
        </row>
        <row r="44">
          <cell r="A44" t="str">
            <v>E8*32 x 2mm C.H.S</v>
          </cell>
          <cell r="B44">
            <v>1.53</v>
          </cell>
          <cell r="C44">
            <v>100.48</v>
          </cell>
        </row>
        <row r="45">
          <cell r="A45" t="str">
            <v>E9*32 x 3mm C.H.S</v>
          </cell>
          <cell r="B45">
            <v>2.27</v>
          </cell>
          <cell r="C45">
            <v>100.48</v>
          </cell>
        </row>
        <row r="46">
          <cell r="A46" t="str">
            <v>F1*38 x 1.2mm C.H.S</v>
          </cell>
          <cell r="B46">
            <v>1.1200000000000001</v>
          </cell>
          <cell r="C46">
            <v>119.32000000000001</v>
          </cell>
        </row>
        <row r="47">
          <cell r="A47" t="str">
            <v>F2*38 x 1.5mm C.H.S</v>
          </cell>
          <cell r="B47">
            <v>1.39</v>
          </cell>
          <cell r="C47">
            <v>119.32000000000001</v>
          </cell>
        </row>
        <row r="48">
          <cell r="A48" t="str">
            <v>F3*38 x 2mm C.H.S</v>
          </cell>
          <cell r="B48">
            <v>1.82</v>
          </cell>
          <cell r="C48">
            <v>119.32000000000001</v>
          </cell>
        </row>
        <row r="49">
          <cell r="A49" t="str">
            <v>F4*42 x 1.2mm C.H.S</v>
          </cell>
          <cell r="B49">
            <v>1.21</v>
          </cell>
          <cell r="C49">
            <v>131.88</v>
          </cell>
        </row>
        <row r="50">
          <cell r="A50" t="str">
            <v>F5*42 x 1.5mm C.H.S</v>
          </cell>
          <cell r="B50">
            <v>1.5</v>
          </cell>
          <cell r="C50">
            <v>131.88</v>
          </cell>
        </row>
        <row r="51">
          <cell r="A51" t="str">
            <v>F6*42 x 2mm C.H.S</v>
          </cell>
          <cell r="B51">
            <v>1.96</v>
          </cell>
          <cell r="C51">
            <v>131.88</v>
          </cell>
        </row>
        <row r="52">
          <cell r="A52" t="str">
            <v>F7*42 x 3mm C.H.S</v>
          </cell>
          <cell r="B52">
            <v>2.94</v>
          </cell>
          <cell r="C52">
            <v>131.88</v>
          </cell>
        </row>
        <row r="53">
          <cell r="A53" t="str">
            <v>F8*48 x 1.2mm C.H.S</v>
          </cell>
          <cell r="B53">
            <v>1.42</v>
          </cell>
          <cell r="C53">
            <v>150.72</v>
          </cell>
        </row>
        <row r="54">
          <cell r="A54" t="str">
            <v>F9*48 x 1.5mm C.H.S</v>
          </cell>
          <cell r="B54">
            <v>1.75</v>
          </cell>
          <cell r="C54">
            <v>150.72</v>
          </cell>
        </row>
        <row r="55">
          <cell r="A55" t="str">
            <v>G1*48 x 2mm C.H.S</v>
          </cell>
          <cell r="B55">
            <v>2.29</v>
          </cell>
          <cell r="C55">
            <v>150.72</v>
          </cell>
        </row>
        <row r="56">
          <cell r="A56" t="str">
            <v>G2*48 x 3mm C.H.S</v>
          </cell>
          <cell r="B56">
            <v>3.41</v>
          </cell>
          <cell r="C56">
            <v>150.72</v>
          </cell>
        </row>
        <row r="57">
          <cell r="A57" t="str">
            <v>G3*63 x 1.2mm C.H.S</v>
          </cell>
          <cell r="B57">
            <v>1.85</v>
          </cell>
          <cell r="C57">
            <v>197.82000000000002</v>
          </cell>
        </row>
        <row r="58">
          <cell r="A58" t="str">
            <v>G4*63 x 1.5mm C.H.S</v>
          </cell>
          <cell r="B58">
            <v>2.2999999999999998</v>
          </cell>
          <cell r="C58">
            <v>197.82000000000002</v>
          </cell>
        </row>
        <row r="59">
          <cell r="A59" t="str">
            <v>G5*63 x 2mm C.H.S</v>
          </cell>
          <cell r="B59">
            <v>3.01</v>
          </cell>
          <cell r="C59">
            <v>197.82000000000002</v>
          </cell>
        </row>
        <row r="60">
          <cell r="A60" t="str">
            <v>G6*63 x 3mm C.H.S</v>
          </cell>
          <cell r="B60">
            <v>4.51</v>
          </cell>
          <cell r="C60">
            <v>197.82000000000002</v>
          </cell>
        </row>
        <row r="61">
          <cell r="A61" t="str">
            <v>G7*76 x 1.5mm C.H.S</v>
          </cell>
          <cell r="B61">
            <v>2.77</v>
          </cell>
          <cell r="C61">
            <v>238.64000000000001</v>
          </cell>
        </row>
        <row r="62">
          <cell r="A62" t="str">
            <v>G8*76 x 2mm C.H.S</v>
          </cell>
          <cell r="B62">
            <v>3.64</v>
          </cell>
          <cell r="C62">
            <v>238.64000000000001</v>
          </cell>
        </row>
        <row r="63">
          <cell r="A63" t="str">
            <v>G9*76 x 3mm C.H.S</v>
          </cell>
          <cell r="B63">
            <v>5.44</v>
          </cell>
          <cell r="C63">
            <v>238.64000000000001</v>
          </cell>
        </row>
        <row r="64">
          <cell r="A64" t="str">
            <v>H1*100 x 3mm C.H.S</v>
          </cell>
          <cell r="B64">
            <v>7.38</v>
          </cell>
          <cell r="C64">
            <v>314</v>
          </cell>
        </row>
        <row r="65">
          <cell r="A65" t="str">
            <v>H2*100 x 4mm C.H.S</v>
          </cell>
          <cell r="B65">
            <v>9.84</v>
          </cell>
          <cell r="C65">
            <v>314</v>
          </cell>
        </row>
        <row r="66">
          <cell r="A66" t="str">
            <v>H3*177 x 4mm C.H.S</v>
          </cell>
          <cell r="B66">
            <v>17.440000000000001</v>
          </cell>
          <cell r="C66">
            <v>555.78</v>
          </cell>
        </row>
        <row r="67">
          <cell r="A67" t="str">
            <v>H4*2mm C.P</v>
          </cell>
          <cell r="B67">
            <v>18.454861111111111</v>
          </cell>
          <cell r="C67">
            <v>1</v>
          </cell>
        </row>
        <row r="68">
          <cell r="A68" t="str">
            <v>H5*3mm C.P</v>
          </cell>
          <cell r="B68">
            <v>26.041666666666668</v>
          </cell>
          <cell r="C68">
            <v>1</v>
          </cell>
        </row>
        <row r="69">
          <cell r="A69" t="str">
            <v>H6*4mm C.P</v>
          </cell>
          <cell r="B69">
            <v>33.680555555555557</v>
          </cell>
          <cell r="C69">
            <v>1</v>
          </cell>
        </row>
        <row r="70">
          <cell r="A70" t="str">
            <v>H7*5mm C.P</v>
          </cell>
          <cell r="B70">
            <v>40.625</v>
          </cell>
          <cell r="C70">
            <v>1</v>
          </cell>
        </row>
        <row r="71">
          <cell r="A71" t="str">
            <v>H8*6mm C.P</v>
          </cell>
          <cell r="B71">
            <v>49.305555555555557</v>
          </cell>
          <cell r="C71">
            <v>1</v>
          </cell>
        </row>
        <row r="72">
          <cell r="A72" t="str">
            <v>H9*25 x 25 x 1.5mm C.R.C</v>
          </cell>
          <cell r="B72">
            <v>0.9</v>
          </cell>
          <cell r="C72">
            <v>0.153</v>
          </cell>
        </row>
        <row r="73">
          <cell r="A73" t="str">
            <v>I1*25 x 25 x 2mm C.R.C</v>
          </cell>
          <cell r="B73">
            <v>1.1100000000000001</v>
          </cell>
          <cell r="C73">
            <v>0.154</v>
          </cell>
        </row>
        <row r="74">
          <cell r="A74" t="str">
            <v>I2*40 x 25 x 1.5mm C.R.C</v>
          </cell>
          <cell r="B74">
            <v>0.99</v>
          </cell>
          <cell r="C74">
            <v>0.183</v>
          </cell>
        </row>
        <row r="75">
          <cell r="A75" t="str">
            <v>I3*40 x 25 x 2mm C.R.C</v>
          </cell>
          <cell r="B75">
            <v>1.29</v>
          </cell>
          <cell r="C75">
            <v>0.184</v>
          </cell>
        </row>
        <row r="76">
          <cell r="A76" t="str">
            <v>I4*40 x 40 x 1.5mm C.R.C</v>
          </cell>
          <cell r="B76">
            <v>1.34</v>
          </cell>
          <cell r="C76">
            <v>0.24299999999999999</v>
          </cell>
        </row>
        <row r="77">
          <cell r="A77" t="str">
            <v>I5*40 x 40 x 2mm C.R.C</v>
          </cell>
          <cell r="B77">
            <v>1.76</v>
          </cell>
          <cell r="C77">
            <v>0.24399999999999999</v>
          </cell>
        </row>
        <row r="78">
          <cell r="A78" t="str">
            <v>I6*50 x 25 x 1.5mm C.R.C</v>
          </cell>
          <cell r="B78">
            <v>1.1100000000000001</v>
          </cell>
          <cell r="C78">
            <v>0.20300000000000001</v>
          </cell>
        </row>
        <row r="79">
          <cell r="A79" t="str">
            <v>I7*50 x 25 x 2mm C.R.C</v>
          </cell>
          <cell r="B79">
            <v>1.44</v>
          </cell>
          <cell r="C79">
            <v>0.20399999999999999</v>
          </cell>
        </row>
        <row r="80">
          <cell r="A80" t="str">
            <v>I8*50 x 40 x 1.5mm C.R.C</v>
          </cell>
          <cell r="B80">
            <v>1.46</v>
          </cell>
          <cell r="C80">
            <v>0.24299999999999999</v>
          </cell>
        </row>
        <row r="81">
          <cell r="A81" t="str">
            <v>I9*50 x 40 x 2mm C.R.C</v>
          </cell>
          <cell r="B81">
            <v>1.92</v>
          </cell>
          <cell r="C81">
            <v>0.24399999999999999</v>
          </cell>
        </row>
        <row r="82">
          <cell r="A82" t="str">
            <v>J1*50 x 40 x 3mm C.R.C</v>
          </cell>
          <cell r="B82">
            <v>2.78</v>
          </cell>
          <cell r="C82">
            <v>0.246</v>
          </cell>
        </row>
        <row r="83">
          <cell r="A83" t="str">
            <v>J2*50 x 50 x 1.5mm C.R.C</v>
          </cell>
          <cell r="B83">
            <v>1.88</v>
          </cell>
          <cell r="C83">
            <v>0.30299999999999999</v>
          </cell>
        </row>
        <row r="84">
          <cell r="A84" t="str">
            <v>J3*50 x 50 x 2mm C.R.C</v>
          </cell>
          <cell r="B84">
            <v>2.3199999999999998</v>
          </cell>
          <cell r="C84">
            <v>0.30399999999999999</v>
          </cell>
        </row>
        <row r="85">
          <cell r="A85" t="str">
            <v>J4*50 x 50 x 3mm C.R.C</v>
          </cell>
          <cell r="B85">
            <v>3.62</v>
          </cell>
          <cell r="C85">
            <v>0.30599999999999999</v>
          </cell>
        </row>
        <row r="86">
          <cell r="A86" t="str">
            <v>J5*65 x 25 x 2mm C.R.C</v>
          </cell>
          <cell r="B86">
            <v>1.68</v>
          </cell>
          <cell r="C86">
            <v>0.23400000000000001</v>
          </cell>
        </row>
        <row r="87">
          <cell r="A87" t="str">
            <v>J6*65 x 25 x 3mm C.R.C</v>
          </cell>
          <cell r="B87">
            <v>3.13</v>
          </cell>
          <cell r="C87">
            <v>0.23599999999999999</v>
          </cell>
        </row>
        <row r="88">
          <cell r="A88" t="str">
            <v>J7*65 x 50 x 2mm C.R.C</v>
          </cell>
          <cell r="B88">
            <v>2.46</v>
          </cell>
          <cell r="C88">
            <v>0.33400000000000002</v>
          </cell>
        </row>
        <row r="89">
          <cell r="A89" t="str">
            <v>J8*65 x 50 x 3mm C.R.C</v>
          </cell>
          <cell r="B89">
            <v>3.6</v>
          </cell>
          <cell r="C89">
            <v>0.33600000000000002</v>
          </cell>
        </row>
        <row r="90">
          <cell r="A90" t="str">
            <v>J9*65 x 65 x 2mm C.R.C</v>
          </cell>
          <cell r="B90">
            <v>2.93</v>
          </cell>
          <cell r="C90">
            <v>0.39400000000000002</v>
          </cell>
        </row>
        <row r="91">
          <cell r="A91" t="str">
            <v>K1*65 x 65 x 3mm C.R.C</v>
          </cell>
          <cell r="B91">
            <v>4.59</v>
          </cell>
          <cell r="C91">
            <v>0.39600000000000002</v>
          </cell>
        </row>
        <row r="92">
          <cell r="A92" t="str">
            <v>K2*75 x 25 x 2mm C.R.C</v>
          </cell>
          <cell r="B92">
            <v>1.84</v>
          </cell>
          <cell r="C92">
            <v>0.254</v>
          </cell>
        </row>
        <row r="93">
          <cell r="A93" t="str">
            <v>K3*75 x 25 x 3mm C.R.C</v>
          </cell>
          <cell r="B93">
            <v>2.66</v>
          </cell>
          <cell r="C93">
            <v>0.25600000000000001</v>
          </cell>
        </row>
        <row r="94">
          <cell r="A94" t="str">
            <v>K4*75 x 40 x 1.5mm C.R.C</v>
          </cell>
          <cell r="B94">
            <v>1.75</v>
          </cell>
          <cell r="C94">
            <v>0.313</v>
          </cell>
        </row>
        <row r="95">
          <cell r="A95" t="str">
            <v>K5*75 x 40 x 2mm C.R.C</v>
          </cell>
          <cell r="B95">
            <v>2.31</v>
          </cell>
          <cell r="C95">
            <v>0.315</v>
          </cell>
        </row>
        <row r="96">
          <cell r="A96" t="str">
            <v>K6*75 x 40 x 3mm C.R.C</v>
          </cell>
          <cell r="B96">
            <v>3.37</v>
          </cell>
          <cell r="C96">
            <v>0.317</v>
          </cell>
        </row>
        <row r="97">
          <cell r="A97" t="str">
            <v>K7*75 x 50 x 2mm C.R.C</v>
          </cell>
          <cell r="B97">
            <v>2.62</v>
          </cell>
          <cell r="C97">
            <v>0.35399999999999998</v>
          </cell>
        </row>
        <row r="98">
          <cell r="A98" t="str">
            <v>K8*75 x 50 x 3mm  C.R.C</v>
          </cell>
          <cell r="B98">
            <v>3.84</v>
          </cell>
          <cell r="C98">
            <v>0.35599999999999998</v>
          </cell>
        </row>
        <row r="99">
          <cell r="A99" t="str">
            <v>K9*75 x 65 x 2mm C.R.C</v>
          </cell>
          <cell r="B99">
            <v>3.09</v>
          </cell>
          <cell r="C99">
            <v>0.41399999999999998</v>
          </cell>
        </row>
        <row r="100">
          <cell r="A100" t="str">
            <v>L1*75 x 65 x 3mm C.R.C</v>
          </cell>
          <cell r="B100">
            <v>4.55</v>
          </cell>
          <cell r="C100">
            <v>0.41599999999999998</v>
          </cell>
        </row>
        <row r="101">
          <cell r="A101" t="str">
            <v>L2*75 x 75 x 2mm C.R.C</v>
          </cell>
          <cell r="B101">
            <v>3.41</v>
          </cell>
          <cell r="C101">
            <v>0.45400000000000001</v>
          </cell>
        </row>
        <row r="102">
          <cell r="A102" t="str">
            <v>L3*75 x 75 x 3mm C.R.C</v>
          </cell>
          <cell r="B102">
            <v>5.56</v>
          </cell>
          <cell r="C102">
            <v>0.45600000000000002</v>
          </cell>
        </row>
        <row r="103">
          <cell r="A103" t="str">
            <v>L4*100 x 25 x 1.5mm C.R.C</v>
          </cell>
          <cell r="B103">
            <v>1.88</v>
          </cell>
          <cell r="C103">
            <v>0.30299999999999999</v>
          </cell>
        </row>
        <row r="104">
          <cell r="A104" t="str">
            <v>L5*100 x 25 x 2mm C.R.C</v>
          </cell>
          <cell r="B104">
            <v>2.3199999999999998</v>
          </cell>
          <cell r="C104">
            <v>0.30399999999999999</v>
          </cell>
        </row>
        <row r="105">
          <cell r="A105" t="str">
            <v>L6*100 x 25 x 3mm C.R.C</v>
          </cell>
          <cell r="B105">
            <v>3.25</v>
          </cell>
          <cell r="C105">
            <v>0.30599999999999999</v>
          </cell>
        </row>
        <row r="106">
          <cell r="A106" t="str">
            <v>L7*100 x 40 x 2mm C.R.C</v>
          </cell>
          <cell r="B106">
            <v>2.72</v>
          </cell>
          <cell r="C106">
            <v>0.36399999999999999</v>
          </cell>
        </row>
        <row r="107">
          <cell r="A107" t="str">
            <v>L8*100 x 40 x 3mm C.R.C</v>
          </cell>
          <cell r="B107">
            <v>3.05</v>
          </cell>
          <cell r="C107">
            <v>0.36599999999999999</v>
          </cell>
        </row>
        <row r="108">
          <cell r="A108" t="str">
            <v>L9*100 x 50 x 2mm C.R.C</v>
          </cell>
          <cell r="B108">
            <v>3.13</v>
          </cell>
          <cell r="C108">
            <v>0.40400000000000003</v>
          </cell>
        </row>
        <row r="109">
          <cell r="A109" t="str">
            <v>M1*100 x 50 x 3mm C.R.C</v>
          </cell>
          <cell r="B109">
            <v>4.91</v>
          </cell>
          <cell r="C109">
            <v>0.40600000000000003</v>
          </cell>
        </row>
        <row r="110">
          <cell r="A110" t="str">
            <v>M2*100 x 65 x 2mm C.R.C</v>
          </cell>
          <cell r="B110">
            <v>3.48</v>
          </cell>
          <cell r="C110">
            <v>0.46400000000000002</v>
          </cell>
        </row>
        <row r="111">
          <cell r="A111" t="str">
            <v>M3*100 x 65 x 3mm C.R.C</v>
          </cell>
          <cell r="B111">
            <v>5.56</v>
          </cell>
          <cell r="C111">
            <v>0.46600000000000003</v>
          </cell>
        </row>
        <row r="112">
          <cell r="A112" t="str">
            <v>M4*100 x 75 x 2mm C.R.C</v>
          </cell>
          <cell r="B112">
            <v>3.8</v>
          </cell>
          <cell r="C112">
            <v>0.48399999999999999</v>
          </cell>
        </row>
        <row r="113">
          <cell r="A113" t="str">
            <v>M5*100 x 75 x 3mm C.R.C</v>
          </cell>
          <cell r="B113">
            <v>5.6</v>
          </cell>
          <cell r="C113">
            <v>0.48599999999999999</v>
          </cell>
        </row>
        <row r="114">
          <cell r="A114" t="str">
            <v>M6*150 x 25 x 2mm C.R.C</v>
          </cell>
          <cell r="B114">
            <v>3.01</v>
          </cell>
          <cell r="C114">
            <v>0.40400000000000003</v>
          </cell>
        </row>
        <row r="115">
          <cell r="A115" t="str">
            <v>M7*150 x 25 x 3mm C.R.C</v>
          </cell>
          <cell r="B115">
            <v>4.43</v>
          </cell>
          <cell r="C115">
            <v>0.40600000000000003</v>
          </cell>
        </row>
        <row r="116">
          <cell r="A116" t="str">
            <v>M8*150 x 40 x 2mm C.R.C</v>
          </cell>
          <cell r="B116">
            <v>3.54</v>
          </cell>
          <cell r="C116">
            <v>0.46400000000000002</v>
          </cell>
        </row>
        <row r="117">
          <cell r="A117" t="str">
            <v>M9*150 x 40 x 3mm C.R.C</v>
          </cell>
          <cell r="B117">
            <v>5.13</v>
          </cell>
          <cell r="C117">
            <v>0.46600000000000003</v>
          </cell>
        </row>
        <row r="118">
          <cell r="A118" t="str">
            <v>N1*150 x 50 x 2mm C.R.C</v>
          </cell>
          <cell r="B118">
            <v>3.94</v>
          </cell>
          <cell r="C118">
            <v>0.504</v>
          </cell>
        </row>
        <row r="119">
          <cell r="A119" t="str">
            <v>N2*150 x 50 x 3mm C.R.C</v>
          </cell>
          <cell r="B119">
            <v>6.21</v>
          </cell>
          <cell r="C119">
            <v>0.50600000000000001</v>
          </cell>
        </row>
        <row r="120">
          <cell r="A120" t="str">
            <v>N3*150 x 75 x 2mm C.R.C</v>
          </cell>
          <cell r="B120">
            <v>4.58</v>
          </cell>
          <cell r="C120">
            <v>0.60399999999999998</v>
          </cell>
        </row>
        <row r="121">
          <cell r="A121" t="str">
            <v>N4*150 x 75 x 3mm C.R.C</v>
          </cell>
          <cell r="B121">
            <v>7.5</v>
          </cell>
          <cell r="C121">
            <v>0.60599999999999998</v>
          </cell>
        </row>
        <row r="122">
          <cell r="A122" t="str">
            <v>N5*1.2mm  E.M (2" x 1")</v>
          </cell>
          <cell r="B122">
            <v>1.8402777777777777</v>
          </cell>
        </row>
        <row r="123">
          <cell r="A123" t="str">
            <v>N6*1.2mm  E.M (0.5" x 1")</v>
          </cell>
          <cell r="B123">
            <v>2.34375</v>
          </cell>
        </row>
        <row r="124">
          <cell r="A124" t="str">
            <v>N7*150 x 30 x 1.2mm F.B</v>
          </cell>
          <cell r="B124">
            <v>13</v>
          </cell>
          <cell r="C124">
            <v>0.21</v>
          </cell>
        </row>
        <row r="125">
          <cell r="A125" t="str">
            <v>N8*150 x 30 x 1.5mm F.B</v>
          </cell>
          <cell r="B125">
            <v>15.5</v>
          </cell>
          <cell r="C125">
            <v>0.21</v>
          </cell>
        </row>
        <row r="126">
          <cell r="A126" t="str">
            <v>N9*190 x 30 x 1.2mm F.B</v>
          </cell>
          <cell r="B126">
            <v>14.3</v>
          </cell>
          <cell r="C126">
            <v>0.25</v>
          </cell>
        </row>
        <row r="127">
          <cell r="A127" t="str">
            <v>O1*190 x 30 x 1.2mm F.B</v>
          </cell>
          <cell r="B127">
            <v>17.3</v>
          </cell>
          <cell r="C127">
            <v>0.25</v>
          </cell>
        </row>
        <row r="128">
          <cell r="A128" t="str">
            <v>O2*200 x 30 x 1.2mm F.B</v>
          </cell>
          <cell r="B128">
            <v>16</v>
          </cell>
          <cell r="C128">
            <v>0.26</v>
          </cell>
        </row>
        <row r="129">
          <cell r="A129" t="str">
            <v>O3*200 x 30 x 1.2mm F.B</v>
          </cell>
          <cell r="B129">
            <v>19.5</v>
          </cell>
          <cell r="C129">
            <v>0.26</v>
          </cell>
        </row>
        <row r="130">
          <cell r="A130" t="str">
            <v>O4*1mm M.S.P</v>
          </cell>
          <cell r="B130">
            <v>7.9249999999999998</v>
          </cell>
        </row>
        <row r="131">
          <cell r="A131" t="str">
            <v>O5*1.2mm M.S.P</v>
          </cell>
          <cell r="B131">
            <v>9.5500000000000007</v>
          </cell>
        </row>
        <row r="132">
          <cell r="A132" t="str">
            <v>O6*1.5mm M.S.P</v>
          </cell>
          <cell r="B132">
            <v>11.5</v>
          </cell>
        </row>
        <row r="133">
          <cell r="A133" t="str">
            <v>O7*2.8mm M.S.P</v>
          </cell>
          <cell r="B133">
            <v>22</v>
          </cell>
        </row>
        <row r="134">
          <cell r="A134" t="str">
            <v>O8*0.8mm M.S.P (cr)</v>
          </cell>
          <cell r="B134">
            <v>6.4861111111111116</v>
          </cell>
        </row>
        <row r="135">
          <cell r="A135" t="str">
            <v>O9*1mm M.S.P (cr)</v>
          </cell>
          <cell r="B135">
            <v>8.1111111111111107</v>
          </cell>
        </row>
        <row r="136">
          <cell r="A136" t="str">
            <v>P1*1mm M.S.P (hr)</v>
          </cell>
          <cell r="B136">
            <v>9.1527777777777786</v>
          </cell>
        </row>
        <row r="137">
          <cell r="A137" t="str">
            <v>P2*1.2mm  M.S.P</v>
          </cell>
          <cell r="B137">
            <v>9.8611111111111107</v>
          </cell>
        </row>
        <row r="138">
          <cell r="A138" t="str">
            <v>P3*1.3mm  M.S.P</v>
          </cell>
          <cell r="B138">
            <v>10.416666666666668</v>
          </cell>
        </row>
        <row r="139">
          <cell r="A139" t="str">
            <v>P4*1.5mm  M.S.P</v>
          </cell>
          <cell r="B139">
            <v>11.805555555555555</v>
          </cell>
        </row>
        <row r="140">
          <cell r="A140" t="str">
            <v>P5*2mm  M.S.P</v>
          </cell>
          <cell r="B140">
            <v>15.972222222222223</v>
          </cell>
        </row>
        <row r="141">
          <cell r="A141" t="str">
            <v>P6*2.5mm  M.S.P</v>
          </cell>
          <cell r="B141">
            <v>20.3125</v>
          </cell>
        </row>
        <row r="142">
          <cell r="A142" t="str">
            <v>P7*2.8mm  M.S.P</v>
          </cell>
          <cell r="B142">
            <v>25</v>
          </cell>
        </row>
        <row r="143">
          <cell r="A143" t="str">
            <v>P8*4mm  M.S.P</v>
          </cell>
          <cell r="B143">
            <v>33.072916666666671</v>
          </cell>
        </row>
        <row r="144">
          <cell r="A144" t="str">
            <v>P9*6mm M.S.P</v>
          </cell>
          <cell r="B144">
            <v>49.611111111111114</v>
          </cell>
        </row>
        <row r="145">
          <cell r="A145" t="str">
            <v>Q1*8mm  M.S.P</v>
          </cell>
          <cell r="B145">
            <v>66.149305555555557</v>
          </cell>
        </row>
        <row r="146">
          <cell r="A146" t="str">
            <v>Q2*10mm  M.S.P</v>
          </cell>
          <cell r="B146">
            <v>82.6875</v>
          </cell>
        </row>
        <row r="147">
          <cell r="A147" t="str">
            <v>Q3*12mm  M.S.P</v>
          </cell>
          <cell r="B147">
            <v>99.222222222222229</v>
          </cell>
        </row>
        <row r="148">
          <cell r="A148" t="str">
            <v>Q4*15mm  M.S.P</v>
          </cell>
          <cell r="B148">
            <v>121.875</v>
          </cell>
        </row>
        <row r="149">
          <cell r="A149" t="str">
            <v>Q5*20mm  M.S.P</v>
          </cell>
          <cell r="B149">
            <v>162.5</v>
          </cell>
        </row>
        <row r="150">
          <cell r="A150" t="str">
            <v>Q6*25mm  M.S.P</v>
          </cell>
          <cell r="B150">
            <v>203.125</v>
          </cell>
        </row>
        <row r="151">
          <cell r="A151" t="str">
            <v>Q7*40mm  M.S.P</v>
          </cell>
          <cell r="B151">
            <v>325.06944444444446</v>
          </cell>
        </row>
        <row r="152">
          <cell r="A152" t="str">
            <v>Q8*50mm  M.S.P</v>
          </cell>
          <cell r="B152">
            <v>364.58333333333337</v>
          </cell>
        </row>
        <row r="153">
          <cell r="A153" t="str">
            <v>Q9*30 x 20 x 1.2mm R.H.S</v>
          </cell>
          <cell r="B153">
            <v>0.94</v>
          </cell>
          <cell r="C153">
            <v>0.1</v>
          </cell>
        </row>
        <row r="154">
          <cell r="A154" t="str">
            <v>R1*30 x 20 x 1.5mm R.H.S</v>
          </cell>
          <cell r="B154">
            <v>1.17</v>
          </cell>
          <cell r="C154">
            <v>0.1</v>
          </cell>
        </row>
        <row r="155">
          <cell r="A155" t="str">
            <v>R2*30 x 20 x 2mm R.H.S</v>
          </cell>
          <cell r="B155">
            <v>1.53</v>
          </cell>
          <cell r="C155">
            <v>0.1</v>
          </cell>
        </row>
        <row r="156">
          <cell r="A156" t="str">
            <v>R3*30 x 20 x 3mm R.H.S</v>
          </cell>
          <cell r="B156">
            <v>2.27</v>
          </cell>
          <cell r="C156">
            <v>0.1</v>
          </cell>
        </row>
        <row r="157">
          <cell r="A157" t="str">
            <v>R4*40 x 20 x 1.2mm R.H.S</v>
          </cell>
          <cell r="B157">
            <v>1.1200000000000001</v>
          </cell>
          <cell r="C157">
            <v>0.12</v>
          </cell>
        </row>
        <row r="158">
          <cell r="A158" t="str">
            <v>R5*40 x 20 x 1.5mm R.H.S</v>
          </cell>
          <cell r="B158">
            <v>1.39</v>
          </cell>
          <cell r="C158">
            <v>0.12</v>
          </cell>
        </row>
        <row r="159">
          <cell r="A159" t="str">
            <v>R6*40 x 20 x 2mm R.H.S</v>
          </cell>
          <cell r="B159">
            <v>1.82</v>
          </cell>
          <cell r="C159">
            <v>0.12</v>
          </cell>
        </row>
        <row r="160">
          <cell r="A160" t="str">
            <v>R7*40 x 25 x 1.2mm R.H.S</v>
          </cell>
          <cell r="B160">
            <v>1.21</v>
          </cell>
          <cell r="C160">
            <v>0.13</v>
          </cell>
        </row>
        <row r="161">
          <cell r="A161" t="str">
            <v>R8*40 x 25 x 1.5mm R.H.S</v>
          </cell>
          <cell r="B161">
            <v>1.5</v>
          </cell>
          <cell r="C161">
            <v>0.13</v>
          </cell>
        </row>
        <row r="162">
          <cell r="A162" t="str">
            <v>R9*40 x 25 x 2mm R.H.S</v>
          </cell>
          <cell r="B162">
            <v>1.98</v>
          </cell>
          <cell r="C162">
            <v>0.13</v>
          </cell>
        </row>
        <row r="163">
          <cell r="A163" t="str">
            <v>S1*40 x 25 x 3mm R.H.S</v>
          </cell>
          <cell r="B163">
            <v>2.94</v>
          </cell>
          <cell r="C163">
            <v>0.13</v>
          </cell>
        </row>
        <row r="164">
          <cell r="A164" t="str">
            <v>S2*50 x 25 x 1.2mm R.H.S</v>
          </cell>
          <cell r="B164">
            <v>1.42</v>
          </cell>
          <cell r="C164">
            <v>0.15</v>
          </cell>
        </row>
        <row r="165">
          <cell r="A165" t="str">
            <v>S3*50 x 25 x 1.5mm R.H.S</v>
          </cell>
          <cell r="B165">
            <v>1.75</v>
          </cell>
          <cell r="C165">
            <v>0.15</v>
          </cell>
        </row>
        <row r="166">
          <cell r="A166" t="str">
            <v>S4*50 x 25 x 2mm R.H.S</v>
          </cell>
          <cell r="B166">
            <v>2.29</v>
          </cell>
          <cell r="C166">
            <v>0.15</v>
          </cell>
        </row>
        <row r="167">
          <cell r="A167" t="str">
            <v>S5*50 x 25 x 3mm R.H.S</v>
          </cell>
          <cell r="B167">
            <v>3.41</v>
          </cell>
          <cell r="C167">
            <v>0.15</v>
          </cell>
        </row>
        <row r="168">
          <cell r="A168" t="str">
            <v>S6*50 x 30 x 1.2mm R.H.S</v>
          </cell>
          <cell r="B168">
            <v>1.47</v>
          </cell>
          <cell r="C168">
            <v>0.16</v>
          </cell>
        </row>
        <row r="169">
          <cell r="A169" t="str">
            <v>S7*50 x 30 x 1.5mm R.H.S</v>
          </cell>
          <cell r="B169">
            <v>1.84</v>
          </cell>
          <cell r="C169">
            <v>0.16</v>
          </cell>
        </row>
        <row r="170">
          <cell r="A170" t="str">
            <v>S8*50 x 30 x 2mm R.H.S</v>
          </cell>
          <cell r="B170">
            <v>2.4300000000000002</v>
          </cell>
          <cell r="C170">
            <v>0.16</v>
          </cell>
        </row>
        <row r="171">
          <cell r="A171" t="str">
            <v>S9*50 x 30 x 3mm R.H.S</v>
          </cell>
          <cell r="B171">
            <v>3.58</v>
          </cell>
          <cell r="C171">
            <v>0.16</v>
          </cell>
        </row>
        <row r="172">
          <cell r="A172" t="str">
            <v>T1*60 x 40 x 1.2mm R.H.S</v>
          </cell>
          <cell r="B172">
            <v>1.85</v>
          </cell>
          <cell r="C172">
            <v>0.2</v>
          </cell>
        </row>
        <row r="173">
          <cell r="A173" t="str">
            <v>T2*60 x 40 x 1.5mm R.H.S</v>
          </cell>
          <cell r="B173">
            <v>2.2999999999999998</v>
          </cell>
          <cell r="C173">
            <v>0.2</v>
          </cell>
        </row>
        <row r="174">
          <cell r="A174" t="str">
            <v>T3*60 x 40 x 2mm R.H.S</v>
          </cell>
          <cell r="B174">
            <v>3.01</v>
          </cell>
          <cell r="C174">
            <v>0.2</v>
          </cell>
        </row>
        <row r="175">
          <cell r="A175" t="str">
            <v>T4*60 x 40 x 3mm R.H.S</v>
          </cell>
          <cell r="B175">
            <v>4.51</v>
          </cell>
          <cell r="C175">
            <v>0.2</v>
          </cell>
        </row>
        <row r="176">
          <cell r="A176" t="str">
            <v>T5*80 x 40 x 1.5mm R.H.S</v>
          </cell>
          <cell r="B176">
            <v>2.77</v>
          </cell>
          <cell r="C176">
            <v>0.24</v>
          </cell>
        </row>
        <row r="177">
          <cell r="A177" t="str">
            <v>T6*80 x 40 x 2mm R.H.S</v>
          </cell>
          <cell r="B177">
            <v>3.64</v>
          </cell>
          <cell r="C177">
            <v>0.24</v>
          </cell>
        </row>
        <row r="178">
          <cell r="A178" t="str">
            <v>T7*80 x 40 x 3mm R.H.S</v>
          </cell>
          <cell r="B178">
            <v>5.44</v>
          </cell>
          <cell r="C178">
            <v>0.24</v>
          </cell>
        </row>
        <row r="179">
          <cell r="A179" t="str">
            <v>T8*120 x 80 x 4mm R.H.S</v>
          </cell>
          <cell r="B179">
            <v>12.56</v>
          </cell>
          <cell r="C179">
            <v>0.4</v>
          </cell>
        </row>
        <row r="180">
          <cell r="A180" t="str">
            <v>T9*12 x 12 x 0.8mm S.H.S</v>
          </cell>
          <cell r="B180">
            <v>0.03</v>
          </cell>
          <cell r="C180">
            <v>4.8000000000000001E-2</v>
          </cell>
        </row>
        <row r="181">
          <cell r="A181" t="str">
            <v>U1*12 x 12 x 1.2mm S.H.S</v>
          </cell>
          <cell r="B181">
            <v>0.43</v>
          </cell>
          <cell r="C181">
            <v>4.8000000000000001E-2</v>
          </cell>
        </row>
        <row r="182">
          <cell r="A182" t="str">
            <v>U2*16 x 16 x 0.8mm S.H.S</v>
          </cell>
          <cell r="B182">
            <v>0.38</v>
          </cell>
          <cell r="C182">
            <v>6.4000000000000001E-2</v>
          </cell>
        </row>
        <row r="183">
          <cell r="A183" t="str">
            <v>U3*16 x 16 x 1mm S.H.S</v>
          </cell>
          <cell r="B183">
            <v>0.47</v>
          </cell>
          <cell r="C183">
            <v>6.4000000000000001E-2</v>
          </cell>
        </row>
        <row r="184">
          <cell r="A184" t="str">
            <v>U4*16 x 16 x 1.2mm S.H.S</v>
          </cell>
          <cell r="B184">
            <v>0.56999999999999995</v>
          </cell>
          <cell r="C184">
            <v>6.4000000000000001E-2</v>
          </cell>
        </row>
        <row r="185">
          <cell r="A185" t="str">
            <v>U5*16 x 16 x 1.5mm S.H.S</v>
          </cell>
          <cell r="B185">
            <v>0.69</v>
          </cell>
          <cell r="C185">
            <v>6.4000000000000001E-2</v>
          </cell>
        </row>
        <row r="186">
          <cell r="A186" t="str">
            <v>U6*20 x 20 x 0.8mm S.H.S</v>
          </cell>
          <cell r="B186">
            <v>0.5</v>
          </cell>
          <cell r="C186">
            <v>0.08</v>
          </cell>
        </row>
        <row r="187">
          <cell r="A187" t="str">
            <v>U7*20 x 20 x 1mm S.H.S</v>
          </cell>
          <cell r="B187">
            <v>0.62</v>
          </cell>
          <cell r="C187">
            <v>0.08</v>
          </cell>
        </row>
        <row r="188">
          <cell r="A188" t="str">
            <v>U8*20 x 20 x 1.2mm S.H.S</v>
          </cell>
          <cell r="B188">
            <v>0.73</v>
          </cell>
          <cell r="C188">
            <v>0.08</v>
          </cell>
        </row>
        <row r="189">
          <cell r="A189" t="str">
            <v>U9*20 x 20 x 1.5mm S.H.S</v>
          </cell>
          <cell r="B189">
            <v>0.91</v>
          </cell>
          <cell r="C189">
            <v>0.08</v>
          </cell>
        </row>
        <row r="190">
          <cell r="A190" t="str">
            <v>V1*20 x 20 x 2mm S.H.S</v>
          </cell>
          <cell r="B190">
            <v>1.19</v>
          </cell>
          <cell r="C190">
            <v>0.08</v>
          </cell>
        </row>
        <row r="191">
          <cell r="A191" t="str">
            <v>V2*25 x 25 x 0.8mm S.H.S</v>
          </cell>
          <cell r="B191">
            <v>0.63</v>
          </cell>
          <cell r="C191">
            <v>0.1</v>
          </cell>
        </row>
        <row r="192">
          <cell r="A192" t="str">
            <v>V3*25 x 25 x 1mm S.H.S</v>
          </cell>
          <cell r="B192">
            <v>0.79</v>
          </cell>
          <cell r="C192">
            <v>0.1</v>
          </cell>
        </row>
        <row r="193">
          <cell r="A193" t="str">
            <v>V4*25 x 25 x 1.2mm S.H.S</v>
          </cell>
          <cell r="B193">
            <v>0.94</v>
          </cell>
          <cell r="C193">
            <v>0.1</v>
          </cell>
        </row>
        <row r="194">
          <cell r="A194" t="str">
            <v>V5*25 x 25 x 1.5mm S.H.S</v>
          </cell>
          <cell r="B194">
            <v>1.17</v>
          </cell>
          <cell r="C194">
            <v>0.1</v>
          </cell>
        </row>
        <row r="195">
          <cell r="A195" t="str">
            <v>V6*25 x 25 x 2mm S.H.S</v>
          </cell>
          <cell r="B195">
            <v>1.53</v>
          </cell>
          <cell r="C195">
            <v>0.1</v>
          </cell>
        </row>
        <row r="196">
          <cell r="A196" t="str">
            <v>V7*25 x 25 x 3mm S.H.S</v>
          </cell>
          <cell r="B196">
            <v>2.27</v>
          </cell>
          <cell r="C196">
            <v>0.1</v>
          </cell>
        </row>
        <row r="197">
          <cell r="A197" t="str">
            <v>V8*30 x 30 x 1.2mm S.H.S</v>
          </cell>
          <cell r="B197">
            <v>1.1200000000000001</v>
          </cell>
          <cell r="C197">
            <v>0.12</v>
          </cell>
        </row>
        <row r="198">
          <cell r="A198" t="str">
            <v>V9*30 x 30 x 1.5mm S.H.S</v>
          </cell>
          <cell r="B198">
            <v>1.39</v>
          </cell>
          <cell r="C198">
            <v>0.12</v>
          </cell>
        </row>
        <row r="199">
          <cell r="A199" t="str">
            <v>W1*30 x 30 x 2mm S.H.S</v>
          </cell>
          <cell r="B199">
            <v>1.82</v>
          </cell>
          <cell r="C199">
            <v>0.12</v>
          </cell>
        </row>
        <row r="200">
          <cell r="A200" t="str">
            <v>W2*40 x 40 x 1.2mm S.H.S</v>
          </cell>
          <cell r="B200">
            <v>1.42</v>
          </cell>
          <cell r="C200">
            <v>0.16</v>
          </cell>
        </row>
        <row r="201">
          <cell r="A201" t="str">
            <v>W3*40 x 40 x 1.5mm S.H.S</v>
          </cell>
          <cell r="B201">
            <v>1.75</v>
          </cell>
          <cell r="C201">
            <v>0.16</v>
          </cell>
        </row>
        <row r="202">
          <cell r="A202" t="str">
            <v>W4*40 x 40 x 2mm S.H.S</v>
          </cell>
          <cell r="B202">
            <v>2.29</v>
          </cell>
          <cell r="C202">
            <v>0.16</v>
          </cell>
        </row>
        <row r="203">
          <cell r="A203" t="str">
            <v>W5*40 x 40 x 3mm S.H.S</v>
          </cell>
          <cell r="B203">
            <v>3.41</v>
          </cell>
          <cell r="C203">
            <v>0.16</v>
          </cell>
        </row>
        <row r="204">
          <cell r="A204" t="str">
            <v>W6*50 x 50 x 1.2mm S.H.S</v>
          </cell>
          <cell r="B204">
            <v>1.85</v>
          </cell>
          <cell r="C204">
            <v>0.2</v>
          </cell>
        </row>
        <row r="205">
          <cell r="A205" t="str">
            <v>W7*50 x 50 x 1.5mm S.H.S</v>
          </cell>
          <cell r="B205">
            <v>2.2999999999999998</v>
          </cell>
          <cell r="C205">
            <v>0.2</v>
          </cell>
        </row>
        <row r="206">
          <cell r="A206" t="str">
            <v>W8*50 x 50 x 2mm S.H.S</v>
          </cell>
          <cell r="B206">
            <v>3.01</v>
          </cell>
          <cell r="C206">
            <v>0.2</v>
          </cell>
        </row>
        <row r="207">
          <cell r="A207" t="str">
            <v>W9*50 x 50 x 3mm S.H.S</v>
          </cell>
          <cell r="B207">
            <v>4.51</v>
          </cell>
          <cell r="C207">
            <v>0.2</v>
          </cell>
        </row>
        <row r="208">
          <cell r="A208" t="str">
            <v>X1*50 x 50 x 4mm S.H.S</v>
          </cell>
          <cell r="B208">
            <v>6.01</v>
          </cell>
          <cell r="C208">
            <v>0.2</v>
          </cell>
        </row>
        <row r="209">
          <cell r="A209" t="str">
            <v>X2*60 x 60 x 1.5mm S.H.S</v>
          </cell>
          <cell r="B209">
            <v>2.77</v>
          </cell>
          <cell r="C209">
            <v>0.24</v>
          </cell>
        </row>
        <row r="210">
          <cell r="A210" t="str">
            <v>X3*60 x 60 x 2mm S.H.S</v>
          </cell>
          <cell r="B210">
            <v>3.64</v>
          </cell>
          <cell r="C210">
            <v>0.24</v>
          </cell>
        </row>
        <row r="211">
          <cell r="A211" t="str">
            <v>X4*60 x 60 x 3mm S.H.S</v>
          </cell>
          <cell r="B211">
            <v>5.44</v>
          </cell>
          <cell r="C211">
            <v>0.24</v>
          </cell>
        </row>
        <row r="212">
          <cell r="A212" t="str">
            <v>X5*75 x 75 x 2mm S.H.S</v>
          </cell>
          <cell r="B212">
            <v>4.71</v>
          </cell>
          <cell r="C212">
            <v>0.3</v>
          </cell>
        </row>
        <row r="213">
          <cell r="A213" t="str">
            <v>X6*76.2 x 76.2 x 3mm S.H.S</v>
          </cell>
          <cell r="B213">
            <v>7.18</v>
          </cell>
          <cell r="C213">
            <v>0.30499999999999999</v>
          </cell>
        </row>
        <row r="214">
          <cell r="A214" t="str">
            <v>X7*76.2 x 76.2 x 4mm S.H.S</v>
          </cell>
          <cell r="B214">
            <v>9.57</v>
          </cell>
          <cell r="C214">
            <v>0.30499999999999999</v>
          </cell>
        </row>
        <row r="215">
          <cell r="A215" t="str">
            <v>X8*100 x 100 x 3mm S.H.S</v>
          </cell>
          <cell r="B215">
            <v>9.42</v>
          </cell>
          <cell r="C215">
            <v>0.4</v>
          </cell>
        </row>
        <row r="216">
          <cell r="A216" t="str">
            <v>X9*100 x 100 x 4mm S.H.S</v>
          </cell>
          <cell r="B216">
            <v>12.56</v>
          </cell>
          <cell r="C216">
            <v>0.4</v>
          </cell>
        </row>
        <row r="217">
          <cell r="A217" t="str">
            <v>Y1*100 x 100 x 6mm S.H.S</v>
          </cell>
          <cell r="B217">
            <v>18.84</v>
          </cell>
          <cell r="C217">
            <v>0.4</v>
          </cell>
        </row>
        <row r="218">
          <cell r="A218" t="str">
            <v>Y2*150 x 150 x 4mm S.H.S</v>
          </cell>
          <cell r="B218">
            <v>18.84</v>
          </cell>
          <cell r="C218">
            <v>0.6</v>
          </cell>
        </row>
        <row r="219">
          <cell r="A219" t="str">
            <v>Y3*150 x 150 x 6mm S.H.S</v>
          </cell>
          <cell r="B219">
            <v>28.26</v>
          </cell>
          <cell r="C219">
            <v>0.6</v>
          </cell>
        </row>
        <row r="220">
          <cell r="A220" t="str">
            <v>Y4*200 x 200 x 6mm S.H.S</v>
          </cell>
          <cell r="B220">
            <v>37.68</v>
          </cell>
          <cell r="C220">
            <v>0.8</v>
          </cell>
        </row>
        <row r="221">
          <cell r="A221" t="str">
            <v>Y5*100 x 50 x 2mm Z.P</v>
          </cell>
          <cell r="B221">
            <v>3.54</v>
          </cell>
          <cell r="C221">
            <v>0.5</v>
          </cell>
        </row>
        <row r="222">
          <cell r="A222" t="str">
            <v>Y6*115 x 50 x 2mm Z.P</v>
          </cell>
          <cell r="B222">
            <v>3.78</v>
          </cell>
          <cell r="C222">
            <v>0.53</v>
          </cell>
        </row>
        <row r="223">
          <cell r="A223" t="str">
            <v>Y7*130 x 50 x 2mm Z.P</v>
          </cell>
          <cell r="B223">
            <v>4.0199999999999996</v>
          </cell>
          <cell r="C223">
            <v>0.56000000000000005</v>
          </cell>
        </row>
        <row r="224">
          <cell r="A224" t="str">
            <v>Y8*140 x 50 x 2mm Z.P</v>
          </cell>
          <cell r="B224">
            <v>4.17</v>
          </cell>
          <cell r="C224">
            <v>0.57999999999999996</v>
          </cell>
        </row>
        <row r="225">
          <cell r="A225" t="str">
            <v>Y9*150 x 50 x 2mm Z.P</v>
          </cell>
          <cell r="B225">
            <v>4.33</v>
          </cell>
          <cell r="C225">
            <v>0.6</v>
          </cell>
        </row>
        <row r="226">
          <cell r="A226" t="str">
            <v>Z1*175 x 50 x 2mm Z.P</v>
          </cell>
          <cell r="B226">
            <v>5.19</v>
          </cell>
          <cell r="C226">
            <v>0.65</v>
          </cell>
        </row>
        <row r="227">
          <cell r="A227" t="str">
            <v>Z2*175 x 50 x 2.5mm Z.P</v>
          </cell>
          <cell r="B227">
            <v>6.65</v>
          </cell>
          <cell r="C227">
            <v>0.65</v>
          </cell>
        </row>
      </sheetData>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lysheets"/>
      <sheetName val="Contents"/>
      <sheetName val="QC"/>
      <sheetName val="Notes"/>
      <sheetName val="Comparison"/>
      <sheetName val="SummaryWHBO"/>
      <sheetName val="Summary "/>
      <sheetName val="TPC"/>
      <sheetName val="I&amp;R"/>
      <sheetName val="I&amp;R Second Lifestyle"/>
      <sheetName val="IRR 10yrs"/>
      <sheetName val="Escalation"/>
      <sheetName val="Cashflow"/>
      <sheetName val="Areas1"/>
      <sheetName val="EA - Hotel"/>
      <sheetName val="Rates"/>
      <sheetName val="EA - Site Works"/>
      <sheetName val="F, F &amp; E (2)"/>
      <sheetName val="Areas"/>
      <sheetName val="Control Sheet"/>
      <sheetName val="Arch"/>
      <sheetName val="QS"/>
      <sheetName val="PM"/>
      <sheetName val="Struct"/>
      <sheetName val="Civil"/>
      <sheetName val="Hvac"/>
      <sheetName val="Lift"/>
      <sheetName val="Facade"/>
      <sheetName val="Elect"/>
      <sheetName val="Fire"/>
      <sheetName val="Wet"/>
      <sheetName val="Electronic"/>
      <sheetName val="Land Arch"/>
      <sheetName val="Spec"/>
      <sheetName val="Tr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9">
          <cell r="A9" t="str">
            <v>Preliminaries</v>
          </cell>
        </row>
        <row r="10">
          <cell r="A10" t="str">
            <v>Alterations</v>
          </cell>
        </row>
        <row r="11">
          <cell r="A11" t="str">
            <v>Earthworks</v>
          </cell>
        </row>
        <row r="12">
          <cell r="A12" t="str">
            <v>Lateral support</v>
          </cell>
        </row>
        <row r="13">
          <cell r="A13" t="str">
            <v>Piling</v>
          </cell>
        </row>
        <row r="14">
          <cell r="A14" t="str">
            <v>Concrete, formwork &amp; reinforcement</v>
          </cell>
        </row>
        <row r="15">
          <cell r="A15" t="str">
            <v>Precast concrete</v>
          </cell>
        </row>
        <row r="16">
          <cell r="A16" t="str">
            <v>Masonry</v>
          </cell>
        </row>
        <row r="17">
          <cell r="A17" t="str">
            <v>Waterproofing</v>
          </cell>
        </row>
        <row r="18">
          <cell r="A18" t="str">
            <v>Roof coverings</v>
          </cell>
        </row>
        <row r="19">
          <cell r="A19" t="str">
            <v>Carpentry &amp; joinery</v>
          </cell>
        </row>
        <row r="20">
          <cell r="A20" t="str">
            <v>Celings, partitions, access flooring</v>
          </cell>
        </row>
        <row r="21">
          <cell r="A21" t="str">
            <v>Floor coverings, wall linings, etc.</v>
          </cell>
        </row>
        <row r="22">
          <cell r="A22" t="str">
            <v>Ironmongery</v>
          </cell>
        </row>
        <row r="23">
          <cell r="A23" t="str">
            <v>Structural steelwork</v>
          </cell>
        </row>
        <row r="24">
          <cell r="A24" t="str">
            <v>Metalwork</v>
          </cell>
        </row>
        <row r="25">
          <cell r="A25" t="str">
            <v>Plastering</v>
          </cell>
        </row>
        <row r="26">
          <cell r="A26" t="str">
            <v>Tiling</v>
          </cell>
        </row>
        <row r="27">
          <cell r="A27" t="str">
            <v>Plumbing &amp; drainage</v>
          </cell>
        </row>
        <row r="28">
          <cell r="A28" t="str">
            <v>Electrical work</v>
          </cell>
        </row>
        <row r="29">
          <cell r="A29" t="str">
            <v>Glazing</v>
          </cell>
        </row>
        <row r="30">
          <cell r="A30" t="str">
            <v>Paintwork</v>
          </cell>
        </row>
        <row r="31">
          <cell r="A31" t="str">
            <v>Paperhanging</v>
          </cell>
        </row>
        <row r="32">
          <cell r="A32" t="str">
            <v>External work</v>
          </cell>
        </row>
        <row r="36">
          <cell r="A36" t="str">
            <v>Main contractor</v>
          </cell>
        </row>
        <row r="37">
          <cell r="A37" t="str">
            <v>Access flooring</v>
          </cell>
        </row>
        <row r="38">
          <cell r="A38" t="str">
            <v>Airconditioning &amp; ventilation</v>
          </cell>
        </row>
        <row r="39">
          <cell r="A39" t="str">
            <v>Aluminium &amp; glass</v>
          </cell>
        </row>
        <row r="40">
          <cell r="A40" t="str">
            <v>Balustrades</v>
          </cell>
        </row>
        <row r="41">
          <cell r="A41" t="str">
            <v>Bulk earthworks</v>
          </cell>
        </row>
        <row r="42">
          <cell r="A42" t="str">
            <v>Carpentry &amp; joinery</v>
          </cell>
        </row>
        <row r="43">
          <cell r="A43" t="str">
            <v>Ceiling &amp; partitions</v>
          </cell>
        </row>
        <row r="44">
          <cell r="A44" t="str">
            <v>Compactor</v>
          </cell>
        </row>
        <row r="45">
          <cell r="A45" t="str">
            <v>Electrical installation</v>
          </cell>
        </row>
        <row r="46">
          <cell r="A46" t="str">
            <v>External works</v>
          </cell>
        </row>
        <row r="47">
          <cell r="A47" t="str">
            <v>Floor coverings</v>
          </cell>
        </row>
        <row r="48">
          <cell r="A48" t="str">
            <v>Ironmongery</v>
          </cell>
        </row>
        <row r="49">
          <cell r="A49" t="str">
            <v>Landscaping</v>
          </cell>
        </row>
        <row r="50">
          <cell r="A50" t="str">
            <v>Lifts / Escalators</v>
          </cell>
        </row>
        <row r="51">
          <cell r="A51" t="str">
            <v>Marmoran coatings</v>
          </cell>
        </row>
        <row r="52">
          <cell r="A52" t="str">
            <v>PA Installation</v>
          </cell>
        </row>
        <row r="53">
          <cell r="A53" t="str">
            <v>Piling</v>
          </cell>
        </row>
        <row r="54">
          <cell r="A54" t="str">
            <v>Plumbing &amp; drainage</v>
          </cell>
        </row>
        <row r="55">
          <cell r="A55" t="str">
            <v>Post tensioning</v>
          </cell>
        </row>
        <row r="56">
          <cell r="A56" t="str">
            <v>Roof structure</v>
          </cell>
        </row>
        <row r="57">
          <cell r="A57" t="str">
            <v>Roof covering &amp; insulation</v>
          </cell>
        </row>
        <row r="58">
          <cell r="A58" t="str">
            <v>Signage</v>
          </cell>
        </row>
        <row r="59">
          <cell r="A59" t="str">
            <v>Smoke detection</v>
          </cell>
        </row>
        <row r="60">
          <cell r="A60" t="str">
            <v>Sprinklers</v>
          </cell>
        </row>
        <row r="61">
          <cell r="A61" t="str">
            <v>Structural steelwork</v>
          </cell>
        </row>
        <row r="62">
          <cell r="A62" t="str">
            <v>Tiling</v>
          </cell>
        </row>
        <row r="63">
          <cell r="A63" t="str">
            <v>Vertical blinds</v>
          </cell>
        </row>
        <row r="64">
          <cell r="A64" t="str">
            <v>Wall finishes</v>
          </cell>
        </row>
        <row r="65">
          <cell r="A65" t="str">
            <v>Wallpaper</v>
          </cell>
        </row>
        <row r="66">
          <cell r="A66" t="str">
            <v>Waterproofing</v>
          </cell>
        </row>
        <row r="67">
          <cell r="A67" t="str">
            <v>Profit &amp; attendance</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lysheets"/>
      <sheetName val="Contents"/>
      <sheetName val="QC"/>
      <sheetName val="Notes"/>
      <sheetName val="Comparison"/>
      <sheetName val="SummaryWHBO"/>
      <sheetName val="Summary "/>
      <sheetName val="TPC"/>
      <sheetName val="I&amp;R"/>
      <sheetName val="I&amp;R Second Lifestyle"/>
      <sheetName val="IRR 10yrs"/>
      <sheetName val="Escalation"/>
      <sheetName val="Cashflow"/>
      <sheetName val="Areas1"/>
      <sheetName val="EA - Hotel"/>
      <sheetName val="Rates"/>
      <sheetName val="EA - Site Works"/>
      <sheetName val="F, F &amp; E (2)"/>
      <sheetName val="Areas"/>
      <sheetName val="Control Sheet"/>
      <sheetName val="Arch"/>
      <sheetName val="QS"/>
      <sheetName val="PM"/>
      <sheetName val="Struct"/>
      <sheetName val="Civil"/>
      <sheetName val="Hvac"/>
      <sheetName val="Lift"/>
      <sheetName val="Facade"/>
      <sheetName val="Elect"/>
      <sheetName val="Fire"/>
      <sheetName val="Wet"/>
      <sheetName val="Electronic"/>
      <sheetName val="Land Arch"/>
      <sheetName val="Spec"/>
      <sheetName val="Trades"/>
      <sheetName val="FR-PROVSNL-SUM-DETAIL"/>
      <sheetName val="FR-SUMME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9">
          <cell r="A9" t="str">
            <v>Preliminaries</v>
          </cell>
        </row>
        <row r="10">
          <cell r="A10" t="str">
            <v>Alterations</v>
          </cell>
        </row>
        <row r="11">
          <cell r="A11" t="str">
            <v>Earthworks</v>
          </cell>
        </row>
        <row r="12">
          <cell r="A12" t="str">
            <v>Lateral support</v>
          </cell>
        </row>
        <row r="13">
          <cell r="A13" t="str">
            <v>Piling</v>
          </cell>
        </row>
        <row r="14">
          <cell r="A14" t="str">
            <v>Concrete, formwork &amp; reinforcement</v>
          </cell>
        </row>
        <row r="15">
          <cell r="A15" t="str">
            <v>Precast concrete</v>
          </cell>
        </row>
        <row r="16">
          <cell r="A16" t="str">
            <v>Masonry</v>
          </cell>
        </row>
        <row r="17">
          <cell r="A17" t="str">
            <v>Waterproofing</v>
          </cell>
        </row>
        <row r="18">
          <cell r="A18" t="str">
            <v>Roof coverings</v>
          </cell>
        </row>
        <row r="19">
          <cell r="A19" t="str">
            <v>Carpentry &amp; joinery</v>
          </cell>
        </row>
        <row r="20">
          <cell r="A20" t="str">
            <v>Celings, partitions, access flooring</v>
          </cell>
        </row>
        <row r="21">
          <cell r="A21" t="str">
            <v>Floor coverings, wall linings, etc.</v>
          </cell>
        </row>
        <row r="22">
          <cell r="A22" t="str">
            <v>Ironmongery</v>
          </cell>
        </row>
        <row r="23">
          <cell r="A23" t="str">
            <v>Structural steelwork</v>
          </cell>
        </row>
        <row r="24">
          <cell r="A24" t="str">
            <v>Metalwork</v>
          </cell>
        </row>
        <row r="25">
          <cell r="A25" t="str">
            <v>Plastering</v>
          </cell>
        </row>
        <row r="26">
          <cell r="A26" t="str">
            <v>Tiling</v>
          </cell>
        </row>
        <row r="27">
          <cell r="A27" t="str">
            <v>Plumbing &amp; drainage</v>
          </cell>
        </row>
        <row r="28">
          <cell r="A28" t="str">
            <v>Electrical work</v>
          </cell>
        </row>
        <row r="29">
          <cell r="A29" t="str">
            <v>Glazing</v>
          </cell>
        </row>
        <row r="30">
          <cell r="A30" t="str">
            <v>Paintwork</v>
          </cell>
        </row>
        <row r="31">
          <cell r="A31" t="str">
            <v>Paperhanging</v>
          </cell>
        </row>
        <row r="32">
          <cell r="A32" t="str">
            <v>External work</v>
          </cell>
        </row>
        <row r="36">
          <cell r="A36" t="str">
            <v>Main contractor</v>
          </cell>
        </row>
        <row r="37">
          <cell r="A37" t="str">
            <v>Access flooring</v>
          </cell>
        </row>
        <row r="38">
          <cell r="A38" t="str">
            <v>Airconditioning &amp; ventilation</v>
          </cell>
        </row>
        <row r="39">
          <cell r="A39" t="str">
            <v>Aluminium &amp; glass</v>
          </cell>
        </row>
        <row r="40">
          <cell r="A40" t="str">
            <v>Balustrades</v>
          </cell>
        </row>
        <row r="41">
          <cell r="A41" t="str">
            <v>Bulk earthworks</v>
          </cell>
        </row>
        <row r="42">
          <cell r="A42" t="str">
            <v>Carpentry &amp; joinery</v>
          </cell>
        </row>
        <row r="43">
          <cell r="A43" t="str">
            <v>Ceiling &amp; partitions</v>
          </cell>
        </row>
        <row r="44">
          <cell r="A44" t="str">
            <v>Compactor</v>
          </cell>
        </row>
        <row r="45">
          <cell r="A45" t="str">
            <v>Electrical installation</v>
          </cell>
        </row>
        <row r="46">
          <cell r="A46" t="str">
            <v>External works</v>
          </cell>
        </row>
        <row r="47">
          <cell r="A47" t="str">
            <v>Floor coverings</v>
          </cell>
        </row>
        <row r="48">
          <cell r="A48" t="str">
            <v>Ironmongery</v>
          </cell>
        </row>
        <row r="49">
          <cell r="A49" t="str">
            <v>Landscaping</v>
          </cell>
        </row>
        <row r="50">
          <cell r="A50" t="str">
            <v>Lifts / Escalators</v>
          </cell>
        </row>
        <row r="51">
          <cell r="A51" t="str">
            <v>Marmoran coatings</v>
          </cell>
        </row>
        <row r="52">
          <cell r="A52" t="str">
            <v>PA Installation</v>
          </cell>
        </row>
        <row r="53">
          <cell r="A53" t="str">
            <v>Piling</v>
          </cell>
        </row>
        <row r="54">
          <cell r="A54" t="str">
            <v>Plumbing &amp; drainage</v>
          </cell>
        </row>
        <row r="55">
          <cell r="A55" t="str">
            <v>Post tensioning</v>
          </cell>
        </row>
        <row r="56">
          <cell r="A56" t="str">
            <v>Roof structure</v>
          </cell>
        </row>
        <row r="57">
          <cell r="A57" t="str">
            <v>Roof covering &amp; insulation</v>
          </cell>
        </row>
        <row r="58">
          <cell r="A58" t="str">
            <v>Signage</v>
          </cell>
        </row>
        <row r="59">
          <cell r="A59" t="str">
            <v>Smoke detection</v>
          </cell>
        </row>
        <row r="60">
          <cell r="A60" t="str">
            <v>Sprinklers</v>
          </cell>
        </row>
        <row r="61">
          <cell r="A61" t="str">
            <v>Structural steelwork</v>
          </cell>
        </row>
        <row r="62">
          <cell r="A62" t="str">
            <v>Tiling</v>
          </cell>
        </row>
        <row r="63">
          <cell r="A63" t="str">
            <v>Vertical blinds</v>
          </cell>
        </row>
        <row r="64">
          <cell r="A64" t="str">
            <v>Wall finishes</v>
          </cell>
        </row>
        <row r="65">
          <cell r="A65" t="str">
            <v>Wallpaper</v>
          </cell>
        </row>
        <row r="66">
          <cell r="A66" t="str">
            <v>Waterproofing</v>
          </cell>
        </row>
        <row r="67">
          <cell r="A67" t="str">
            <v>Profit &amp; attendance</v>
          </cell>
        </row>
      </sheetData>
      <sheetData sheetId="36" refreshError="1"/>
      <sheetData sheetId="3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verside Gdns"/>
      <sheetName val="Naivasha Close"/>
      <sheetName val="Greenwood Ln Apt 605"/>
      <sheetName val="Hillcrest 6"/>
      <sheetName val="Hillcrest 15"/>
      <sheetName val="Hillcrest 17"/>
      <sheetName val="Hillcrest 18"/>
      <sheetName val="St Austins Gardens"/>
      <sheetName val="Total Residential"/>
      <sheetName val="Summary"/>
      <sheetName val="Table"/>
      <sheetName val="Buildings control"/>
      <sheetName val="Total Commercial"/>
      <sheetName val="New Residential"/>
      <sheetName val="New Commercial"/>
      <sheetName val="Hillcrest 66"/>
    </sheetNames>
    <sheetDataSet>
      <sheetData sheetId="0"/>
      <sheetData sheetId="1"/>
      <sheetData sheetId="2"/>
      <sheetData sheetId="3"/>
      <sheetData sheetId="4"/>
      <sheetData sheetId="5"/>
      <sheetData sheetId="6"/>
      <sheetData sheetId="7"/>
      <sheetData sheetId="8"/>
      <sheetData sheetId="9"/>
      <sheetData sheetId="10">
        <row r="4">
          <cell r="A4">
            <v>1</v>
          </cell>
          <cell r="B4">
            <v>0.33333333333333331</v>
          </cell>
          <cell r="C4">
            <v>0</v>
          </cell>
          <cell r="D4">
            <v>0</v>
          </cell>
          <cell r="E4">
            <v>0</v>
          </cell>
          <cell r="F4" t="str">
            <v>1 MONTHS PROFIT AND LOSS A/C to 31 January 2000</v>
          </cell>
        </row>
        <row r="5">
          <cell r="A5">
            <v>2</v>
          </cell>
          <cell r="B5">
            <v>0.66666666666666663</v>
          </cell>
          <cell r="C5">
            <v>0</v>
          </cell>
          <cell r="D5">
            <v>0</v>
          </cell>
          <cell r="E5">
            <v>0</v>
          </cell>
          <cell r="F5" t="str">
            <v>2 MONTHS PROFIT AND LOSS A/C to 28 February 2000</v>
          </cell>
        </row>
        <row r="6">
          <cell r="A6">
            <v>3</v>
          </cell>
          <cell r="B6">
            <v>1</v>
          </cell>
          <cell r="C6">
            <v>0</v>
          </cell>
          <cell r="D6">
            <v>0</v>
          </cell>
          <cell r="E6">
            <v>0</v>
          </cell>
          <cell r="F6" t="str">
            <v>3 MONTHS PROFIT AND LOSS A/C to 31 March 2000</v>
          </cell>
        </row>
        <row r="7">
          <cell r="A7">
            <v>4</v>
          </cell>
          <cell r="B7">
            <v>1</v>
          </cell>
          <cell r="C7">
            <v>0.33333333333333331</v>
          </cell>
          <cell r="D7">
            <v>0</v>
          </cell>
          <cell r="E7">
            <v>0</v>
          </cell>
          <cell r="F7" t="str">
            <v>4 MONTHS PROFIT AND LOSS A/C to 30 April 2000</v>
          </cell>
        </row>
        <row r="8">
          <cell r="A8">
            <v>5</v>
          </cell>
          <cell r="B8">
            <v>1</v>
          </cell>
          <cell r="C8">
            <v>0.66666666666666663</v>
          </cell>
          <cell r="D8">
            <v>0</v>
          </cell>
          <cell r="E8">
            <v>0</v>
          </cell>
          <cell r="F8" t="str">
            <v>5 MONTHS PROFIT AND LOSS A/C to 31 May 2000</v>
          </cell>
        </row>
        <row r="9">
          <cell r="A9">
            <v>6</v>
          </cell>
          <cell r="B9">
            <v>1</v>
          </cell>
          <cell r="C9">
            <v>1</v>
          </cell>
          <cell r="D9">
            <v>0</v>
          </cell>
          <cell r="E9">
            <v>0</v>
          </cell>
          <cell r="F9" t="str">
            <v>6 MONTHS PROFIT AND LOSS A/C to 30 June 2000</v>
          </cell>
        </row>
        <row r="10">
          <cell r="A10">
            <v>7</v>
          </cell>
          <cell r="B10">
            <v>1</v>
          </cell>
          <cell r="C10">
            <v>1</v>
          </cell>
          <cell r="D10">
            <v>0.33333333333333331</v>
          </cell>
          <cell r="E10">
            <v>0</v>
          </cell>
          <cell r="F10" t="str">
            <v>7 MONTHS PROFIT AND LOSS A/C to 31 July 2000</v>
          </cell>
        </row>
        <row r="11">
          <cell r="A11">
            <v>8</v>
          </cell>
          <cell r="B11">
            <v>1</v>
          </cell>
          <cell r="C11">
            <v>1</v>
          </cell>
          <cell r="D11">
            <v>0.66666666666666663</v>
          </cell>
          <cell r="E11">
            <v>0</v>
          </cell>
          <cell r="F11" t="str">
            <v>8 MONTHS PROFIT AND LOSS A/C to 31 August 2000</v>
          </cell>
        </row>
        <row r="12">
          <cell r="A12">
            <v>9</v>
          </cell>
          <cell r="B12">
            <v>1</v>
          </cell>
          <cell r="C12">
            <v>1</v>
          </cell>
          <cell r="D12">
            <v>1</v>
          </cell>
          <cell r="E12">
            <v>0</v>
          </cell>
          <cell r="F12" t="str">
            <v>9 MONTHS PROFIT AND LOSS A/C to 30 September 2000</v>
          </cell>
        </row>
        <row r="13">
          <cell r="A13">
            <v>10</v>
          </cell>
          <cell r="B13">
            <v>1</v>
          </cell>
          <cell r="C13">
            <v>1</v>
          </cell>
          <cell r="D13">
            <v>1</v>
          </cell>
          <cell r="E13">
            <v>0.33333333333333331</v>
          </cell>
          <cell r="F13" t="str">
            <v>10 MONTHS PROFIT AND LOSS A/C to 31 October 2000</v>
          </cell>
        </row>
        <row r="14">
          <cell r="A14">
            <v>11</v>
          </cell>
          <cell r="B14">
            <v>1</v>
          </cell>
          <cell r="C14">
            <v>1</v>
          </cell>
          <cell r="D14">
            <v>1</v>
          </cell>
          <cell r="E14">
            <v>0.66666666666666663</v>
          </cell>
          <cell r="F14" t="str">
            <v>11 MONTHS PROFIT AND LOSS A/C to 30 November 2000</v>
          </cell>
        </row>
        <row r="15">
          <cell r="A15">
            <v>12</v>
          </cell>
          <cell r="B15">
            <v>1</v>
          </cell>
          <cell r="C15">
            <v>1</v>
          </cell>
          <cell r="D15">
            <v>1</v>
          </cell>
          <cell r="E15">
            <v>1</v>
          </cell>
          <cell r="F15" t="str">
            <v>12 MONTHS PROFIT AND LOSS A/C to 31 December 2000</v>
          </cell>
        </row>
      </sheetData>
      <sheetData sheetId="11"/>
      <sheetData sheetId="12"/>
      <sheetData sheetId="13"/>
      <sheetData sheetId="14"/>
      <sheetData sheetId="1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verside Gdns"/>
      <sheetName val="Naivasha Close"/>
      <sheetName val="Greenwood Ln Apt 605"/>
      <sheetName val="Hillcrest 6"/>
      <sheetName val="Hillcrest 15"/>
      <sheetName val="Hillcrest 17"/>
      <sheetName val="Hillcrest 18"/>
      <sheetName val="St Austins Gardens"/>
      <sheetName val="Total Residential"/>
      <sheetName val="Summary"/>
      <sheetName val="Table"/>
      <sheetName val="Buildings control"/>
      <sheetName val="Total Commercial"/>
      <sheetName val="New Residential"/>
      <sheetName val="New Commercial"/>
      <sheetName val="Hillcrest 66"/>
      <sheetName val="Ragama"/>
    </sheetNames>
    <sheetDataSet>
      <sheetData sheetId="0"/>
      <sheetData sheetId="1"/>
      <sheetData sheetId="2"/>
      <sheetData sheetId="3"/>
      <sheetData sheetId="4"/>
      <sheetData sheetId="5"/>
      <sheetData sheetId="6"/>
      <sheetData sheetId="7"/>
      <sheetData sheetId="8"/>
      <sheetData sheetId="9"/>
      <sheetData sheetId="10">
        <row r="4">
          <cell r="A4">
            <v>1</v>
          </cell>
          <cell r="B4">
            <v>0.33333333333333331</v>
          </cell>
          <cell r="C4">
            <v>0</v>
          </cell>
          <cell r="D4">
            <v>0</v>
          </cell>
          <cell r="E4">
            <v>0</v>
          </cell>
          <cell r="F4" t="str">
            <v>1 MONTHS PROFIT AND LOSS A/C to 31 January 2000</v>
          </cell>
        </row>
        <row r="5">
          <cell r="A5">
            <v>2</v>
          </cell>
          <cell r="B5">
            <v>0.66666666666666663</v>
          </cell>
          <cell r="C5">
            <v>0</v>
          </cell>
          <cell r="D5">
            <v>0</v>
          </cell>
          <cell r="E5">
            <v>0</v>
          </cell>
          <cell r="F5" t="str">
            <v>2 MONTHS PROFIT AND LOSS A/C to 28 February 2000</v>
          </cell>
        </row>
        <row r="6">
          <cell r="A6">
            <v>3</v>
          </cell>
          <cell r="B6">
            <v>1</v>
          </cell>
          <cell r="C6">
            <v>0</v>
          </cell>
          <cell r="D6">
            <v>0</v>
          </cell>
          <cell r="E6">
            <v>0</v>
          </cell>
          <cell r="F6" t="str">
            <v>3 MONTHS PROFIT AND LOSS A/C to 31 March 2000</v>
          </cell>
        </row>
        <row r="7">
          <cell r="A7">
            <v>4</v>
          </cell>
          <cell r="B7">
            <v>1</v>
          </cell>
          <cell r="C7">
            <v>0.33333333333333331</v>
          </cell>
          <cell r="D7">
            <v>0</v>
          </cell>
          <cell r="E7">
            <v>0</v>
          </cell>
          <cell r="F7" t="str">
            <v>4 MONTHS PROFIT AND LOSS A/C to 30 April 2000</v>
          </cell>
        </row>
        <row r="8">
          <cell r="A8">
            <v>5</v>
          </cell>
          <cell r="B8">
            <v>1</v>
          </cell>
          <cell r="C8">
            <v>0.66666666666666663</v>
          </cell>
          <cell r="D8">
            <v>0</v>
          </cell>
          <cell r="E8">
            <v>0</v>
          </cell>
          <cell r="F8" t="str">
            <v>5 MONTHS PROFIT AND LOSS A/C to 31 May 2000</v>
          </cell>
        </row>
        <row r="9">
          <cell r="A9">
            <v>6</v>
          </cell>
          <cell r="B9">
            <v>1</v>
          </cell>
          <cell r="C9">
            <v>1</v>
          </cell>
          <cell r="D9">
            <v>0</v>
          </cell>
          <cell r="E9">
            <v>0</v>
          </cell>
          <cell r="F9" t="str">
            <v>6 MONTHS PROFIT AND LOSS A/C to 30 June 2000</v>
          </cell>
        </row>
        <row r="10">
          <cell r="A10">
            <v>7</v>
          </cell>
          <cell r="B10">
            <v>1</v>
          </cell>
          <cell r="C10">
            <v>1</v>
          </cell>
          <cell r="D10">
            <v>0.33333333333333331</v>
          </cell>
          <cell r="E10">
            <v>0</v>
          </cell>
          <cell r="F10" t="str">
            <v>7 MONTHS PROFIT AND LOSS A/C to 31 July 2000</v>
          </cell>
        </row>
        <row r="11">
          <cell r="A11">
            <v>8</v>
          </cell>
          <cell r="B11">
            <v>1</v>
          </cell>
          <cell r="C11">
            <v>1</v>
          </cell>
          <cell r="D11">
            <v>0.66666666666666663</v>
          </cell>
          <cell r="E11">
            <v>0</v>
          </cell>
          <cell r="F11" t="str">
            <v>8 MONTHS PROFIT AND LOSS A/C to 31 August 2000</v>
          </cell>
        </row>
        <row r="12">
          <cell r="A12">
            <v>9</v>
          </cell>
          <cell r="B12">
            <v>1</v>
          </cell>
          <cell r="C12">
            <v>1</v>
          </cell>
          <cell r="D12">
            <v>1</v>
          </cell>
          <cell r="E12">
            <v>0</v>
          </cell>
          <cell r="F12" t="str">
            <v>9 MONTHS PROFIT AND LOSS A/C to 30 September 2000</v>
          </cell>
        </row>
        <row r="13">
          <cell r="A13">
            <v>10</v>
          </cell>
          <cell r="B13">
            <v>1</v>
          </cell>
          <cell r="C13">
            <v>1</v>
          </cell>
          <cell r="D13">
            <v>1</v>
          </cell>
          <cell r="E13">
            <v>0.33333333333333331</v>
          </cell>
          <cell r="F13" t="str">
            <v>10 MONTHS PROFIT AND LOSS A/C to 31 October 2000</v>
          </cell>
        </row>
        <row r="14">
          <cell r="A14">
            <v>11</v>
          </cell>
          <cell r="B14">
            <v>1</v>
          </cell>
          <cell r="C14">
            <v>1</v>
          </cell>
          <cell r="D14">
            <v>1</v>
          </cell>
          <cell r="E14">
            <v>0.66666666666666663</v>
          </cell>
          <cell r="F14" t="str">
            <v>11 MONTHS PROFIT AND LOSS A/C to 30 November 2000</v>
          </cell>
        </row>
        <row r="15">
          <cell r="A15">
            <v>12</v>
          </cell>
          <cell r="B15">
            <v>1</v>
          </cell>
          <cell r="C15">
            <v>1</v>
          </cell>
          <cell r="D15">
            <v>1</v>
          </cell>
          <cell r="E15">
            <v>1</v>
          </cell>
          <cell r="F15" t="str">
            <v>12 MONTHS PROFIT AND LOSS A/C to 31 December 2000</v>
          </cell>
        </row>
      </sheetData>
      <sheetData sheetId="11"/>
      <sheetData sheetId="12"/>
      <sheetData sheetId="13"/>
      <sheetData sheetId="14"/>
      <sheetData sheetId="15"/>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ft Ware Activities  (2)"/>
      <sheetName val="Grand Summary"/>
      <sheetName val="General Item"/>
      <sheetName val="General Item (2)"/>
      <sheetName val="Summary"/>
      <sheetName val="Spring intake"/>
      <sheetName val="Single Tap Stand IN"/>
      <sheetName val="RES 40M3"/>
      <sheetName val="BPT1"/>
      <sheetName val="BPT 2"/>
      <sheetName val="BPT 3"/>
      <sheetName val="BPT 4"/>
      <sheetName val="PIPELINE N"/>
      <sheetName val="Soft Ware Activities "/>
      <sheetName val="Assumptions"/>
      <sheetName val="Soft_Ware_Activities__(2)"/>
      <sheetName val="Grand_Summary"/>
      <sheetName val="General_Item"/>
      <sheetName val="General_Item_(2)"/>
      <sheetName val="Spring_intake"/>
      <sheetName val="Single_Tap_Stand_IN"/>
      <sheetName val="RES_40M3"/>
      <sheetName val="BPT_2"/>
      <sheetName val="BPT_3"/>
      <sheetName val="BPT_4"/>
      <sheetName val="PIPELINE_N"/>
      <sheetName val="Soft_Ware_Activities_"/>
      <sheetName val="Soft_Ware_Activities__(2)1"/>
      <sheetName val="Grand_Summary1"/>
      <sheetName val="General_Item1"/>
      <sheetName val="General_Item_(2)1"/>
      <sheetName val="Spring_intake1"/>
      <sheetName val="Single_Tap_Stand_IN1"/>
      <sheetName val="RES_40M31"/>
      <sheetName val="BPT_21"/>
      <sheetName val="BPT_31"/>
      <sheetName val="BPT_41"/>
      <sheetName val="PIPELINE_N1"/>
      <sheetName val="Soft_Ware_Activities_1"/>
      <sheetName val="Ragama"/>
      <sheetName val="Options - QM 2006"/>
      <sheetName val="TPR"/>
      <sheetName val="DATE"/>
      <sheetName val="Priced BOqs_for_BULUGANYA _GFS "/>
      <sheetName val="NPV"/>
      <sheetName val="Lookup Table"/>
      <sheetName val="estim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inished Goods 2006"/>
      <sheetName val="Options - QM 2006"/>
      <sheetName val="Accessories 2006"/>
      <sheetName val="POD 30XA 2006"/>
      <sheetName val="30XA_options_compatibility"/>
      <sheetName val="POD 30RB 2006"/>
      <sheetName val="30RB_options_compatibility"/>
      <sheetName val="POD 30RQ 2006 "/>
      <sheetName val="30RQ_options_compatibility"/>
      <sheetName val="POD 30GK 2006"/>
      <sheetName val=" POD 30HXC 2006"/>
      <sheetName val="POD 30GX 2006"/>
      <sheetName val="POD 30GX "/>
      <sheetName val="POD 30RW 2006"/>
      <sheetName val="POD 30RA 2006"/>
      <sheetName val="POD 30RH 2006"/>
      <sheetName val="POD 30RY 2006"/>
      <sheetName val="POD 30RYH 2006"/>
      <sheetName val="POD 30HZ043_121 2006"/>
      <sheetName val="POD 30HZ141-280 2006"/>
      <sheetName val="POD 38RA 2006"/>
      <sheetName val="Data"/>
      <sheetName val="MAT cost"/>
      <sheetName val="3"/>
      <sheetName val="Summary"/>
      <sheetName val="Trades"/>
    </sheetNames>
    <sheetDataSet>
      <sheetData sheetId="0"/>
      <sheetData sheetId="1"/>
      <sheetData sheetId="2">
        <row r="7">
          <cell r="I7" t="str">
            <v xml:space="preserve">30GK-085-_COUNTRY_CODE_N           </v>
          </cell>
          <cell r="J7">
            <v>371</v>
          </cell>
          <cell r="K7">
            <v>103.88000000000001</v>
          </cell>
        </row>
        <row r="8">
          <cell r="I8" t="str">
            <v xml:space="preserve">30GK-085-_OPT_001               </v>
          </cell>
          <cell r="J8">
            <v>12655</v>
          </cell>
          <cell r="K8">
            <v>3543.4000000000005</v>
          </cell>
        </row>
        <row r="9">
          <cell r="I9" t="str">
            <v xml:space="preserve">30GK-085-_OPT_002B              </v>
          </cell>
          <cell r="J9">
            <v>11944</v>
          </cell>
          <cell r="K9">
            <v>3344.32</v>
          </cell>
        </row>
        <row r="10">
          <cell r="I10" t="str">
            <v xml:space="preserve">30GK-085-_OPT_003A              </v>
          </cell>
          <cell r="J10">
            <v>2708</v>
          </cell>
          <cell r="K10">
            <v>758.24000000000012</v>
          </cell>
        </row>
        <row r="11">
          <cell r="I11" t="str">
            <v xml:space="preserve">30GK-085-_OPT_005               </v>
          </cell>
          <cell r="J11">
            <v>2453</v>
          </cell>
          <cell r="K11">
            <v>686.84</v>
          </cell>
        </row>
        <row r="12">
          <cell r="I12" t="str">
            <v xml:space="preserve">30GK-085-_OPT_006               </v>
          </cell>
          <cell r="J12">
            <v>4887</v>
          </cell>
          <cell r="K12">
            <v>1368.3600000000001</v>
          </cell>
        </row>
        <row r="13">
          <cell r="I13" t="str">
            <v xml:space="preserve">30GK-085-_OPT_007A              </v>
          </cell>
          <cell r="J13">
            <v>371</v>
          </cell>
          <cell r="K13">
            <v>103.88000000000001</v>
          </cell>
        </row>
        <row r="14">
          <cell r="I14" t="str">
            <v xml:space="preserve">30GK-085-_OPT_007B              </v>
          </cell>
          <cell r="J14">
            <v>6609</v>
          </cell>
          <cell r="K14">
            <v>1850.5200000000002</v>
          </cell>
        </row>
        <row r="15">
          <cell r="I15" t="str">
            <v xml:space="preserve">30GK-085-_OPT_012               </v>
          </cell>
          <cell r="J15">
            <v>10864</v>
          </cell>
          <cell r="K15">
            <v>3041.92</v>
          </cell>
        </row>
        <row r="16">
          <cell r="I16" t="str">
            <v xml:space="preserve">30GK-085-_OPT_015               </v>
          </cell>
          <cell r="J16">
            <v>7152</v>
          </cell>
          <cell r="K16">
            <v>2002.5600000000002</v>
          </cell>
        </row>
        <row r="17">
          <cell r="I17" t="str">
            <v xml:space="preserve">30GK-085-_OPT_015LS             </v>
          </cell>
          <cell r="J17">
            <v>7152</v>
          </cell>
          <cell r="K17">
            <v>2002.5600000000002</v>
          </cell>
        </row>
        <row r="18">
          <cell r="I18" t="str">
            <v xml:space="preserve">30GK-085-_OPT_022               </v>
          </cell>
          <cell r="J18">
            <v>3439</v>
          </cell>
          <cell r="K18">
            <v>962.92000000000007</v>
          </cell>
        </row>
        <row r="19">
          <cell r="I19" t="str">
            <v xml:space="preserve">30GK-085-_OPT_023               </v>
          </cell>
          <cell r="J19">
            <v>3482</v>
          </cell>
          <cell r="K19">
            <v>974.96</v>
          </cell>
        </row>
        <row r="20">
          <cell r="I20" t="str">
            <v xml:space="preserve">30GK-085-_OPT_026               </v>
          </cell>
          <cell r="J20">
            <v>1285</v>
          </cell>
          <cell r="K20">
            <v>359.8</v>
          </cell>
        </row>
        <row r="21">
          <cell r="I21" t="str">
            <v xml:space="preserve">30GK-085-_OPT_027               </v>
          </cell>
          <cell r="J21">
            <v>1648</v>
          </cell>
          <cell r="K21">
            <v>461.44000000000005</v>
          </cell>
        </row>
        <row r="22">
          <cell r="I22" t="str">
            <v xml:space="preserve">30GK-085-_OPT_028               </v>
          </cell>
          <cell r="J22">
            <v>11227</v>
          </cell>
          <cell r="K22">
            <v>3143.5600000000004</v>
          </cell>
        </row>
        <row r="23">
          <cell r="I23" t="str">
            <v xml:space="preserve">30GK-085-_OPT_049               </v>
          </cell>
          <cell r="J23">
            <v>7944</v>
          </cell>
          <cell r="K23">
            <v>2224.3200000000002</v>
          </cell>
        </row>
        <row r="24">
          <cell r="I24" t="str">
            <v xml:space="preserve">30GK-085-_OPT_050A              </v>
          </cell>
          <cell r="J24">
            <v>28300</v>
          </cell>
          <cell r="K24">
            <v>7924.0000000000009</v>
          </cell>
        </row>
        <row r="25">
          <cell r="I25" t="str">
            <v xml:space="preserve">30GK-085-_OPT_050B              </v>
          </cell>
          <cell r="J25">
            <v>30415</v>
          </cell>
          <cell r="K25">
            <v>8516.2000000000007</v>
          </cell>
        </row>
        <row r="26">
          <cell r="I26" t="str">
            <v>OPT_084_015</v>
          </cell>
          <cell r="J26">
            <v>467</v>
          </cell>
          <cell r="K26">
            <v>130.76000000000002</v>
          </cell>
        </row>
        <row r="27">
          <cell r="I27" t="str">
            <v>OPT_084D_015</v>
          </cell>
          <cell r="J27">
            <v>702</v>
          </cell>
          <cell r="K27">
            <v>196.56000000000003</v>
          </cell>
        </row>
        <row r="28">
          <cell r="I28" t="str">
            <v>OPT_084R_015</v>
          </cell>
          <cell r="J28">
            <v>467</v>
          </cell>
          <cell r="K28">
            <v>130.76000000000002</v>
          </cell>
        </row>
        <row r="29">
          <cell r="I29" t="str">
            <v>OPT_084R_022</v>
          </cell>
          <cell r="J29">
            <v>467</v>
          </cell>
          <cell r="K29">
            <v>130.76000000000002</v>
          </cell>
        </row>
        <row r="30">
          <cell r="I30" t="str">
            <v xml:space="preserve">30GK-085-_OPT_092               </v>
          </cell>
          <cell r="J30">
            <v>1379</v>
          </cell>
          <cell r="K30">
            <v>386.12000000000006</v>
          </cell>
        </row>
        <row r="31">
          <cell r="I31" t="str">
            <v xml:space="preserve">30GK-085-_OPT_100               </v>
          </cell>
          <cell r="J31">
            <v>624</v>
          </cell>
          <cell r="K31">
            <v>174.72000000000003</v>
          </cell>
        </row>
        <row r="32">
          <cell r="I32" t="str">
            <v>30GK-085-_OPT_193</v>
          </cell>
          <cell r="J32">
            <v>418</v>
          </cell>
          <cell r="K32">
            <v>117.04</v>
          </cell>
        </row>
        <row r="33">
          <cell r="I33" t="str">
            <v>30GK-085-_OPT_194</v>
          </cell>
          <cell r="J33">
            <v>667</v>
          </cell>
          <cell r="K33">
            <v>186.76000000000002</v>
          </cell>
        </row>
        <row r="34">
          <cell r="I34" t="str">
            <v>30GK-085-_OPT_195</v>
          </cell>
          <cell r="J34">
            <v>1989</v>
          </cell>
          <cell r="K34">
            <v>556.92000000000007</v>
          </cell>
        </row>
        <row r="35">
          <cell r="I35" t="str">
            <v>30GK-085-_OPT_199</v>
          </cell>
          <cell r="J35">
            <v>557</v>
          </cell>
          <cell r="K35">
            <v>155.96</v>
          </cell>
        </row>
        <row r="36">
          <cell r="I36" t="str">
            <v>30GK-085-_OPT_SEI_2B</v>
          </cell>
          <cell r="J36">
            <v>2176</v>
          </cell>
          <cell r="K36">
            <v>609.28000000000009</v>
          </cell>
        </row>
        <row r="37">
          <cell r="I37" t="str">
            <v>30GK-085-_OPT_SEI_3</v>
          </cell>
          <cell r="J37">
            <v>3498</v>
          </cell>
          <cell r="K37">
            <v>979.44</v>
          </cell>
        </row>
        <row r="38">
          <cell r="I38" t="str">
            <v>30GK-085-_OPT_SEI_3LI</v>
          </cell>
          <cell r="J38">
            <v>2400</v>
          </cell>
          <cell r="K38">
            <v>672.00000000000011</v>
          </cell>
        </row>
        <row r="39">
          <cell r="I39" t="str">
            <v>30GK-085-_OPT_SEI_4</v>
          </cell>
          <cell r="J39">
            <v>4133</v>
          </cell>
          <cell r="K39">
            <v>1157.24</v>
          </cell>
        </row>
        <row r="40">
          <cell r="I40" t="str">
            <v>30GK-085-_OPT_SEI_4C</v>
          </cell>
          <cell r="J40">
            <v>5580</v>
          </cell>
          <cell r="K40">
            <v>1562.4</v>
          </cell>
        </row>
        <row r="41">
          <cell r="I41" t="str">
            <v>30GK-085-_OPT_SKID</v>
          </cell>
          <cell r="J41">
            <v>2340</v>
          </cell>
          <cell r="K41">
            <v>655.20000000000005</v>
          </cell>
        </row>
        <row r="42">
          <cell r="I42" t="str">
            <v xml:space="preserve">30GK-095-_COUNTRY_CODE_H           </v>
          </cell>
          <cell r="J42">
            <v>2572</v>
          </cell>
          <cell r="K42">
            <v>720.16000000000008</v>
          </cell>
        </row>
        <row r="43">
          <cell r="I43" t="str">
            <v xml:space="preserve">30GK-095-_COUNTRY_CODE_N           </v>
          </cell>
          <cell r="J43">
            <v>371</v>
          </cell>
          <cell r="K43">
            <v>103.88000000000001</v>
          </cell>
        </row>
        <row r="44">
          <cell r="I44" t="str">
            <v xml:space="preserve">30GK-095-_OPT_001               </v>
          </cell>
          <cell r="J44">
            <v>12655</v>
          </cell>
          <cell r="K44">
            <v>3543.4000000000005</v>
          </cell>
        </row>
        <row r="45">
          <cell r="I45" t="str">
            <v xml:space="preserve">30GK-095-_OPT_002B              </v>
          </cell>
          <cell r="J45">
            <v>11944</v>
          </cell>
          <cell r="K45">
            <v>3344.32</v>
          </cell>
        </row>
        <row r="46">
          <cell r="I46" t="str">
            <v xml:space="preserve">30GK-095-_OPT_003A              </v>
          </cell>
          <cell r="J46">
            <v>2708</v>
          </cell>
          <cell r="K46">
            <v>758.24000000000012</v>
          </cell>
        </row>
        <row r="47">
          <cell r="I47" t="str">
            <v xml:space="preserve">30GK-095-_OPT_005               </v>
          </cell>
          <cell r="J47">
            <v>2453</v>
          </cell>
          <cell r="K47">
            <v>686.84</v>
          </cell>
        </row>
        <row r="48">
          <cell r="I48" t="str">
            <v xml:space="preserve">30GK-095-_OPT_006               </v>
          </cell>
          <cell r="J48">
            <v>4887</v>
          </cell>
          <cell r="K48">
            <v>1368.3600000000001</v>
          </cell>
        </row>
        <row r="49">
          <cell r="I49" t="str">
            <v xml:space="preserve">30GK-095-_OPT_007A              </v>
          </cell>
          <cell r="J49">
            <v>371</v>
          </cell>
          <cell r="K49">
            <v>103.88000000000001</v>
          </cell>
        </row>
        <row r="50">
          <cell r="I50" t="str">
            <v xml:space="preserve">30GK-095-_OPT_007B              </v>
          </cell>
          <cell r="J50">
            <v>7239</v>
          </cell>
          <cell r="K50">
            <v>2026.9200000000003</v>
          </cell>
        </row>
        <row r="51">
          <cell r="I51" t="str">
            <v xml:space="preserve">30GK-095-_OPT_012               </v>
          </cell>
          <cell r="J51">
            <v>10864</v>
          </cell>
          <cell r="K51">
            <v>3041.92</v>
          </cell>
        </row>
        <row r="52">
          <cell r="I52" t="str">
            <v xml:space="preserve">30GK-095-_OPT_015               </v>
          </cell>
          <cell r="J52">
            <v>7152</v>
          </cell>
          <cell r="K52">
            <v>2002.5600000000002</v>
          </cell>
        </row>
        <row r="53">
          <cell r="I53" t="str">
            <v xml:space="preserve">30GK-095-_OPT_015LS             </v>
          </cell>
          <cell r="J53">
            <v>7152</v>
          </cell>
          <cell r="K53">
            <v>2002.5600000000002</v>
          </cell>
        </row>
        <row r="54">
          <cell r="I54" t="str">
            <v xml:space="preserve">30GK-095-_OPT_022               </v>
          </cell>
          <cell r="J54">
            <v>3439</v>
          </cell>
          <cell r="K54">
            <v>962.92000000000007</v>
          </cell>
        </row>
        <row r="55">
          <cell r="I55" t="str">
            <v xml:space="preserve">30GK-095-_OPT_023               </v>
          </cell>
          <cell r="J55">
            <v>3482</v>
          </cell>
          <cell r="K55">
            <v>974.96</v>
          </cell>
        </row>
        <row r="56">
          <cell r="I56" t="str">
            <v xml:space="preserve">30GK-095-_OPT_026               </v>
          </cell>
          <cell r="J56">
            <v>1285</v>
          </cell>
          <cell r="K56">
            <v>359.8</v>
          </cell>
        </row>
        <row r="57">
          <cell r="I57" t="str">
            <v xml:space="preserve">30GK-095-_OPT_027               </v>
          </cell>
          <cell r="J57">
            <v>1648</v>
          </cell>
          <cell r="K57">
            <v>461.44000000000005</v>
          </cell>
        </row>
        <row r="58">
          <cell r="I58" t="str">
            <v xml:space="preserve">30GK-095-_OPT_028               </v>
          </cell>
          <cell r="J58">
            <v>11227</v>
          </cell>
          <cell r="K58">
            <v>3143.5600000000004</v>
          </cell>
        </row>
        <row r="59">
          <cell r="I59" t="str">
            <v xml:space="preserve">30GK-095-_OPT_049               </v>
          </cell>
          <cell r="J59">
            <v>8349</v>
          </cell>
          <cell r="K59">
            <v>2337.7200000000003</v>
          </cell>
        </row>
        <row r="60">
          <cell r="I60" t="str">
            <v xml:space="preserve">30GK-095-_OPT_050A              </v>
          </cell>
          <cell r="J60">
            <v>28300</v>
          </cell>
          <cell r="K60">
            <v>7924.0000000000009</v>
          </cell>
        </row>
        <row r="61">
          <cell r="I61" t="str">
            <v xml:space="preserve">30GK-095-_OPT_050B              </v>
          </cell>
          <cell r="J61">
            <v>30415</v>
          </cell>
          <cell r="K61">
            <v>8516.2000000000007</v>
          </cell>
        </row>
        <row r="62">
          <cell r="I62" t="str">
            <v>OPT_084_015</v>
          </cell>
          <cell r="J62">
            <v>467</v>
          </cell>
          <cell r="K62">
            <v>130.76000000000002</v>
          </cell>
        </row>
        <row r="63">
          <cell r="I63" t="str">
            <v>OPT_084D_015</v>
          </cell>
          <cell r="J63">
            <v>702</v>
          </cell>
          <cell r="K63">
            <v>196.56000000000003</v>
          </cell>
        </row>
        <row r="64">
          <cell r="I64" t="str">
            <v>OPT_084R_015</v>
          </cell>
          <cell r="J64">
            <v>467</v>
          </cell>
          <cell r="K64">
            <v>130.76000000000002</v>
          </cell>
        </row>
        <row r="65">
          <cell r="I65" t="str">
            <v>OPT_084R_022</v>
          </cell>
          <cell r="J65">
            <v>467</v>
          </cell>
          <cell r="K65">
            <v>130.76000000000002</v>
          </cell>
        </row>
        <row r="66">
          <cell r="I66" t="str">
            <v xml:space="preserve">30GK-095-_OPT_092               </v>
          </cell>
          <cell r="J66">
            <v>1379</v>
          </cell>
          <cell r="K66">
            <v>386.12000000000006</v>
          </cell>
        </row>
        <row r="67">
          <cell r="I67" t="str">
            <v xml:space="preserve">30GK-095-_OPT_100               </v>
          </cell>
          <cell r="J67">
            <v>624</v>
          </cell>
          <cell r="K67">
            <v>174.72000000000003</v>
          </cell>
        </row>
        <row r="68">
          <cell r="I68" t="str">
            <v xml:space="preserve">30GK-095-_OPT_119               </v>
          </cell>
          <cell r="J68">
            <v>687</v>
          </cell>
          <cell r="K68">
            <v>192.36</v>
          </cell>
        </row>
        <row r="69">
          <cell r="I69" t="str">
            <v>30GK-095-_OPT_193</v>
          </cell>
          <cell r="J69">
            <v>418</v>
          </cell>
          <cell r="K69">
            <v>117.04</v>
          </cell>
        </row>
        <row r="70">
          <cell r="I70" t="str">
            <v>30GK-095-_OPT_194</v>
          </cell>
          <cell r="J70">
            <v>667</v>
          </cell>
          <cell r="K70">
            <v>186.76000000000002</v>
          </cell>
        </row>
        <row r="71">
          <cell r="I71" t="str">
            <v>30GK-095-_OPT_195</v>
          </cell>
          <cell r="J71">
            <v>1989</v>
          </cell>
          <cell r="K71">
            <v>556.92000000000007</v>
          </cell>
        </row>
        <row r="72">
          <cell r="I72" t="str">
            <v>30GK-095-_OPT_199</v>
          </cell>
          <cell r="J72">
            <v>557</v>
          </cell>
          <cell r="K72">
            <v>155.96</v>
          </cell>
        </row>
        <row r="73">
          <cell r="I73" t="str">
            <v>30GK-095-_OPT_SEI_2B</v>
          </cell>
          <cell r="J73">
            <v>2176</v>
          </cell>
          <cell r="K73">
            <v>609.28000000000009</v>
          </cell>
        </row>
        <row r="74">
          <cell r="I74" t="str">
            <v>30GK-095-_OPT_SEI_3</v>
          </cell>
          <cell r="J74">
            <v>3498</v>
          </cell>
          <cell r="K74">
            <v>979.44</v>
          </cell>
        </row>
        <row r="75">
          <cell r="I75" t="str">
            <v>30GK-095-_OPT_SEI_3LI</v>
          </cell>
          <cell r="J75">
            <v>2400</v>
          </cell>
          <cell r="K75">
            <v>672.00000000000011</v>
          </cell>
        </row>
        <row r="76">
          <cell r="I76" t="str">
            <v>30GK-095-_OPT_SEI_4</v>
          </cell>
          <cell r="J76">
            <v>4133</v>
          </cell>
          <cell r="K76">
            <v>1157.24</v>
          </cell>
        </row>
        <row r="77">
          <cell r="I77" t="str">
            <v>30GK-095-_OPT_SEI_4C</v>
          </cell>
          <cell r="J77">
            <v>5580</v>
          </cell>
          <cell r="K77">
            <v>1562.4</v>
          </cell>
        </row>
        <row r="78">
          <cell r="I78" t="str">
            <v>30GK-095-_OPT_SKID</v>
          </cell>
          <cell r="J78">
            <v>2340</v>
          </cell>
          <cell r="K78">
            <v>655.20000000000005</v>
          </cell>
        </row>
        <row r="79">
          <cell r="I79" t="str">
            <v xml:space="preserve">30GK-100-_COUNTRY_CODE_H           </v>
          </cell>
          <cell r="J79">
            <v>2572</v>
          </cell>
          <cell r="K79">
            <v>720.16000000000008</v>
          </cell>
        </row>
        <row r="80">
          <cell r="I80" t="str">
            <v xml:space="preserve">30GK-100-_COUNTRY_CODE_N           </v>
          </cell>
          <cell r="J80">
            <v>371</v>
          </cell>
          <cell r="K80">
            <v>103.88000000000001</v>
          </cell>
        </row>
        <row r="81">
          <cell r="I81" t="str">
            <v xml:space="preserve">30GK-100-_OPT_001               </v>
          </cell>
          <cell r="J81">
            <v>16874</v>
          </cell>
          <cell r="K81">
            <v>4724.72</v>
          </cell>
        </row>
        <row r="82">
          <cell r="I82" t="str">
            <v xml:space="preserve">30GK-100-_OPT_002B              </v>
          </cell>
          <cell r="J82">
            <v>15919</v>
          </cell>
          <cell r="K82">
            <v>4457.3200000000006</v>
          </cell>
        </row>
        <row r="83">
          <cell r="I83" t="str">
            <v xml:space="preserve">30GK-100-_OPT_003A              </v>
          </cell>
          <cell r="J83">
            <v>3613</v>
          </cell>
          <cell r="K83">
            <v>1011.6400000000001</v>
          </cell>
        </row>
        <row r="84">
          <cell r="I84" t="str">
            <v xml:space="preserve">30GK-100-_OPT_005               </v>
          </cell>
          <cell r="J84">
            <v>3863</v>
          </cell>
          <cell r="K84">
            <v>1081.6400000000001</v>
          </cell>
        </row>
        <row r="85">
          <cell r="I85" t="str">
            <v xml:space="preserve">30GK-100-_OPT_006               </v>
          </cell>
          <cell r="J85">
            <v>6078</v>
          </cell>
          <cell r="K85">
            <v>1701.8400000000001</v>
          </cell>
        </row>
        <row r="86">
          <cell r="I86" t="str">
            <v xml:space="preserve">30GK-100-_OPT_007A              </v>
          </cell>
          <cell r="J86">
            <v>371</v>
          </cell>
          <cell r="K86">
            <v>103.88000000000001</v>
          </cell>
        </row>
        <row r="87">
          <cell r="I87" t="str">
            <v xml:space="preserve">30GK-100-_OPT_007B              </v>
          </cell>
          <cell r="J87">
            <v>8175</v>
          </cell>
          <cell r="K87">
            <v>2289</v>
          </cell>
        </row>
        <row r="88">
          <cell r="I88" t="str">
            <v xml:space="preserve">30GK-100-_OPT_012               </v>
          </cell>
          <cell r="J88">
            <v>10864</v>
          </cell>
          <cell r="K88">
            <v>3041.92</v>
          </cell>
        </row>
        <row r="89">
          <cell r="I89" t="str">
            <v xml:space="preserve">30GK-100-_OPT_015               </v>
          </cell>
          <cell r="J89">
            <v>8630</v>
          </cell>
          <cell r="K89">
            <v>2416.4</v>
          </cell>
        </row>
        <row r="90">
          <cell r="I90" t="str">
            <v xml:space="preserve">30GK-100-_OPT_015LS             </v>
          </cell>
          <cell r="J90">
            <v>8630</v>
          </cell>
          <cell r="K90">
            <v>2416.4</v>
          </cell>
        </row>
        <row r="91">
          <cell r="I91" t="str">
            <v xml:space="preserve">30GK-100-_OPT_022               </v>
          </cell>
          <cell r="J91">
            <v>3439</v>
          </cell>
          <cell r="K91">
            <v>962.92000000000007</v>
          </cell>
        </row>
        <row r="92">
          <cell r="I92" t="str">
            <v xml:space="preserve">30GK-100-_OPT_023               </v>
          </cell>
          <cell r="J92">
            <v>3482</v>
          </cell>
          <cell r="K92">
            <v>974.96</v>
          </cell>
        </row>
        <row r="93">
          <cell r="I93" t="str">
            <v xml:space="preserve">30GK-100-_OPT_026               </v>
          </cell>
          <cell r="J93">
            <v>1285</v>
          </cell>
          <cell r="K93">
            <v>359.8</v>
          </cell>
        </row>
        <row r="94">
          <cell r="I94" t="str">
            <v xml:space="preserve">30GK-100-_OPT_027               </v>
          </cell>
          <cell r="J94">
            <v>1866</v>
          </cell>
          <cell r="K94">
            <v>522.48</v>
          </cell>
        </row>
        <row r="95">
          <cell r="I95" t="str">
            <v xml:space="preserve">30GK-100-_OPT_028               </v>
          </cell>
          <cell r="J95">
            <v>11227</v>
          </cell>
          <cell r="K95">
            <v>3143.5600000000004</v>
          </cell>
        </row>
        <row r="96">
          <cell r="I96" t="str">
            <v xml:space="preserve">30GK-100-_OPT_049               </v>
          </cell>
          <cell r="J96">
            <v>8643</v>
          </cell>
          <cell r="K96">
            <v>2420.0400000000004</v>
          </cell>
        </row>
        <row r="97">
          <cell r="I97" t="str">
            <v xml:space="preserve">30GK-100-_OPT_050A              </v>
          </cell>
          <cell r="J97">
            <v>28300</v>
          </cell>
          <cell r="K97">
            <v>7924.0000000000009</v>
          </cell>
        </row>
        <row r="98">
          <cell r="I98" t="str">
            <v xml:space="preserve">30GK-100-_OPT_050B              </v>
          </cell>
          <cell r="J98">
            <v>30940</v>
          </cell>
          <cell r="K98">
            <v>8663.2000000000007</v>
          </cell>
        </row>
        <row r="99">
          <cell r="I99" t="str">
            <v>OPT_084_015</v>
          </cell>
          <cell r="J99">
            <v>467</v>
          </cell>
          <cell r="K99">
            <v>130.76000000000002</v>
          </cell>
        </row>
        <row r="100">
          <cell r="I100" t="str">
            <v>OPT_084_022</v>
          </cell>
          <cell r="J100">
            <v>467</v>
          </cell>
          <cell r="K100">
            <v>130.76000000000002</v>
          </cell>
        </row>
        <row r="101">
          <cell r="I101" t="str">
            <v>OPT_084D_015</v>
          </cell>
          <cell r="J101">
            <v>702</v>
          </cell>
          <cell r="K101">
            <v>196.56000000000003</v>
          </cell>
        </row>
        <row r="102">
          <cell r="I102" t="str">
            <v>OPT_084D_022</v>
          </cell>
          <cell r="J102">
            <v>702</v>
          </cell>
          <cell r="K102">
            <v>196.56000000000003</v>
          </cell>
        </row>
        <row r="103">
          <cell r="I103" t="str">
            <v>OPT_084R_022</v>
          </cell>
          <cell r="J103">
            <v>467</v>
          </cell>
          <cell r="K103">
            <v>130.76000000000002</v>
          </cell>
        </row>
        <row r="104">
          <cell r="I104" t="str">
            <v>OPT_084R_030</v>
          </cell>
          <cell r="J104">
            <v>467</v>
          </cell>
          <cell r="K104">
            <v>130.76000000000002</v>
          </cell>
        </row>
        <row r="105">
          <cell r="I105" t="str">
            <v xml:space="preserve">30GK-100-_OPT_092               </v>
          </cell>
          <cell r="J105">
            <v>1853</v>
          </cell>
          <cell r="K105">
            <v>518.84</v>
          </cell>
        </row>
        <row r="106">
          <cell r="I106" t="str">
            <v xml:space="preserve">30GK-100-_OPT_094               </v>
          </cell>
          <cell r="J106">
            <v>1273</v>
          </cell>
          <cell r="K106">
            <v>356.44000000000005</v>
          </cell>
        </row>
        <row r="107">
          <cell r="I107" t="str">
            <v xml:space="preserve">30GK-100-_OPT_100               </v>
          </cell>
          <cell r="J107">
            <v>624</v>
          </cell>
          <cell r="K107">
            <v>174.72000000000003</v>
          </cell>
        </row>
        <row r="108">
          <cell r="I108" t="str">
            <v xml:space="preserve">30GK-100-_OPT_119               </v>
          </cell>
          <cell r="J108">
            <v>687</v>
          </cell>
          <cell r="K108">
            <v>192.36</v>
          </cell>
        </row>
        <row r="109">
          <cell r="I109" t="str">
            <v>30GK-100-_OPT_193</v>
          </cell>
          <cell r="J109">
            <v>418</v>
          </cell>
          <cell r="K109">
            <v>117.04</v>
          </cell>
        </row>
        <row r="110">
          <cell r="I110" t="str">
            <v>30GK-100-_OPT_194</v>
          </cell>
          <cell r="J110">
            <v>667</v>
          </cell>
          <cell r="K110">
            <v>186.76000000000002</v>
          </cell>
        </row>
        <row r="111">
          <cell r="I111" t="str">
            <v>30GK-100-_OPT_195</v>
          </cell>
          <cell r="J111">
            <v>1989</v>
          </cell>
          <cell r="K111">
            <v>556.92000000000007</v>
          </cell>
        </row>
        <row r="112">
          <cell r="I112" t="str">
            <v>30GK-100-_OPT_199</v>
          </cell>
          <cell r="J112">
            <v>557</v>
          </cell>
          <cell r="K112">
            <v>155.96</v>
          </cell>
        </row>
        <row r="113">
          <cell r="I113" t="str">
            <v>30GK-100-_OPT_SEI_2B</v>
          </cell>
          <cell r="J113">
            <v>2176</v>
          </cell>
          <cell r="K113">
            <v>609.28000000000009</v>
          </cell>
        </row>
        <row r="114">
          <cell r="I114" t="str">
            <v>30GK-100-_OPT_SEI_3</v>
          </cell>
          <cell r="J114">
            <v>3497</v>
          </cell>
          <cell r="K114">
            <v>979.16000000000008</v>
          </cell>
        </row>
        <row r="115">
          <cell r="I115" t="str">
            <v>30GK-100-_OPT_SEI_3LI</v>
          </cell>
          <cell r="J115">
            <v>2400</v>
          </cell>
          <cell r="K115">
            <v>672.00000000000011</v>
          </cell>
        </row>
        <row r="116">
          <cell r="I116" t="str">
            <v>30GK-100-_OPT_SEI_4</v>
          </cell>
          <cell r="J116">
            <v>4133</v>
          </cell>
          <cell r="K116">
            <v>1157.24</v>
          </cell>
        </row>
        <row r="117">
          <cell r="I117" t="str">
            <v>30GK-100-_OPT_SEI_4C</v>
          </cell>
          <cell r="J117">
            <v>5580</v>
          </cell>
          <cell r="K117">
            <v>1562.4</v>
          </cell>
        </row>
        <row r="118">
          <cell r="I118" t="str">
            <v>30GK-100-_OPT_SKID</v>
          </cell>
          <cell r="J118">
            <v>2340</v>
          </cell>
          <cell r="K118">
            <v>655.20000000000005</v>
          </cell>
        </row>
        <row r="119">
          <cell r="I119" t="str">
            <v xml:space="preserve">30GK-120-_COUNTRY_CODE_H           </v>
          </cell>
          <cell r="J119">
            <v>2572</v>
          </cell>
          <cell r="K119">
            <v>720.16000000000008</v>
          </cell>
        </row>
        <row r="120">
          <cell r="I120" t="str">
            <v xml:space="preserve">30GK-120-_COUNTRY_CODE_N           </v>
          </cell>
          <cell r="J120">
            <v>371</v>
          </cell>
          <cell r="K120">
            <v>103.88000000000001</v>
          </cell>
        </row>
        <row r="121">
          <cell r="I121" t="str">
            <v xml:space="preserve">30GK-120-_OPT_001               </v>
          </cell>
          <cell r="J121">
            <v>20218</v>
          </cell>
          <cell r="K121">
            <v>5661.0400000000009</v>
          </cell>
        </row>
        <row r="122">
          <cell r="I122" t="str">
            <v xml:space="preserve">30GK-120-_OPT_002B              </v>
          </cell>
          <cell r="J122">
            <v>18690</v>
          </cell>
          <cell r="K122">
            <v>5233.2000000000007</v>
          </cell>
        </row>
        <row r="123">
          <cell r="I123" t="str">
            <v xml:space="preserve">30GK-120-_OPT_003A              </v>
          </cell>
          <cell r="J123">
            <v>3993</v>
          </cell>
          <cell r="K123">
            <v>1118.0400000000002</v>
          </cell>
        </row>
        <row r="124">
          <cell r="I124" t="str">
            <v xml:space="preserve">30GK-120-_OPT_005               </v>
          </cell>
          <cell r="J124">
            <v>3863</v>
          </cell>
          <cell r="K124">
            <v>1081.6400000000001</v>
          </cell>
        </row>
        <row r="125">
          <cell r="I125" t="str">
            <v xml:space="preserve">30GK-120-_OPT_006               </v>
          </cell>
          <cell r="J125">
            <v>6078</v>
          </cell>
          <cell r="K125">
            <v>1701.8400000000001</v>
          </cell>
        </row>
        <row r="126">
          <cell r="I126" t="str">
            <v xml:space="preserve">30GK-120-_OPT_007A              </v>
          </cell>
          <cell r="J126">
            <v>371</v>
          </cell>
          <cell r="K126">
            <v>103.88000000000001</v>
          </cell>
        </row>
        <row r="127">
          <cell r="I127" t="str">
            <v xml:space="preserve">30GK-120-_OPT_007B              </v>
          </cell>
          <cell r="J127">
            <v>8811</v>
          </cell>
          <cell r="K127">
            <v>2467.0800000000004</v>
          </cell>
        </row>
        <row r="128">
          <cell r="I128" t="str">
            <v xml:space="preserve">30GK-120-_OPT_012               </v>
          </cell>
          <cell r="J128">
            <v>16512</v>
          </cell>
          <cell r="K128">
            <v>4623.3600000000006</v>
          </cell>
        </row>
        <row r="129">
          <cell r="I129" t="str">
            <v xml:space="preserve">30GK-120-_OPT_015               </v>
          </cell>
          <cell r="J129">
            <v>8319</v>
          </cell>
          <cell r="K129">
            <v>2329.3200000000002</v>
          </cell>
        </row>
        <row r="130">
          <cell r="I130" t="str">
            <v xml:space="preserve">30GK-120-_OPT_015LS             </v>
          </cell>
          <cell r="J130">
            <v>8319</v>
          </cell>
          <cell r="K130">
            <v>2329.3200000000002</v>
          </cell>
        </row>
        <row r="131">
          <cell r="I131" t="str">
            <v xml:space="preserve">30GK-120-_OPT_022               </v>
          </cell>
          <cell r="J131">
            <v>3439</v>
          </cell>
          <cell r="K131">
            <v>962.92000000000007</v>
          </cell>
        </row>
        <row r="132">
          <cell r="I132" t="str">
            <v xml:space="preserve">30GK-120-_OPT_023               </v>
          </cell>
          <cell r="J132">
            <v>4007</v>
          </cell>
          <cell r="K132">
            <v>1121.96</v>
          </cell>
        </row>
        <row r="133">
          <cell r="I133" t="str">
            <v xml:space="preserve">30GK-120-_OPT_026               </v>
          </cell>
          <cell r="J133">
            <v>1285</v>
          </cell>
          <cell r="K133">
            <v>359.8</v>
          </cell>
        </row>
        <row r="134">
          <cell r="I134" t="str">
            <v xml:space="preserve">30GK-120-_OPT_027               </v>
          </cell>
          <cell r="J134">
            <v>1866</v>
          </cell>
          <cell r="K134">
            <v>522.48</v>
          </cell>
        </row>
        <row r="135">
          <cell r="I135" t="str">
            <v xml:space="preserve">30GK-120-_OPT_028               </v>
          </cell>
          <cell r="J135">
            <v>11227</v>
          </cell>
          <cell r="K135">
            <v>3143.5600000000004</v>
          </cell>
        </row>
        <row r="136">
          <cell r="I136" t="str">
            <v xml:space="preserve">30GK-120-_OPT_049               </v>
          </cell>
          <cell r="J136">
            <v>9155</v>
          </cell>
          <cell r="K136">
            <v>2563.4</v>
          </cell>
        </row>
        <row r="137">
          <cell r="I137" t="str">
            <v xml:space="preserve">30GK-120-_OPT_050A              </v>
          </cell>
          <cell r="J137">
            <v>28999</v>
          </cell>
          <cell r="K137">
            <v>8119.7200000000012</v>
          </cell>
        </row>
        <row r="138">
          <cell r="I138" t="str">
            <v xml:space="preserve">30GK-120-_OPT_050B              </v>
          </cell>
          <cell r="J138">
            <v>31639</v>
          </cell>
          <cell r="K138">
            <v>8858.92</v>
          </cell>
        </row>
        <row r="139">
          <cell r="I139" t="str">
            <v>OPT_084_022</v>
          </cell>
          <cell r="J139">
            <v>467</v>
          </cell>
          <cell r="K139">
            <v>130.76000000000002</v>
          </cell>
        </row>
        <row r="140">
          <cell r="I140" t="str">
            <v>OPT_084_030</v>
          </cell>
          <cell r="J140">
            <v>467</v>
          </cell>
          <cell r="K140">
            <v>130.76000000000002</v>
          </cell>
        </row>
        <row r="141">
          <cell r="I141" t="str">
            <v>OPT_084D_022</v>
          </cell>
          <cell r="J141">
            <v>702</v>
          </cell>
          <cell r="K141">
            <v>196.56000000000003</v>
          </cell>
        </row>
        <row r="142">
          <cell r="I142" t="str">
            <v>OPT_084D_030</v>
          </cell>
          <cell r="J142">
            <v>702</v>
          </cell>
          <cell r="K142">
            <v>196.56000000000003</v>
          </cell>
        </row>
        <row r="143">
          <cell r="I143" t="str">
            <v>OPT_084R_030</v>
          </cell>
          <cell r="J143">
            <v>467</v>
          </cell>
          <cell r="K143">
            <v>130.76000000000002</v>
          </cell>
        </row>
        <row r="144">
          <cell r="I144" t="str">
            <v xml:space="preserve">30GK-120-_OPT_092               </v>
          </cell>
          <cell r="J144">
            <v>1853</v>
          </cell>
          <cell r="K144">
            <v>518.84</v>
          </cell>
        </row>
        <row r="145">
          <cell r="I145" t="str">
            <v xml:space="preserve">30GK-120-_OPT_094               </v>
          </cell>
          <cell r="J145">
            <v>1285</v>
          </cell>
          <cell r="K145">
            <v>359.8</v>
          </cell>
        </row>
        <row r="146">
          <cell r="I146" t="str">
            <v xml:space="preserve">30GK-120-_OPT_100               </v>
          </cell>
          <cell r="J146">
            <v>624</v>
          </cell>
          <cell r="K146">
            <v>174.72000000000003</v>
          </cell>
        </row>
        <row r="147">
          <cell r="I147" t="str">
            <v xml:space="preserve">30GK-120-_OPT_119               </v>
          </cell>
          <cell r="J147">
            <v>687</v>
          </cell>
          <cell r="K147">
            <v>192.36</v>
          </cell>
        </row>
        <row r="148">
          <cell r="I148" t="str">
            <v>30GK-120-_OPT_193</v>
          </cell>
          <cell r="J148">
            <v>418</v>
          </cell>
          <cell r="K148">
            <v>117.04</v>
          </cell>
        </row>
        <row r="149">
          <cell r="I149" t="str">
            <v>30GK-120-_OPT_194</v>
          </cell>
          <cell r="J149">
            <v>667</v>
          </cell>
          <cell r="K149">
            <v>186.76000000000002</v>
          </cell>
        </row>
        <row r="150">
          <cell r="I150" t="str">
            <v>30GK-120-_OPT_195</v>
          </cell>
          <cell r="J150">
            <v>1989</v>
          </cell>
          <cell r="K150">
            <v>556.92000000000007</v>
          </cell>
        </row>
        <row r="151">
          <cell r="I151" t="str">
            <v>30GK-120-_OPT_199</v>
          </cell>
          <cell r="J151">
            <v>557</v>
          </cell>
          <cell r="K151">
            <v>155.96</v>
          </cell>
        </row>
        <row r="152">
          <cell r="I152" t="str">
            <v>30GK-120-_OPT_SEI_2B</v>
          </cell>
          <cell r="J152">
            <v>2405</v>
          </cell>
          <cell r="K152">
            <v>673.40000000000009</v>
          </cell>
        </row>
        <row r="153">
          <cell r="I153" t="str">
            <v>30GK-120-_OPT_SEI_3</v>
          </cell>
          <cell r="J153">
            <v>3876</v>
          </cell>
          <cell r="K153">
            <v>1085.2800000000002</v>
          </cell>
        </row>
        <row r="154">
          <cell r="I154" t="str">
            <v>30GK-120-_OPT_SEI_3LI</v>
          </cell>
          <cell r="J154">
            <v>2659</v>
          </cell>
          <cell r="K154">
            <v>744.5200000000001</v>
          </cell>
        </row>
        <row r="155">
          <cell r="I155" t="str">
            <v>30GK-120-_OPT_SEI_4</v>
          </cell>
          <cell r="J155">
            <v>4583</v>
          </cell>
          <cell r="K155">
            <v>1283.24</v>
          </cell>
        </row>
        <row r="156">
          <cell r="I156" t="str">
            <v>30GK-120-_OPT_SEI_4C</v>
          </cell>
          <cell r="J156">
            <v>6187</v>
          </cell>
          <cell r="K156">
            <v>1732.3600000000001</v>
          </cell>
        </row>
        <row r="157">
          <cell r="I157" t="str">
            <v>30GK-120-_OPT_SKID</v>
          </cell>
          <cell r="J157">
            <v>2340</v>
          </cell>
          <cell r="K157">
            <v>655.20000000000005</v>
          </cell>
        </row>
        <row r="158">
          <cell r="I158" t="str">
            <v xml:space="preserve">30GK-130-_COUNTRY_CODE_H           </v>
          </cell>
          <cell r="J158">
            <v>2572</v>
          </cell>
          <cell r="K158">
            <v>720.16000000000008</v>
          </cell>
        </row>
        <row r="159">
          <cell r="I159" t="str">
            <v xml:space="preserve">30GK-130-_COUNTRY_CODE_N           </v>
          </cell>
          <cell r="J159">
            <v>371</v>
          </cell>
          <cell r="K159">
            <v>103.88000000000001</v>
          </cell>
        </row>
        <row r="160">
          <cell r="I160" t="str">
            <v xml:space="preserve">30GK-130-_OPT_001               </v>
          </cell>
          <cell r="J160">
            <v>20218</v>
          </cell>
          <cell r="K160">
            <v>5661.0400000000009</v>
          </cell>
        </row>
        <row r="161">
          <cell r="I161" t="str">
            <v xml:space="preserve">30GK-130-_OPT_002B              </v>
          </cell>
          <cell r="J161">
            <v>18690</v>
          </cell>
          <cell r="K161">
            <v>5233.2000000000007</v>
          </cell>
        </row>
        <row r="162">
          <cell r="I162" t="str">
            <v xml:space="preserve">30GK-130-_OPT_003A              </v>
          </cell>
          <cell r="J162">
            <v>3993</v>
          </cell>
          <cell r="K162">
            <v>1118.0400000000002</v>
          </cell>
        </row>
        <row r="163">
          <cell r="I163" t="str">
            <v xml:space="preserve">30GK-130-_OPT_005               </v>
          </cell>
          <cell r="J163">
            <v>4381</v>
          </cell>
          <cell r="K163">
            <v>1226.68</v>
          </cell>
        </row>
        <row r="164">
          <cell r="I164" t="str">
            <v xml:space="preserve">30GK-130-_OPT_006               </v>
          </cell>
          <cell r="J164">
            <v>6727</v>
          </cell>
          <cell r="K164">
            <v>1883.5600000000002</v>
          </cell>
        </row>
        <row r="165">
          <cell r="I165" t="str">
            <v xml:space="preserve">30GK-130-_OPT_007A              </v>
          </cell>
          <cell r="J165">
            <v>371</v>
          </cell>
          <cell r="K165">
            <v>103.88000000000001</v>
          </cell>
        </row>
        <row r="166">
          <cell r="I166" t="str">
            <v xml:space="preserve">30GK-130-_OPT_007B              </v>
          </cell>
          <cell r="J166">
            <v>9804</v>
          </cell>
          <cell r="K166">
            <v>2745.1200000000003</v>
          </cell>
        </row>
        <row r="167">
          <cell r="I167" t="str">
            <v xml:space="preserve">30GK-130-_OPT_012               </v>
          </cell>
          <cell r="J167">
            <v>16512</v>
          </cell>
          <cell r="K167">
            <v>4623.3600000000006</v>
          </cell>
        </row>
        <row r="168">
          <cell r="I168" t="str">
            <v xml:space="preserve">30GK-130-_OPT_015               </v>
          </cell>
          <cell r="J168">
            <v>10821</v>
          </cell>
          <cell r="K168">
            <v>3029.88</v>
          </cell>
        </row>
        <row r="169">
          <cell r="I169" t="str">
            <v xml:space="preserve">30GK-130-_OPT_015LS             </v>
          </cell>
          <cell r="J169">
            <v>10821</v>
          </cell>
          <cell r="K169">
            <v>3029.88</v>
          </cell>
        </row>
        <row r="170">
          <cell r="I170" t="str">
            <v xml:space="preserve">30GK-130-_OPT_022               </v>
          </cell>
          <cell r="J170">
            <v>3439</v>
          </cell>
          <cell r="K170">
            <v>962.92000000000007</v>
          </cell>
        </row>
        <row r="171">
          <cell r="I171" t="str">
            <v xml:space="preserve">30GK-130-_OPT_023               </v>
          </cell>
          <cell r="J171">
            <v>4007</v>
          </cell>
          <cell r="K171">
            <v>1121.96</v>
          </cell>
        </row>
        <row r="172">
          <cell r="I172" t="str">
            <v xml:space="preserve">30GK-130-_OPT_026               </v>
          </cell>
          <cell r="J172">
            <v>1285</v>
          </cell>
          <cell r="K172">
            <v>359.8</v>
          </cell>
        </row>
        <row r="173">
          <cell r="I173" t="str">
            <v xml:space="preserve">30GK-130-_OPT_027               </v>
          </cell>
          <cell r="J173">
            <v>2159</v>
          </cell>
          <cell r="K173">
            <v>604.5200000000001</v>
          </cell>
        </row>
        <row r="174">
          <cell r="I174" t="str">
            <v xml:space="preserve">30GK-130-_OPT_028               </v>
          </cell>
          <cell r="J174">
            <v>11227</v>
          </cell>
          <cell r="K174">
            <v>3143.5600000000004</v>
          </cell>
        </row>
        <row r="175">
          <cell r="I175" t="str">
            <v xml:space="preserve">30GK-130-_OPT_049               </v>
          </cell>
          <cell r="J175">
            <v>9236</v>
          </cell>
          <cell r="K175">
            <v>2586.0800000000004</v>
          </cell>
        </row>
        <row r="176">
          <cell r="I176" t="str">
            <v xml:space="preserve">30GK-130-_OPT_050A              </v>
          </cell>
          <cell r="J176">
            <v>28999</v>
          </cell>
          <cell r="K176">
            <v>8119.7200000000012</v>
          </cell>
        </row>
        <row r="177">
          <cell r="I177" t="str">
            <v xml:space="preserve">30GK-130-_OPT_050B              </v>
          </cell>
          <cell r="J177">
            <v>31639</v>
          </cell>
          <cell r="K177">
            <v>8858.92</v>
          </cell>
        </row>
        <row r="178">
          <cell r="I178" t="str">
            <v>OPT_084_022</v>
          </cell>
          <cell r="J178">
            <v>467</v>
          </cell>
          <cell r="K178">
            <v>130.76000000000002</v>
          </cell>
        </row>
        <row r="179">
          <cell r="I179" t="str">
            <v>OPT_084_030</v>
          </cell>
          <cell r="J179">
            <v>467</v>
          </cell>
          <cell r="K179">
            <v>130.76000000000002</v>
          </cell>
        </row>
        <row r="180">
          <cell r="I180" t="str">
            <v>OPT_084D_022</v>
          </cell>
          <cell r="J180">
            <v>702</v>
          </cell>
          <cell r="K180">
            <v>196.56000000000003</v>
          </cell>
        </row>
        <row r="181">
          <cell r="I181" t="str">
            <v>OPT_084D_030</v>
          </cell>
          <cell r="J181">
            <v>702</v>
          </cell>
          <cell r="K181">
            <v>196.56000000000003</v>
          </cell>
        </row>
        <row r="182">
          <cell r="I182" t="str">
            <v>OPT_084R_030</v>
          </cell>
          <cell r="J182">
            <v>467</v>
          </cell>
          <cell r="K182">
            <v>130.76000000000002</v>
          </cell>
        </row>
        <row r="183">
          <cell r="I183" t="str">
            <v xml:space="preserve">30GK-130-_OPT_092               </v>
          </cell>
          <cell r="J183">
            <v>2315</v>
          </cell>
          <cell r="K183">
            <v>648.20000000000005</v>
          </cell>
        </row>
        <row r="184">
          <cell r="I184" t="str">
            <v xml:space="preserve">30GK-130-_OPT_094               </v>
          </cell>
          <cell r="J184">
            <v>1285</v>
          </cell>
          <cell r="K184">
            <v>359.8</v>
          </cell>
        </row>
        <row r="185">
          <cell r="I185" t="str">
            <v xml:space="preserve">30GK-130-_OPT_100               </v>
          </cell>
          <cell r="J185">
            <v>624</v>
          </cell>
          <cell r="K185">
            <v>174.72000000000003</v>
          </cell>
        </row>
        <row r="186">
          <cell r="I186" t="str">
            <v xml:space="preserve">30GK-130-_OPT_119               </v>
          </cell>
          <cell r="J186">
            <v>687</v>
          </cell>
          <cell r="K186">
            <v>192.36</v>
          </cell>
        </row>
        <row r="187">
          <cell r="I187" t="str">
            <v>30GK-130-_OPT_193</v>
          </cell>
          <cell r="J187">
            <v>418</v>
          </cell>
          <cell r="K187">
            <v>117.04</v>
          </cell>
        </row>
        <row r="188">
          <cell r="I188" t="str">
            <v>30GK-130-_OPT_194</v>
          </cell>
          <cell r="J188">
            <v>667</v>
          </cell>
          <cell r="K188">
            <v>186.76000000000002</v>
          </cell>
        </row>
        <row r="189">
          <cell r="I189" t="str">
            <v>30GK-130-_OPT_195</v>
          </cell>
          <cell r="J189">
            <v>1989</v>
          </cell>
          <cell r="K189">
            <v>556.92000000000007</v>
          </cell>
        </row>
        <row r="190">
          <cell r="I190" t="str">
            <v>30GK-130-_OPT_199</v>
          </cell>
          <cell r="J190">
            <v>557</v>
          </cell>
          <cell r="K190">
            <v>155.96</v>
          </cell>
        </row>
        <row r="191">
          <cell r="I191" t="str">
            <v>30GK-130-_OPT_SEI_2B</v>
          </cell>
          <cell r="J191">
            <v>2581</v>
          </cell>
          <cell r="K191">
            <v>722.68000000000006</v>
          </cell>
        </row>
        <row r="192">
          <cell r="I192" t="str">
            <v>30GK-130-_OPT_SEI_3</v>
          </cell>
          <cell r="J192">
            <v>4150</v>
          </cell>
          <cell r="K192">
            <v>1162</v>
          </cell>
        </row>
        <row r="193">
          <cell r="I193" t="str">
            <v>30GK-130-_OPT_SEI_3LI</v>
          </cell>
          <cell r="J193">
            <v>2847</v>
          </cell>
          <cell r="K193">
            <v>797.16000000000008</v>
          </cell>
        </row>
        <row r="194">
          <cell r="I194" t="str">
            <v>30GK-130-_OPT_SEI_4</v>
          </cell>
          <cell r="J194">
            <v>4912</v>
          </cell>
          <cell r="K194">
            <v>1375.3600000000001</v>
          </cell>
        </row>
        <row r="195">
          <cell r="I195" t="str">
            <v>30GK-130-_OPT_SEI_4C</v>
          </cell>
          <cell r="J195">
            <v>6630</v>
          </cell>
          <cell r="K195">
            <v>1856.4</v>
          </cell>
        </row>
        <row r="196">
          <cell r="I196" t="str">
            <v>30GK-130-_OPT_SKID</v>
          </cell>
          <cell r="J196">
            <v>2340</v>
          </cell>
          <cell r="K196">
            <v>655.20000000000005</v>
          </cell>
        </row>
        <row r="197">
          <cell r="I197" t="str">
            <v xml:space="preserve">30GK-148-_COUNTRY_CODE_H           </v>
          </cell>
          <cell r="J197">
            <v>7524</v>
          </cell>
          <cell r="K197">
            <v>2106.7200000000003</v>
          </cell>
        </row>
        <row r="198">
          <cell r="I198" t="str">
            <v xml:space="preserve">30GK-148-_COUNTRY_CODE_N           </v>
          </cell>
          <cell r="J198">
            <v>371</v>
          </cell>
          <cell r="K198">
            <v>103.88000000000001</v>
          </cell>
        </row>
        <row r="199">
          <cell r="I199" t="str">
            <v xml:space="preserve">30GK-148-_OPT_001               </v>
          </cell>
          <cell r="J199">
            <v>24699</v>
          </cell>
          <cell r="K199">
            <v>6915.72</v>
          </cell>
        </row>
        <row r="200">
          <cell r="I200" t="str">
            <v xml:space="preserve">30GK-148-_OPT_002B              </v>
          </cell>
          <cell r="J200">
            <v>24243</v>
          </cell>
          <cell r="K200">
            <v>6788.0400000000009</v>
          </cell>
        </row>
        <row r="201">
          <cell r="I201" t="str">
            <v xml:space="preserve">30GK-148-_OPT_003A              </v>
          </cell>
          <cell r="J201">
            <v>4768</v>
          </cell>
          <cell r="K201">
            <v>1335.0400000000002</v>
          </cell>
        </row>
        <row r="202">
          <cell r="I202" t="str">
            <v xml:space="preserve">30GK-148-_OPT_005               </v>
          </cell>
          <cell r="J202">
            <v>4381</v>
          </cell>
          <cell r="K202">
            <v>1226.68</v>
          </cell>
        </row>
        <row r="203">
          <cell r="I203" t="str">
            <v xml:space="preserve">30GK-148-_OPT_006               </v>
          </cell>
          <cell r="J203">
            <v>7276</v>
          </cell>
          <cell r="K203">
            <v>2037.2800000000002</v>
          </cell>
        </row>
        <row r="204">
          <cell r="I204" t="str">
            <v xml:space="preserve">30GK-148-_OPT_007A              </v>
          </cell>
          <cell r="J204">
            <v>371</v>
          </cell>
          <cell r="K204">
            <v>103.88000000000001</v>
          </cell>
        </row>
        <row r="205">
          <cell r="I205" t="str">
            <v xml:space="preserve">30GK-148-_OPT_007B              </v>
          </cell>
          <cell r="J205">
            <v>10927</v>
          </cell>
          <cell r="K205">
            <v>3059.5600000000004</v>
          </cell>
        </row>
        <row r="206">
          <cell r="I206" t="str">
            <v xml:space="preserve">30GK-148-_OPT_012               </v>
          </cell>
          <cell r="J206">
            <v>21723</v>
          </cell>
          <cell r="K206">
            <v>6082.4400000000005</v>
          </cell>
        </row>
        <row r="207">
          <cell r="I207" t="str">
            <v xml:space="preserve">30GK-148-_OPT_015               </v>
          </cell>
          <cell r="J207">
            <v>12131</v>
          </cell>
          <cell r="K207">
            <v>3396.6800000000003</v>
          </cell>
        </row>
        <row r="208">
          <cell r="I208" t="str">
            <v xml:space="preserve">30GK-148-_OPT_015LS             </v>
          </cell>
          <cell r="J208">
            <v>12131</v>
          </cell>
          <cell r="K208">
            <v>3396.6800000000003</v>
          </cell>
        </row>
        <row r="209">
          <cell r="I209" t="str">
            <v xml:space="preserve">30GK-148-_OPT_022               </v>
          </cell>
          <cell r="J209">
            <v>3439</v>
          </cell>
          <cell r="K209">
            <v>962.92000000000007</v>
          </cell>
        </row>
        <row r="210">
          <cell r="I210" t="str">
            <v xml:space="preserve">30GK-148-_OPT_023               </v>
          </cell>
          <cell r="J210">
            <v>4007</v>
          </cell>
          <cell r="K210">
            <v>1121.96</v>
          </cell>
        </row>
        <row r="211">
          <cell r="I211" t="str">
            <v xml:space="preserve">30GK-148-_OPT_026               </v>
          </cell>
          <cell r="J211">
            <v>1285</v>
          </cell>
          <cell r="K211">
            <v>359.8</v>
          </cell>
        </row>
        <row r="212">
          <cell r="I212" t="str">
            <v xml:space="preserve">30GK-148-_OPT_027               </v>
          </cell>
          <cell r="J212">
            <v>2159</v>
          </cell>
          <cell r="K212">
            <v>604.5200000000001</v>
          </cell>
        </row>
        <row r="213">
          <cell r="I213" t="str">
            <v xml:space="preserve">30GK-148-_OPT_028               </v>
          </cell>
          <cell r="J213">
            <v>11227</v>
          </cell>
          <cell r="K213">
            <v>3143.5600000000004</v>
          </cell>
        </row>
        <row r="214">
          <cell r="I214" t="str">
            <v xml:space="preserve">30GK-148-_OPT_049               </v>
          </cell>
          <cell r="J214">
            <v>9922</v>
          </cell>
          <cell r="K214">
            <v>2778.1600000000003</v>
          </cell>
        </row>
        <row r="215">
          <cell r="I215" t="str">
            <v xml:space="preserve">30GK-148-_OPT_050A              </v>
          </cell>
          <cell r="J215">
            <v>30047</v>
          </cell>
          <cell r="K215">
            <v>8413.1600000000017</v>
          </cell>
        </row>
        <row r="216">
          <cell r="I216" t="str">
            <v xml:space="preserve">30GK-148-_OPT_050B              </v>
          </cell>
          <cell r="J216">
            <v>32687</v>
          </cell>
          <cell r="K216">
            <v>9152.36</v>
          </cell>
        </row>
        <row r="217">
          <cell r="I217" t="str">
            <v>OPT_084_030</v>
          </cell>
          <cell r="J217">
            <v>467</v>
          </cell>
          <cell r="K217">
            <v>130.76000000000002</v>
          </cell>
        </row>
        <row r="218">
          <cell r="I218" t="str">
            <v>OPT_084_040</v>
          </cell>
          <cell r="J218">
            <v>467</v>
          </cell>
          <cell r="K218">
            <v>130.76000000000002</v>
          </cell>
        </row>
        <row r="219">
          <cell r="I219" t="str">
            <v>OPT_084D_030</v>
          </cell>
          <cell r="J219">
            <v>702</v>
          </cell>
          <cell r="K219">
            <v>196.56000000000003</v>
          </cell>
        </row>
        <row r="220">
          <cell r="I220" t="str">
            <v>OPT_084D_040</v>
          </cell>
          <cell r="J220">
            <v>702</v>
          </cell>
          <cell r="K220">
            <v>196.56000000000003</v>
          </cell>
        </row>
        <row r="221">
          <cell r="I221" t="str">
            <v>OPT_084R_030</v>
          </cell>
          <cell r="J221">
            <v>467</v>
          </cell>
          <cell r="K221">
            <v>130.76000000000002</v>
          </cell>
        </row>
        <row r="222">
          <cell r="I222" t="str">
            <v>OPT_084R_040</v>
          </cell>
          <cell r="J222">
            <v>467</v>
          </cell>
          <cell r="K222">
            <v>130.76000000000002</v>
          </cell>
        </row>
        <row r="223">
          <cell r="I223" t="str">
            <v xml:space="preserve">30GK-148-_OPT_092               </v>
          </cell>
          <cell r="J223">
            <v>2315</v>
          </cell>
          <cell r="K223">
            <v>648.20000000000005</v>
          </cell>
        </row>
        <row r="224">
          <cell r="I224" t="str">
            <v xml:space="preserve">30GK-148-_OPT_094               </v>
          </cell>
          <cell r="J224">
            <v>1285</v>
          </cell>
          <cell r="K224">
            <v>359.8</v>
          </cell>
        </row>
        <row r="225">
          <cell r="I225" t="str">
            <v xml:space="preserve">30GK-148-_OPT_100               </v>
          </cell>
          <cell r="J225">
            <v>624</v>
          </cell>
          <cell r="K225">
            <v>174.72000000000003</v>
          </cell>
        </row>
        <row r="226">
          <cell r="I226" t="str">
            <v xml:space="preserve">30GK-148-_OPT_119               </v>
          </cell>
          <cell r="J226">
            <v>687</v>
          </cell>
          <cell r="K226">
            <v>192.36</v>
          </cell>
        </row>
        <row r="227">
          <cell r="I227" t="str">
            <v>30GK-148-_OPT_193</v>
          </cell>
          <cell r="J227">
            <v>418</v>
          </cell>
          <cell r="K227">
            <v>117.04</v>
          </cell>
        </row>
        <row r="228">
          <cell r="I228" t="str">
            <v>30GK-148-_OPT_194</v>
          </cell>
          <cell r="J228">
            <v>667</v>
          </cell>
          <cell r="K228">
            <v>186.76000000000002</v>
          </cell>
        </row>
        <row r="229">
          <cell r="I229" t="str">
            <v>30GK-148-_OPT_195</v>
          </cell>
          <cell r="J229">
            <v>1989</v>
          </cell>
          <cell r="K229">
            <v>556.92000000000007</v>
          </cell>
        </row>
        <row r="230">
          <cell r="I230" t="str">
            <v>30GK-148-_OPT_199</v>
          </cell>
          <cell r="J230">
            <v>557</v>
          </cell>
          <cell r="K230">
            <v>155.96</v>
          </cell>
        </row>
        <row r="231">
          <cell r="I231" t="str">
            <v>30GK-148-_OPT_SEI_2B</v>
          </cell>
          <cell r="J231">
            <v>2864</v>
          </cell>
          <cell r="K231">
            <v>801.92000000000007</v>
          </cell>
        </row>
        <row r="232">
          <cell r="I232" t="str">
            <v>30GK-148-_OPT_SEI_3</v>
          </cell>
          <cell r="J232">
            <v>4597</v>
          </cell>
          <cell r="K232">
            <v>1287.1600000000001</v>
          </cell>
        </row>
        <row r="233">
          <cell r="I233" t="str">
            <v>30GK-148-_OPT_SEI_3LI</v>
          </cell>
          <cell r="J233">
            <v>3154</v>
          </cell>
          <cell r="K233">
            <v>883.12000000000012</v>
          </cell>
        </row>
        <row r="234">
          <cell r="I234" t="str">
            <v>30GK-148-_OPT_SEI_4</v>
          </cell>
          <cell r="J234">
            <v>5446</v>
          </cell>
          <cell r="K234">
            <v>1524.88</v>
          </cell>
        </row>
        <row r="235">
          <cell r="I235" t="str">
            <v>30GK-148-_OPT_SEI_4C</v>
          </cell>
          <cell r="J235">
            <v>7350</v>
          </cell>
          <cell r="K235">
            <v>2058</v>
          </cell>
        </row>
        <row r="236">
          <cell r="I236" t="str">
            <v>30GK-148-_OPT_SKID</v>
          </cell>
          <cell r="J236">
            <v>2340</v>
          </cell>
          <cell r="K236">
            <v>655.20000000000005</v>
          </cell>
        </row>
        <row r="237">
          <cell r="I237" t="str">
            <v xml:space="preserve">30GK-160-_COUNTRY_CODE_H           </v>
          </cell>
          <cell r="J237">
            <v>2572</v>
          </cell>
          <cell r="K237">
            <v>720.16000000000008</v>
          </cell>
        </row>
        <row r="238">
          <cell r="I238" t="str">
            <v xml:space="preserve">30GK-160-_COUNTRY_CODE_N           </v>
          </cell>
          <cell r="J238">
            <v>483</v>
          </cell>
          <cell r="K238">
            <v>135.24</v>
          </cell>
        </row>
        <row r="239">
          <cell r="I239" t="str">
            <v xml:space="preserve">30GK-160-_OPT_001               </v>
          </cell>
          <cell r="J239">
            <v>24699</v>
          </cell>
          <cell r="K239">
            <v>6915.72</v>
          </cell>
        </row>
        <row r="240">
          <cell r="I240" t="str">
            <v xml:space="preserve">30GK-160-_OPT_002B              </v>
          </cell>
          <cell r="J240">
            <v>24243</v>
          </cell>
          <cell r="K240">
            <v>6788.0400000000009</v>
          </cell>
        </row>
        <row r="241">
          <cell r="I241" t="str">
            <v xml:space="preserve">30GK-160-_OPT_003A              </v>
          </cell>
          <cell r="J241">
            <v>4768</v>
          </cell>
          <cell r="K241">
            <v>1335.0400000000002</v>
          </cell>
        </row>
        <row r="242">
          <cell r="I242" t="str">
            <v xml:space="preserve">30GK-160-_OPT_005               </v>
          </cell>
          <cell r="J242">
            <v>4381</v>
          </cell>
          <cell r="K242">
            <v>1226.68</v>
          </cell>
        </row>
        <row r="243">
          <cell r="I243" t="str">
            <v xml:space="preserve">30GK-160-_OPT_006               </v>
          </cell>
          <cell r="J243">
            <v>6733</v>
          </cell>
          <cell r="K243">
            <v>1885.2400000000002</v>
          </cell>
        </row>
        <row r="244">
          <cell r="I244" t="str">
            <v xml:space="preserve">30GK-160-_OPT_007A              </v>
          </cell>
          <cell r="J244">
            <v>483</v>
          </cell>
          <cell r="K244">
            <v>135.24</v>
          </cell>
        </row>
        <row r="245">
          <cell r="I245" t="str">
            <v xml:space="preserve">30GK-160-_OPT_007B              </v>
          </cell>
          <cell r="J245">
            <v>11557</v>
          </cell>
          <cell r="K245">
            <v>3235.9600000000005</v>
          </cell>
        </row>
        <row r="246">
          <cell r="I246" t="str">
            <v xml:space="preserve">30GK-160-_OPT_012               </v>
          </cell>
          <cell r="J246">
            <v>21723</v>
          </cell>
          <cell r="K246">
            <v>6082.4400000000005</v>
          </cell>
        </row>
        <row r="247">
          <cell r="I247" t="str">
            <v xml:space="preserve">30GK-160-_OPT_015               </v>
          </cell>
          <cell r="J247">
            <v>12131</v>
          </cell>
          <cell r="K247">
            <v>3396.6800000000003</v>
          </cell>
        </row>
        <row r="248">
          <cell r="I248" t="str">
            <v xml:space="preserve">30GK-160-_OPT_015LS             </v>
          </cell>
          <cell r="J248">
            <v>12131</v>
          </cell>
          <cell r="K248">
            <v>3396.6800000000003</v>
          </cell>
        </row>
        <row r="249">
          <cell r="I249" t="str">
            <v xml:space="preserve">30GK-160-_OPT_022               </v>
          </cell>
          <cell r="J249">
            <v>3439</v>
          </cell>
          <cell r="K249">
            <v>962.92000000000007</v>
          </cell>
        </row>
        <row r="250">
          <cell r="I250" t="str">
            <v xml:space="preserve">30GK-160-_OPT_023               </v>
          </cell>
          <cell r="J250">
            <v>4007</v>
          </cell>
          <cell r="K250">
            <v>1121.96</v>
          </cell>
        </row>
        <row r="251">
          <cell r="I251" t="str">
            <v xml:space="preserve">30GK-160-_OPT_026               </v>
          </cell>
          <cell r="J251">
            <v>1285</v>
          </cell>
          <cell r="K251">
            <v>359.8</v>
          </cell>
        </row>
        <row r="252">
          <cell r="I252" t="str">
            <v xml:space="preserve">30GK-160-_OPT_027               </v>
          </cell>
          <cell r="J252">
            <v>2159</v>
          </cell>
          <cell r="K252">
            <v>604.5200000000001</v>
          </cell>
        </row>
        <row r="253">
          <cell r="I253" t="str">
            <v xml:space="preserve">30GK-160-_OPT_028               </v>
          </cell>
          <cell r="J253">
            <v>11227</v>
          </cell>
          <cell r="K253">
            <v>3143.5600000000004</v>
          </cell>
        </row>
        <row r="254">
          <cell r="I254" t="str">
            <v xml:space="preserve">30GK-160-_OPT_049               </v>
          </cell>
          <cell r="J254">
            <v>10658</v>
          </cell>
          <cell r="K254">
            <v>2984.2400000000002</v>
          </cell>
        </row>
        <row r="255">
          <cell r="I255" t="str">
            <v xml:space="preserve">30GK-160-_OPT_050A              </v>
          </cell>
          <cell r="J255">
            <v>32163</v>
          </cell>
          <cell r="K255">
            <v>9005.6400000000012</v>
          </cell>
        </row>
        <row r="256">
          <cell r="I256" t="str">
            <v xml:space="preserve">30GK-160-_OPT_050B              </v>
          </cell>
          <cell r="J256">
            <v>33448</v>
          </cell>
          <cell r="K256">
            <v>9365.44</v>
          </cell>
        </row>
        <row r="257">
          <cell r="I257" t="str">
            <v>OPT_084_030</v>
          </cell>
          <cell r="J257">
            <v>467</v>
          </cell>
          <cell r="K257">
            <v>130.76000000000002</v>
          </cell>
        </row>
        <row r="258">
          <cell r="I258" t="str">
            <v>OPT_084_040</v>
          </cell>
          <cell r="J258">
            <v>467</v>
          </cell>
          <cell r="K258">
            <v>130.76000000000002</v>
          </cell>
        </row>
        <row r="259">
          <cell r="I259" t="str">
            <v>OPT_084D_030</v>
          </cell>
          <cell r="J259">
            <v>702</v>
          </cell>
          <cell r="K259">
            <v>196.56000000000003</v>
          </cell>
        </row>
        <row r="260">
          <cell r="I260" t="str">
            <v>OPT_084D_040</v>
          </cell>
          <cell r="J260">
            <v>702</v>
          </cell>
          <cell r="K260">
            <v>196.56000000000003</v>
          </cell>
        </row>
        <row r="261">
          <cell r="I261" t="str">
            <v>OPT_084R_030</v>
          </cell>
          <cell r="J261">
            <v>467</v>
          </cell>
          <cell r="K261">
            <v>130.76000000000002</v>
          </cell>
        </row>
        <row r="262">
          <cell r="I262" t="str">
            <v>OPT_084R_040</v>
          </cell>
          <cell r="J262">
            <v>467</v>
          </cell>
          <cell r="K262">
            <v>130.76000000000002</v>
          </cell>
        </row>
        <row r="263">
          <cell r="I263" t="str">
            <v xml:space="preserve">30GK-160-_OPT_092               </v>
          </cell>
          <cell r="J263">
            <v>2315</v>
          </cell>
          <cell r="K263">
            <v>648.20000000000005</v>
          </cell>
        </row>
        <row r="264">
          <cell r="I264" t="str">
            <v xml:space="preserve">30GK-160-_OPT_094               </v>
          </cell>
          <cell r="J264">
            <v>1285</v>
          </cell>
          <cell r="K264">
            <v>359.8</v>
          </cell>
        </row>
        <row r="265">
          <cell r="I265" t="str">
            <v xml:space="preserve">30GK-160-_OPT_100               </v>
          </cell>
          <cell r="J265">
            <v>624</v>
          </cell>
          <cell r="K265">
            <v>174.72000000000003</v>
          </cell>
        </row>
        <row r="266">
          <cell r="I266" t="str">
            <v xml:space="preserve">30GK-160-_OPT_119               </v>
          </cell>
          <cell r="J266">
            <v>687</v>
          </cell>
          <cell r="K266">
            <v>192.36</v>
          </cell>
        </row>
        <row r="267">
          <cell r="I267" t="str">
            <v>30GK-160-_OPT_193</v>
          </cell>
          <cell r="J267">
            <v>418</v>
          </cell>
          <cell r="K267">
            <v>117.04</v>
          </cell>
        </row>
        <row r="268">
          <cell r="I268" t="str">
            <v>30GK-160-_OPT_194</v>
          </cell>
          <cell r="J268">
            <v>667</v>
          </cell>
          <cell r="K268">
            <v>186.76000000000002</v>
          </cell>
        </row>
        <row r="269">
          <cell r="I269" t="str">
            <v>30GK-160-_OPT_195</v>
          </cell>
          <cell r="J269">
            <v>1989</v>
          </cell>
          <cell r="K269">
            <v>556.92000000000007</v>
          </cell>
        </row>
        <row r="270">
          <cell r="I270" t="str">
            <v>30GK-160-_OPT_199</v>
          </cell>
          <cell r="J270">
            <v>557</v>
          </cell>
          <cell r="K270">
            <v>155.96</v>
          </cell>
        </row>
        <row r="271">
          <cell r="I271" t="str">
            <v>30GK-160-_OPT_SEI_2B</v>
          </cell>
          <cell r="J271">
            <v>2864</v>
          </cell>
          <cell r="K271">
            <v>801.92000000000007</v>
          </cell>
        </row>
        <row r="272">
          <cell r="I272" t="str">
            <v>30GK-160-_OPT_SEI_3</v>
          </cell>
          <cell r="J272">
            <v>4597</v>
          </cell>
          <cell r="K272">
            <v>1287.1600000000001</v>
          </cell>
        </row>
        <row r="273">
          <cell r="I273" t="str">
            <v>30GK-160-_OPT_SEI_3LI</v>
          </cell>
          <cell r="J273">
            <v>3154</v>
          </cell>
          <cell r="K273">
            <v>883.12000000000012</v>
          </cell>
        </row>
        <row r="274">
          <cell r="I274" t="str">
            <v>30GK-160-_OPT_SEI_4</v>
          </cell>
          <cell r="J274">
            <v>5446</v>
          </cell>
          <cell r="K274">
            <v>1524.88</v>
          </cell>
        </row>
        <row r="275">
          <cell r="I275" t="str">
            <v>30GK-160-_OPT_SEI_4C</v>
          </cell>
          <cell r="J275">
            <v>7350</v>
          </cell>
          <cell r="K275">
            <v>2058</v>
          </cell>
        </row>
        <row r="276">
          <cell r="I276" t="str">
            <v>30GK-160-_OPT_SKID</v>
          </cell>
          <cell r="J276">
            <v>2340</v>
          </cell>
          <cell r="K276">
            <v>655.20000000000005</v>
          </cell>
        </row>
        <row r="277">
          <cell r="I277" t="str">
            <v xml:space="preserve">30GK-170-_COUNTRY_CODE_H           </v>
          </cell>
          <cell r="J277">
            <v>2572</v>
          </cell>
          <cell r="K277">
            <v>720.16000000000008</v>
          </cell>
        </row>
        <row r="278">
          <cell r="I278" t="str">
            <v xml:space="preserve">30GK-170-_COUNTRY_CODE_N           </v>
          </cell>
          <cell r="J278">
            <v>483</v>
          </cell>
          <cell r="K278">
            <v>135.24</v>
          </cell>
        </row>
        <row r="279">
          <cell r="I279" t="str">
            <v xml:space="preserve">30GK-170-_OPT_001               </v>
          </cell>
          <cell r="J279">
            <v>24699</v>
          </cell>
          <cell r="K279">
            <v>6915.72</v>
          </cell>
        </row>
        <row r="280">
          <cell r="I280" t="str">
            <v xml:space="preserve">30GK-170-_OPT_002B              </v>
          </cell>
          <cell r="J280">
            <v>24243</v>
          </cell>
          <cell r="K280">
            <v>6788.0400000000009</v>
          </cell>
        </row>
        <row r="281">
          <cell r="I281" t="str">
            <v xml:space="preserve">30GK-170-_OPT_003A              </v>
          </cell>
          <cell r="J281">
            <v>4768</v>
          </cell>
          <cell r="K281">
            <v>1335.0400000000002</v>
          </cell>
        </row>
        <row r="282">
          <cell r="I282" t="str">
            <v xml:space="preserve">30GK-170-_OPT_005               </v>
          </cell>
          <cell r="J282">
            <v>4381</v>
          </cell>
          <cell r="K282">
            <v>1226.68</v>
          </cell>
        </row>
        <row r="283">
          <cell r="I283" t="str">
            <v xml:space="preserve">30GK-170-_OPT_006               </v>
          </cell>
          <cell r="J283">
            <v>7283</v>
          </cell>
          <cell r="K283">
            <v>2039.2400000000002</v>
          </cell>
        </row>
        <row r="284">
          <cell r="I284" t="str">
            <v xml:space="preserve">30GK-170-_OPT_007A              </v>
          </cell>
          <cell r="J284">
            <v>483</v>
          </cell>
          <cell r="K284">
            <v>135.24</v>
          </cell>
        </row>
        <row r="285">
          <cell r="I285" t="str">
            <v xml:space="preserve">30GK-170-_OPT_007B              </v>
          </cell>
          <cell r="J285">
            <v>13167</v>
          </cell>
          <cell r="K285">
            <v>3686.76</v>
          </cell>
        </row>
        <row r="286">
          <cell r="I286" t="str">
            <v xml:space="preserve">30GK-170-_OPT_012               </v>
          </cell>
          <cell r="J286">
            <v>21723</v>
          </cell>
          <cell r="K286">
            <v>6082.4400000000005</v>
          </cell>
        </row>
        <row r="287">
          <cell r="I287" t="str">
            <v xml:space="preserve">30GK-170-_OPT_015               </v>
          </cell>
          <cell r="J287">
            <v>13036</v>
          </cell>
          <cell r="K287">
            <v>3650.0800000000004</v>
          </cell>
        </row>
        <row r="288">
          <cell r="I288" t="str">
            <v xml:space="preserve">30GK-170-_OPT_015LS             </v>
          </cell>
          <cell r="J288">
            <v>13036</v>
          </cell>
          <cell r="K288">
            <v>3650.0800000000004</v>
          </cell>
        </row>
        <row r="289">
          <cell r="I289" t="str">
            <v xml:space="preserve">30GK-170-_OPT_022               </v>
          </cell>
          <cell r="J289">
            <v>3439</v>
          </cell>
          <cell r="K289">
            <v>962.92000000000007</v>
          </cell>
        </row>
        <row r="290">
          <cell r="I290" t="str">
            <v xml:space="preserve">30GK-170-_OPT_023               </v>
          </cell>
          <cell r="J290">
            <v>4007</v>
          </cell>
          <cell r="K290">
            <v>1121.96</v>
          </cell>
        </row>
        <row r="291">
          <cell r="I291" t="str">
            <v xml:space="preserve">30GK-170-_OPT_026               </v>
          </cell>
          <cell r="J291">
            <v>1285</v>
          </cell>
          <cell r="K291">
            <v>359.8</v>
          </cell>
        </row>
        <row r="292">
          <cell r="I292" t="str">
            <v xml:space="preserve">30GK-170-_OPT_027               </v>
          </cell>
          <cell r="J292">
            <v>2434</v>
          </cell>
          <cell r="K292">
            <v>681.5200000000001</v>
          </cell>
        </row>
        <row r="293">
          <cell r="I293" t="str">
            <v xml:space="preserve">30GK-170-_OPT_028               </v>
          </cell>
          <cell r="J293">
            <v>11227</v>
          </cell>
          <cell r="K293">
            <v>3143.5600000000004</v>
          </cell>
        </row>
        <row r="294">
          <cell r="I294" t="str">
            <v xml:space="preserve">30GK-170-_OPT_049               </v>
          </cell>
          <cell r="J294">
            <v>12406</v>
          </cell>
          <cell r="K294">
            <v>3473.6800000000003</v>
          </cell>
        </row>
        <row r="295">
          <cell r="I295" t="str">
            <v xml:space="preserve">30GK-170-_OPT_050A              </v>
          </cell>
          <cell r="J295">
            <v>32163</v>
          </cell>
          <cell r="K295">
            <v>9005.6400000000012</v>
          </cell>
        </row>
        <row r="296">
          <cell r="I296" t="str">
            <v xml:space="preserve">30GK-170-_OPT_050B              </v>
          </cell>
          <cell r="J296">
            <v>33448</v>
          </cell>
          <cell r="K296">
            <v>9365.44</v>
          </cell>
        </row>
        <row r="297">
          <cell r="I297" t="str">
            <v>OPT_084_030</v>
          </cell>
          <cell r="J297">
            <v>467</v>
          </cell>
          <cell r="K297">
            <v>130.76000000000002</v>
          </cell>
        </row>
        <row r="298">
          <cell r="I298" t="str">
            <v>OPT_084_040</v>
          </cell>
          <cell r="J298">
            <v>467</v>
          </cell>
          <cell r="K298">
            <v>130.76000000000002</v>
          </cell>
        </row>
        <row r="299">
          <cell r="I299" t="str">
            <v>OPT_084D_030</v>
          </cell>
          <cell r="J299">
            <v>702</v>
          </cell>
          <cell r="K299">
            <v>196.56000000000003</v>
          </cell>
        </row>
        <row r="300">
          <cell r="I300" t="str">
            <v>OPT_084D_040</v>
          </cell>
          <cell r="J300">
            <v>702</v>
          </cell>
          <cell r="K300">
            <v>196.56000000000003</v>
          </cell>
        </row>
        <row r="301">
          <cell r="I301" t="str">
            <v>OPT_084R_030</v>
          </cell>
          <cell r="J301">
            <v>467</v>
          </cell>
          <cell r="K301">
            <v>130.76000000000002</v>
          </cell>
        </row>
        <row r="302">
          <cell r="I302" t="str">
            <v>OPT_084R_040</v>
          </cell>
          <cell r="J302">
            <v>467</v>
          </cell>
          <cell r="K302">
            <v>130.76000000000002</v>
          </cell>
        </row>
        <row r="303">
          <cell r="I303" t="str">
            <v xml:space="preserve">30GK-170-_OPT_092               </v>
          </cell>
          <cell r="J303">
            <v>2770</v>
          </cell>
          <cell r="K303">
            <v>775.6</v>
          </cell>
        </row>
        <row r="304">
          <cell r="I304" t="str">
            <v xml:space="preserve">30GK-170-_OPT_094               </v>
          </cell>
          <cell r="J304">
            <v>1285</v>
          </cell>
          <cell r="K304">
            <v>359.8</v>
          </cell>
        </row>
        <row r="305">
          <cell r="I305" t="str">
            <v xml:space="preserve">30GK-170-_OPT_100               </v>
          </cell>
          <cell r="J305">
            <v>624</v>
          </cell>
          <cell r="K305">
            <v>174.72000000000003</v>
          </cell>
        </row>
        <row r="306">
          <cell r="I306" t="str">
            <v xml:space="preserve">30GK-170-_OPT_119               </v>
          </cell>
          <cell r="J306">
            <v>687</v>
          </cell>
          <cell r="K306">
            <v>192.36</v>
          </cell>
        </row>
        <row r="307">
          <cell r="I307" t="str">
            <v>30GK-170-_OPT_193</v>
          </cell>
          <cell r="J307">
            <v>418</v>
          </cell>
          <cell r="K307">
            <v>117.04</v>
          </cell>
        </row>
        <row r="308">
          <cell r="I308" t="str">
            <v>30GK-170-_OPT_194</v>
          </cell>
          <cell r="J308">
            <v>667</v>
          </cell>
          <cell r="K308">
            <v>186.76000000000002</v>
          </cell>
        </row>
        <row r="309">
          <cell r="I309" t="str">
            <v>30GK-170-_OPT_195</v>
          </cell>
          <cell r="J309">
            <v>1989</v>
          </cell>
          <cell r="K309">
            <v>556.92000000000007</v>
          </cell>
        </row>
        <row r="310">
          <cell r="I310" t="str">
            <v>30GK-170-_OPT_199</v>
          </cell>
          <cell r="J310">
            <v>557</v>
          </cell>
          <cell r="K310">
            <v>155.96</v>
          </cell>
        </row>
        <row r="311">
          <cell r="I311" t="str">
            <v>30GK-170-_OPT_SEI_2B</v>
          </cell>
          <cell r="J311">
            <v>2864</v>
          </cell>
          <cell r="K311">
            <v>801.92000000000007</v>
          </cell>
        </row>
        <row r="312">
          <cell r="I312" t="str">
            <v>30GK-170-_OPT_SEI_3</v>
          </cell>
          <cell r="J312">
            <v>4597</v>
          </cell>
          <cell r="K312">
            <v>1287.1600000000001</v>
          </cell>
        </row>
        <row r="313">
          <cell r="I313" t="str">
            <v>30GK-170-_OPT_SEI_3LI</v>
          </cell>
          <cell r="J313">
            <v>3154</v>
          </cell>
          <cell r="K313">
            <v>883.12000000000012</v>
          </cell>
        </row>
        <row r="314">
          <cell r="I314" t="str">
            <v>30GK-170-_OPT_SEI_4</v>
          </cell>
          <cell r="J314">
            <v>5446</v>
          </cell>
          <cell r="K314">
            <v>1524.88</v>
          </cell>
        </row>
        <row r="315">
          <cell r="I315" t="str">
            <v>30GK-170-_OPT_SEI_4C</v>
          </cell>
          <cell r="J315">
            <v>7350</v>
          </cell>
          <cell r="K315">
            <v>2058</v>
          </cell>
        </row>
        <row r="316">
          <cell r="I316" t="str">
            <v>30GK-170-_OPT_SKID</v>
          </cell>
          <cell r="J316">
            <v>2340</v>
          </cell>
          <cell r="K316">
            <v>655.20000000000005</v>
          </cell>
        </row>
        <row r="317">
          <cell r="I317" t="str">
            <v xml:space="preserve">30GK-190-_COUNTRY_CODE_H           </v>
          </cell>
          <cell r="J317">
            <v>2572</v>
          </cell>
          <cell r="K317">
            <v>720.16000000000008</v>
          </cell>
        </row>
        <row r="318">
          <cell r="I318" t="str">
            <v xml:space="preserve">30GK-190-_COUNTRY_CODE_N           </v>
          </cell>
          <cell r="J318">
            <v>591</v>
          </cell>
          <cell r="K318">
            <v>165.48000000000002</v>
          </cell>
        </row>
        <row r="319">
          <cell r="I319" t="str">
            <v xml:space="preserve">30GK-190-_OPT_001               </v>
          </cell>
          <cell r="J319">
            <v>37611</v>
          </cell>
          <cell r="K319">
            <v>10531.080000000002</v>
          </cell>
        </row>
        <row r="320">
          <cell r="I320" t="str">
            <v xml:space="preserve">30GK-190-_OPT_002B              </v>
          </cell>
          <cell r="J320">
            <v>31845</v>
          </cell>
          <cell r="K320">
            <v>8916.6</v>
          </cell>
        </row>
        <row r="321">
          <cell r="I321" t="str">
            <v xml:space="preserve">30GK-190-_OPT_003A              </v>
          </cell>
          <cell r="J321">
            <v>7226</v>
          </cell>
          <cell r="K321">
            <v>2023.2800000000002</v>
          </cell>
        </row>
        <row r="322">
          <cell r="I322" t="str">
            <v xml:space="preserve">30GK-190-_OPT_005               </v>
          </cell>
          <cell r="J322">
            <v>4692</v>
          </cell>
          <cell r="K322">
            <v>1313.7600000000002</v>
          </cell>
        </row>
        <row r="323">
          <cell r="I323" t="str">
            <v xml:space="preserve">30GK-190-_OPT_006               </v>
          </cell>
          <cell r="J323">
            <v>7482</v>
          </cell>
          <cell r="K323">
            <v>2094.96</v>
          </cell>
        </row>
        <row r="324">
          <cell r="I324" t="str">
            <v xml:space="preserve">30GK-190-_OPT_007A              </v>
          </cell>
          <cell r="J324">
            <v>591</v>
          </cell>
          <cell r="K324">
            <v>165.48000000000002</v>
          </cell>
        </row>
        <row r="325">
          <cell r="I325" t="str">
            <v xml:space="preserve">30GK-190-_OPT_007B              </v>
          </cell>
          <cell r="J325">
            <v>13891</v>
          </cell>
          <cell r="K325">
            <v>3889.4800000000005</v>
          </cell>
        </row>
        <row r="326">
          <cell r="I326" t="str">
            <v xml:space="preserve">30GK-190-_OPT_012               </v>
          </cell>
          <cell r="J326">
            <v>22165</v>
          </cell>
          <cell r="K326">
            <v>6206.2000000000007</v>
          </cell>
        </row>
        <row r="327">
          <cell r="I327" t="str">
            <v xml:space="preserve">30GK-190-_OPT_015               </v>
          </cell>
          <cell r="J327">
            <v>15121</v>
          </cell>
          <cell r="K327">
            <v>4233.88</v>
          </cell>
        </row>
        <row r="328">
          <cell r="I328" t="str">
            <v xml:space="preserve">30GK-190-_OPT_015LS             </v>
          </cell>
          <cell r="J328">
            <v>15121</v>
          </cell>
          <cell r="K328">
            <v>4233.88</v>
          </cell>
        </row>
        <row r="329">
          <cell r="I329" t="str">
            <v xml:space="preserve">30GK-190-_OPT_022               </v>
          </cell>
          <cell r="J329">
            <v>3439</v>
          </cell>
          <cell r="K329">
            <v>962.92000000000007</v>
          </cell>
        </row>
        <row r="330">
          <cell r="I330" t="str">
            <v xml:space="preserve">30GK-190-_OPT_023               </v>
          </cell>
          <cell r="J330">
            <v>6078</v>
          </cell>
          <cell r="K330">
            <v>1701.8400000000001</v>
          </cell>
        </row>
        <row r="331">
          <cell r="I331" t="str">
            <v xml:space="preserve">30GK-190-_OPT_026               </v>
          </cell>
          <cell r="J331">
            <v>1285</v>
          </cell>
          <cell r="K331">
            <v>359.8</v>
          </cell>
        </row>
        <row r="332">
          <cell r="I332" t="str">
            <v xml:space="preserve">30GK-190-_OPT_027               </v>
          </cell>
          <cell r="J332">
            <v>3133</v>
          </cell>
          <cell r="K332">
            <v>877.24000000000012</v>
          </cell>
        </row>
        <row r="333">
          <cell r="I333" t="str">
            <v xml:space="preserve">30GK-190-_OPT_028               </v>
          </cell>
          <cell r="J333">
            <v>11227</v>
          </cell>
          <cell r="K333">
            <v>3143.5600000000004</v>
          </cell>
        </row>
        <row r="334">
          <cell r="I334" t="str">
            <v xml:space="preserve">30GK-190-_OPT_049               </v>
          </cell>
          <cell r="J334">
            <v>12662</v>
          </cell>
          <cell r="K334">
            <v>3545.36</v>
          </cell>
        </row>
        <row r="335">
          <cell r="I335" t="str">
            <v xml:space="preserve">30GK-190-_OPT_050A              </v>
          </cell>
          <cell r="J335">
            <v>38004</v>
          </cell>
          <cell r="K335">
            <v>10641.12</v>
          </cell>
        </row>
        <row r="336">
          <cell r="I336" t="str">
            <v xml:space="preserve">30GK-190-_OPT_050B              </v>
          </cell>
          <cell r="J336">
            <v>39289</v>
          </cell>
          <cell r="K336">
            <v>11000.920000000002</v>
          </cell>
        </row>
        <row r="337">
          <cell r="I337" t="str">
            <v>OPT_084_030</v>
          </cell>
          <cell r="J337">
            <v>467</v>
          </cell>
          <cell r="K337">
            <v>130.76000000000002</v>
          </cell>
        </row>
        <row r="338">
          <cell r="I338" t="str">
            <v>OPT_084_040</v>
          </cell>
          <cell r="J338">
            <v>467</v>
          </cell>
          <cell r="K338">
            <v>130.76000000000002</v>
          </cell>
        </row>
        <row r="339">
          <cell r="I339" t="str">
            <v>OPT_084D_030</v>
          </cell>
          <cell r="J339">
            <v>702</v>
          </cell>
          <cell r="K339">
            <v>196.56000000000003</v>
          </cell>
        </row>
        <row r="340">
          <cell r="I340" t="str">
            <v>OPT_084D_040</v>
          </cell>
          <cell r="J340">
            <v>702</v>
          </cell>
          <cell r="K340">
            <v>196.56000000000003</v>
          </cell>
        </row>
        <row r="341">
          <cell r="I341" t="str">
            <v>OPT_084R_030</v>
          </cell>
          <cell r="J341">
            <v>467</v>
          </cell>
          <cell r="K341">
            <v>130.76000000000002</v>
          </cell>
        </row>
        <row r="342">
          <cell r="I342" t="str">
            <v>OPT_084R_040</v>
          </cell>
          <cell r="J342">
            <v>467</v>
          </cell>
          <cell r="K342">
            <v>130.76000000000002</v>
          </cell>
        </row>
        <row r="343">
          <cell r="I343" t="str">
            <v xml:space="preserve">30GK-190-_OPT_092               </v>
          </cell>
          <cell r="J343">
            <v>3207</v>
          </cell>
          <cell r="K343">
            <v>897.96</v>
          </cell>
        </row>
        <row r="344">
          <cell r="I344" t="str">
            <v xml:space="preserve">30GK-190-_OPT_100               </v>
          </cell>
          <cell r="J344">
            <v>624</v>
          </cell>
          <cell r="K344">
            <v>174.72000000000003</v>
          </cell>
        </row>
        <row r="345">
          <cell r="I345" t="str">
            <v xml:space="preserve">30GK-190-_OPT_119               </v>
          </cell>
          <cell r="J345">
            <v>687</v>
          </cell>
          <cell r="K345">
            <v>192.36</v>
          </cell>
        </row>
        <row r="346">
          <cell r="I346" t="str">
            <v>30GK-190-_OPT_193</v>
          </cell>
          <cell r="J346">
            <v>418</v>
          </cell>
          <cell r="K346">
            <v>117.04</v>
          </cell>
        </row>
        <row r="347">
          <cell r="I347" t="str">
            <v>30GK-190-_OPT_194</v>
          </cell>
          <cell r="J347">
            <v>667</v>
          </cell>
          <cell r="K347">
            <v>186.76000000000002</v>
          </cell>
        </row>
        <row r="348">
          <cell r="I348" t="str">
            <v>30GK-190-_OPT_195</v>
          </cell>
          <cell r="J348">
            <v>1989</v>
          </cell>
          <cell r="K348">
            <v>556.92000000000007</v>
          </cell>
        </row>
        <row r="349">
          <cell r="I349" t="str">
            <v>30GK-190-_OPT_199</v>
          </cell>
          <cell r="J349">
            <v>557</v>
          </cell>
          <cell r="K349">
            <v>155.96</v>
          </cell>
        </row>
        <row r="350">
          <cell r="I350" t="str">
            <v>30GK-190-_OPT_SEI_2B</v>
          </cell>
          <cell r="J350">
            <v>3471</v>
          </cell>
          <cell r="K350">
            <v>971.88000000000011</v>
          </cell>
        </row>
        <row r="351">
          <cell r="I351" t="str">
            <v>30GK-190-_OPT_SEI_3</v>
          </cell>
          <cell r="J351">
            <v>5563</v>
          </cell>
          <cell r="K351">
            <v>1557.64</v>
          </cell>
        </row>
        <row r="352">
          <cell r="I352" t="str">
            <v>30GK-190-_OPT_SEI_3LI</v>
          </cell>
          <cell r="J352">
            <v>3817</v>
          </cell>
          <cell r="K352">
            <v>1068.76</v>
          </cell>
        </row>
        <row r="353">
          <cell r="I353" t="str">
            <v>30GK-190-_OPT_SEI_4</v>
          </cell>
          <cell r="J353">
            <v>6663</v>
          </cell>
          <cell r="K353">
            <v>1865.64</v>
          </cell>
        </row>
        <row r="354">
          <cell r="I354" t="str">
            <v>30GK-190-_OPT_SEI_4C</v>
          </cell>
          <cell r="J354">
            <v>9013</v>
          </cell>
          <cell r="K354">
            <v>2523.6400000000003</v>
          </cell>
        </row>
        <row r="355">
          <cell r="I355" t="str">
            <v>30GK-190-_OPT_SKID</v>
          </cell>
          <cell r="J355">
            <v>2730</v>
          </cell>
          <cell r="K355">
            <v>764.40000000000009</v>
          </cell>
        </row>
        <row r="356">
          <cell r="I356" t="str">
            <v xml:space="preserve">30GK-220-_COUNTRY_CODE_H           </v>
          </cell>
          <cell r="J356">
            <v>2572</v>
          </cell>
          <cell r="K356">
            <v>720.16000000000008</v>
          </cell>
        </row>
        <row r="357">
          <cell r="I357" t="str">
            <v xml:space="preserve">30GK-220-_COUNTRY_CODE_N           </v>
          </cell>
          <cell r="J357">
            <v>591</v>
          </cell>
          <cell r="K357">
            <v>165.48000000000002</v>
          </cell>
        </row>
        <row r="358">
          <cell r="I358" t="str">
            <v xml:space="preserve">30GK-220-_OPT_001               </v>
          </cell>
          <cell r="J358">
            <v>37611</v>
          </cell>
          <cell r="K358">
            <v>10531.080000000002</v>
          </cell>
        </row>
        <row r="359">
          <cell r="I359" t="str">
            <v xml:space="preserve">30GK-220-_OPT_002B              </v>
          </cell>
          <cell r="J359">
            <v>31845</v>
          </cell>
          <cell r="K359">
            <v>8916.6</v>
          </cell>
        </row>
        <row r="360">
          <cell r="I360" t="str">
            <v xml:space="preserve">30GK-220-_OPT_003A              </v>
          </cell>
          <cell r="J360">
            <v>7276</v>
          </cell>
          <cell r="K360">
            <v>2037.2800000000002</v>
          </cell>
        </row>
        <row r="361">
          <cell r="I361" t="str">
            <v xml:space="preserve">30GK-220-_OPT_005               </v>
          </cell>
          <cell r="J361">
            <v>5011</v>
          </cell>
          <cell r="K361">
            <v>1403.0800000000002</v>
          </cell>
        </row>
        <row r="362">
          <cell r="I362" t="str">
            <v xml:space="preserve">30GK-220-_OPT_006               </v>
          </cell>
          <cell r="J362">
            <v>7701</v>
          </cell>
          <cell r="K362">
            <v>2156.2800000000002</v>
          </cell>
        </row>
        <row r="363">
          <cell r="I363" t="str">
            <v xml:space="preserve">30GK-220-_OPT_007A              </v>
          </cell>
          <cell r="J363">
            <v>591</v>
          </cell>
          <cell r="K363">
            <v>165.48000000000002</v>
          </cell>
        </row>
        <row r="364">
          <cell r="I364" t="str">
            <v xml:space="preserve">30GK-220-_OPT_007B              </v>
          </cell>
          <cell r="J364">
            <v>15376</v>
          </cell>
          <cell r="K364">
            <v>4305.2800000000007</v>
          </cell>
        </row>
        <row r="365">
          <cell r="I365" t="str">
            <v xml:space="preserve">30GK-220-_OPT_012               </v>
          </cell>
          <cell r="J365">
            <v>27376</v>
          </cell>
          <cell r="K365">
            <v>7665.2800000000007</v>
          </cell>
        </row>
        <row r="366">
          <cell r="I366" t="str">
            <v xml:space="preserve">30GK-220-_OPT_015               </v>
          </cell>
          <cell r="J366">
            <v>16836</v>
          </cell>
          <cell r="K366">
            <v>4714.0800000000008</v>
          </cell>
        </row>
        <row r="367">
          <cell r="I367" t="str">
            <v xml:space="preserve">30GK-220-_OPT_015LS             </v>
          </cell>
          <cell r="J367">
            <v>16836</v>
          </cell>
          <cell r="K367">
            <v>4714.0800000000008</v>
          </cell>
        </row>
        <row r="368">
          <cell r="I368" t="str">
            <v xml:space="preserve">30GK-220-_OPT_022               </v>
          </cell>
          <cell r="J368">
            <v>4418</v>
          </cell>
          <cell r="K368">
            <v>1237.0400000000002</v>
          </cell>
        </row>
        <row r="369">
          <cell r="I369" t="str">
            <v xml:space="preserve">30GK-220-_OPT_023               </v>
          </cell>
          <cell r="J369">
            <v>6789</v>
          </cell>
          <cell r="K369">
            <v>1900.92</v>
          </cell>
        </row>
        <row r="370">
          <cell r="I370" t="str">
            <v xml:space="preserve">30GK-220-_OPT_026               </v>
          </cell>
          <cell r="J370">
            <v>1285</v>
          </cell>
          <cell r="K370">
            <v>359.8</v>
          </cell>
        </row>
        <row r="371">
          <cell r="I371" t="str">
            <v xml:space="preserve">30GK-220-_OPT_027               </v>
          </cell>
          <cell r="J371">
            <v>3395</v>
          </cell>
          <cell r="K371">
            <v>950.60000000000014</v>
          </cell>
        </row>
        <row r="372">
          <cell r="I372" t="str">
            <v xml:space="preserve">30GK-220-_OPT_028               </v>
          </cell>
          <cell r="J372">
            <v>11227</v>
          </cell>
          <cell r="K372">
            <v>3143.5600000000004</v>
          </cell>
        </row>
        <row r="373">
          <cell r="I373" t="str">
            <v xml:space="preserve">30GK-220-_OPT_049               </v>
          </cell>
          <cell r="J373">
            <v>12867</v>
          </cell>
          <cell r="K373">
            <v>3602.76</v>
          </cell>
        </row>
        <row r="374">
          <cell r="I374" t="str">
            <v xml:space="preserve">30GK-220-_OPT_050A              </v>
          </cell>
          <cell r="J374">
            <v>38004</v>
          </cell>
          <cell r="K374">
            <v>10641.12</v>
          </cell>
        </row>
        <row r="375">
          <cell r="I375" t="str">
            <v xml:space="preserve">30GK-220-_OPT_050B              </v>
          </cell>
          <cell r="J375">
            <v>39289</v>
          </cell>
          <cell r="K375">
            <v>11000.920000000002</v>
          </cell>
        </row>
        <row r="376">
          <cell r="I376" t="str">
            <v>OPT_084_040</v>
          </cell>
          <cell r="J376">
            <v>467</v>
          </cell>
          <cell r="K376">
            <v>130.76000000000002</v>
          </cell>
        </row>
        <row r="377">
          <cell r="I377" t="str">
            <v>OPT_084_055</v>
          </cell>
          <cell r="J377">
            <v>702</v>
          </cell>
          <cell r="K377">
            <v>196.56000000000003</v>
          </cell>
        </row>
        <row r="378">
          <cell r="I378" t="str">
            <v>OPT_084D_040</v>
          </cell>
          <cell r="J378">
            <v>702</v>
          </cell>
          <cell r="K378">
            <v>196.56000000000003</v>
          </cell>
        </row>
        <row r="379">
          <cell r="I379" t="str">
            <v>OPT_084D_055</v>
          </cell>
          <cell r="J379">
            <v>936</v>
          </cell>
          <cell r="K379">
            <v>262.08000000000004</v>
          </cell>
        </row>
        <row r="380">
          <cell r="I380" t="str">
            <v>OPT_084R_030</v>
          </cell>
          <cell r="J380">
            <v>467</v>
          </cell>
          <cell r="K380">
            <v>130.76000000000002</v>
          </cell>
        </row>
        <row r="381">
          <cell r="I381" t="str">
            <v>OPT_084R_040</v>
          </cell>
          <cell r="J381">
            <v>467</v>
          </cell>
          <cell r="K381">
            <v>130.76000000000002</v>
          </cell>
        </row>
        <row r="382">
          <cell r="I382" t="str">
            <v xml:space="preserve">30GK-220-_OPT_092               </v>
          </cell>
          <cell r="J382">
            <v>3657</v>
          </cell>
          <cell r="K382">
            <v>1023.9600000000002</v>
          </cell>
        </row>
        <row r="383">
          <cell r="I383" t="str">
            <v xml:space="preserve">30GK-220-_OPT_100               </v>
          </cell>
          <cell r="J383">
            <v>936</v>
          </cell>
          <cell r="K383">
            <v>262.08000000000004</v>
          </cell>
        </row>
        <row r="384">
          <cell r="I384" t="str">
            <v xml:space="preserve">30GK-220-_OPT_119               </v>
          </cell>
          <cell r="J384">
            <v>687</v>
          </cell>
          <cell r="K384">
            <v>192.36</v>
          </cell>
        </row>
        <row r="385">
          <cell r="I385" t="str">
            <v>30GK-220-_OPT_193</v>
          </cell>
          <cell r="J385">
            <v>418</v>
          </cell>
          <cell r="K385">
            <v>117.04</v>
          </cell>
        </row>
        <row r="386">
          <cell r="I386" t="str">
            <v>30GK-220-_OPT_194</v>
          </cell>
          <cell r="J386">
            <v>667</v>
          </cell>
          <cell r="K386">
            <v>186.76000000000002</v>
          </cell>
        </row>
        <row r="387">
          <cell r="I387" t="str">
            <v>30GK-220-_OPT_195</v>
          </cell>
          <cell r="J387">
            <v>1989</v>
          </cell>
          <cell r="K387">
            <v>556.92000000000007</v>
          </cell>
        </row>
        <row r="388">
          <cell r="I388" t="str">
            <v>30GK-220-_OPT_199</v>
          </cell>
          <cell r="J388">
            <v>557</v>
          </cell>
          <cell r="K388">
            <v>155.96</v>
          </cell>
        </row>
        <row r="389">
          <cell r="I389" t="str">
            <v>30GK-220-_OPT_SEI_2B</v>
          </cell>
          <cell r="J389">
            <v>3927</v>
          </cell>
          <cell r="K389">
            <v>1099.5600000000002</v>
          </cell>
        </row>
        <row r="390">
          <cell r="I390" t="str">
            <v>30GK-220-_OPT_SEI_3</v>
          </cell>
          <cell r="J390">
            <v>6254</v>
          </cell>
          <cell r="K390">
            <v>1751.1200000000001</v>
          </cell>
        </row>
        <row r="391">
          <cell r="I391" t="str">
            <v>30GK-220-_OPT_SEI_3LI</v>
          </cell>
          <cell r="J391">
            <v>4290</v>
          </cell>
          <cell r="K391">
            <v>1201.2</v>
          </cell>
        </row>
        <row r="392">
          <cell r="I392" t="str">
            <v>30GK-220-_OPT_SEI_4</v>
          </cell>
          <cell r="J392">
            <v>4215</v>
          </cell>
          <cell r="K392">
            <v>1180.2</v>
          </cell>
        </row>
        <row r="393">
          <cell r="I393" t="str">
            <v>30GK-220-_OPT_SEI_4C</v>
          </cell>
          <cell r="J393">
            <v>10135</v>
          </cell>
          <cell r="K393">
            <v>2837.8</v>
          </cell>
        </row>
        <row r="394">
          <cell r="I394" t="str">
            <v>30GK-220-_OPT_SKID</v>
          </cell>
          <cell r="J394">
            <v>2730</v>
          </cell>
          <cell r="K394">
            <v>764.40000000000009</v>
          </cell>
        </row>
        <row r="395">
          <cell r="I395" t="str">
            <v xml:space="preserve">30GK-245-_COUNTRY_CODE_H           </v>
          </cell>
          <cell r="J395">
            <v>2571</v>
          </cell>
          <cell r="K395">
            <v>719.88000000000011</v>
          </cell>
        </row>
        <row r="396">
          <cell r="I396" t="str">
            <v xml:space="preserve">30GK-245-_COUNTRY_CODE_N           </v>
          </cell>
          <cell r="J396">
            <v>591</v>
          </cell>
          <cell r="K396">
            <v>165.48000000000002</v>
          </cell>
        </row>
        <row r="397">
          <cell r="I397" t="str">
            <v xml:space="preserve">30GK-245-_OPT_001               </v>
          </cell>
          <cell r="J397">
            <v>40431</v>
          </cell>
          <cell r="K397">
            <v>11320.68</v>
          </cell>
        </row>
        <row r="398">
          <cell r="I398" t="str">
            <v xml:space="preserve">30GK-245-_OPT_002B              </v>
          </cell>
          <cell r="J398">
            <v>37379</v>
          </cell>
          <cell r="K398">
            <v>10466.120000000001</v>
          </cell>
        </row>
        <row r="399">
          <cell r="I399" t="str">
            <v xml:space="preserve">30GK-245-_OPT_003A              </v>
          </cell>
          <cell r="J399">
            <v>7988</v>
          </cell>
          <cell r="K399">
            <v>2236.6400000000003</v>
          </cell>
        </row>
        <row r="400">
          <cell r="I400" t="str">
            <v xml:space="preserve">30GK-245-_OPT_005               </v>
          </cell>
          <cell r="J400">
            <v>5336</v>
          </cell>
          <cell r="K400">
            <v>1494.0800000000002</v>
          </cell>
        </row>
        <row r="401">
          <cell r="I401" t="str">
            <v xml:space="preserve">30GK-245-_OPT_006               </v>
          </cell>
          <cell r="J401">
            <v>7913</v>
          </cell>
          <cell r="K401">
            <v>2215.6400000000003</v>
          </cell>
        </row>
        <row r="402">
          <cell r="I402" t="str">
            <v xml:space="preserve">30GK-245-_OPT_007A              </v>
          </cell>
          <cell r="J402">
            <v>591</v>
          </cell>
          <cell r="K402">
            <v>165.48000000000002</v>
          </cell>
        </row>
        <row r="403">
          <cell r="I403" t="str">
            <v xml:space="preserve">30GK-245-_OPT_007B              </v>
          </cell>
          <cell r="J403">
            <v>16768</v>
          </cell>
          <cell r="K403">
            <v>4695.0400000000009</v>
          </cell>
        </row>
        <row r="404">
          <cell r="I404" t="str">
            <v xml:space="preserve">30GK-245-_OPT_012               </v>
          </cell>
          <cell r="J404">
            <v>32586</v>
          </cell>
          <cell r="K404">
            <v>9124.0800000000017</v>
          </cell>
        </row>
        <row r="405">
          <cell r="I405" t="str">
            <v xml:space="preserve">30GK-245-_OPT_015               </v>
          </cell>
          <cell r="J405">
            <v>16494</v>
          </cell>
          <cell r="K405">
            <v>4618.3200000000006</v>
          </cell>
        </row>
        <row r="406">
          <cell r="I406" t="str">
            <v xml:space="preserve">30GK-245-_OPT_015LS             </v>
          </cell>
          <cell r="J406">
            <v>16494</v>
          </cell>
          <cell r="K406">
            <v>4618.3200000000006</v>
          </cell>
        </row>
        <row r="407">
          <cell r="I407" t="str">
            <v xml:space="preserve">30GK-245-_OPT_022               </v>
          </cell>
          <cell r="J407">
            <v>4418</v>
          </cell>
          <cell r="K407">
            <v>1237.0400000000002</v>
          </cell>
        </row>
        <row r="408">
          <cell r="I408" t="str">
            <v xml:space="preserve">30GK-245-_OPT_023               </v>
          </cell>
          <cell r="J408">
            <v>6989</v>
          </cell>
          <cell r="K408">
            <v>1956.92</v>
          </cell>
        </row>
        <row r="409">
          <cell r="I409" t="str">
            <v xml:space="preserve">30GK-245-_OPT_026               </v>
          </cell>
          <cell r="J409">
            <v>1285</v>
          </cell>
          <cell r="K409">
            <v>359.8</v>
          </cell>
        </row>
        <row r="410">
          <cell r="I410" t="str">
            <v xml:space="preserve">30GK-245-_OPT_027               </v>
          </cell>
          <cell r="J410">
            <v>3395</v>
          </cell>
          <cell r="K410">
            <v>950.60000000000014</v>
          </cell>
        </row>
        <row r="411">
          <cell r="I411" t="str">
            <v xml:space="preserve">30GK-245-_OPT_028               </v>
          </cell>
          <cell r="J411">
            <v>11227</v>
          </cell>
          <cell r="K411">
            <v>3143.5600000000004</v>
          </cell>
        </row>
        <row r="412">
          <cell r="I412" t="str">
            <v xml:space="preserve">30GK-245-_OPT_049               </v>
          </cell>
          <cell r="J412">
            <v>13455</v>
          </cell>
          <cell r="K412">
            <v>3767.4000000000005</v>
          </cell>
        </row>
        <row r="413">
          <cell r="I413" t="str">
            <v xml:space="preserve">30GK-245-_OPT_050A              </v>
          </cell>
          <cell r="J413">
            <v>38004</v>
          </cell>
          <cell r="K413">
            <v>10641.12</v>
          </cell>
        </row>
        <row r="414">
          <cell r="I414" t="str">
            <v xml:space="preserve">30GK-245-_OPT_050B              </v>
          </cell>
          <cell r="J414">
            <v>39289</v>
          </cell>
          <cell r="K414">
            <v>11000.920000000002</v>
          </cell>
        </row>
        <row r="415">
          <cell r="I415" t="str">
            <v>OPT_084_055</v>
          </cell>
          <cell r="J415">
            <v>702</v>
          </cell>
          <cell r="K415">
            <v>196.56000000000003</v>
          </cell>
        </row>
        <row r="416">
          <cell r="I416" t="str">
            <v>OPT_084_075</v>
          </cell>
          <cell r="J416">
            <v>702</v>
          </cell>
          <cell r="K416">
            <v>196.56000000000003</v>
          </cell>
        </row>
        <row r="417">
          <cell r="I417" t="str">
            <v>OPT_084D_055</v>
          </cell>
          <cell r="J417">
            <v>936</v>
          </cell>
          <cell r="K417">
            <v>262.08000000000004</v>
          </cell>
        </row>
        <row r="418">
          <cell r="I418" t="str">
            <v>OPT_084D_075</v>
          </cell>
          <cell r="J418">
            <v>936</v>
          </cell>
          <cell r="K418">
            <v>262.08000000000004</v>
          </cell>
        </row>
        <row r="419">
          <cell r="I419" t="str">
            <v>OPT_084R_040</v>
          </cell>
          <cell r="J419">
            <v>467</v>
          </cell>
          <cell r="K419">
            <v>130.76000000000002</v>
          </cell>
        </row>
        <row r="420">
          <cell r="I420" t="str">
            <v>OPT_084R_055</v>
          </cell>
          <cell r="J420">
            <v>702</v>
          </cell>
          <cell r="K420">
            <v>196.56000000000003</v>
          </cell>
        </row>
        <row r="421">
          <cell r="I421" t="str">
            <v xml:space="preserve">30GK-245-_OPT_092               </v>
          </cell>
          <cell r="J421">
            <v>3657</v>
          </cell>
          <cell r="K421">
            <v>1023.9600000000002</v>
          </cell>
        </row>
        <row r="422">
          <cell r="I422" t="str">
            <v xml:space="preserve">30GK-245-_OPT_100               </v>
          </cell>
          <cell r="J422">
            <v>936</v>
          </cell>
          <cell r="K422">
            <v>262.08000000000004</v>
          </cell>
        </row>
        <row r="423">
          <cell r="I423" t="str">
            <v xml:space="preserve">30GK-245-_OPT_119               </v>
          </cell>
          <cell r="J423">
            <v>687</v>
          </cell>
          <cell r="K423">
            <v>192.36</v>
          </cell>
        </row>
        <row r="424">
          <cell r="I424" t="str">
            <v>30GK-245-_OPT_193</v>
          </cell>
          <cell r="J424">
            <v>418</v>
          </cell>
          <cell r="K424">
            <v>117.04</v>
          </cell>
        </row>
        <row r="425">
          <cell r="I425" t="str">
            <v>30GK-245-_OPT_194</v>
          </cell>
          <cell r="J425">
            <v>667</v>
          </cell>
          <cell r="K425">
            <v>186.76000000000002</v>
          </cell>
        </row>
        <row r="426">
          <cell r="I426" t="str">
            <v>30GK-245-_OPT_195</v>
          </cell>
          <cell r="J426">
            <v>1989</v>
          </cell>
          <cell r="K426">
            <v>556.92000000000007</v>
          </cell>
        </row>
        <row r="427">
          <cell r="I427" t="str">
            <v>30GK-245-_OPT_199</v>
          </cell>
          <cell r="J427">
            <v>557</v>
          </cell>
          <cell r="K427">
            <v>155.96</v>
          </cell>
        </row>
        <row r="428">
          <cell r="I428" t="str">
            <v>30GK-245-_OPT_SEI_2B</v>
          </cell>
          <cell r="J428">
            <v>4170</v>
          </cell>
          <cell r="K428">
            <v>1167.6000000000001</v>
          </cell>
        </row>
        <row r="429">
          <cell r="I429" t="str">
            <v>30GK-245-_OPT_SEI_3</v>
          </cell>
          <cell r="J429">
            <v>6646</v>
          </cell>
          <cell r="K429">
            <v>1860.88</v>
          </cell>
        </row>
        <row r="430">
          <cell r="I430" t="str">
            <v>30GK-245-_OPT_SEI_3LI</v>
          </cell>
          <cell r="J430">
            <v>4559</v>
          </cell>
          <cell r="K430">
            <v>1276.5200000000002</v>
          </cell>
        </row>
        <row r="431">
          <cell r="I431" t="str">
            <v>30GK-245-_OPT_SEI_4</v>
          </cell>
          <cell r="J431">
            <v>7934</v>
          </cell>
          <cell r="K431">
            <v>2221.5200000000004</v>
          </cell>
        </row>
        <row r="432">
          <cell r="I432" t="str">
            <v>30GK-245-_OPT_SEI_4C</v>
          </cell>
          <cell r="J432">
            <v>10734</v>
          </cell>
          <cell r="K432">
            <v>3005.5200000000004</v>
          </cell>
        </row>
        <row r="433">
          <cell r="I433" t="str">
            <v>30GK-245-_OPT_SKID</v>
          </cell>
          <cell r="J433">
            <v>2730</v>
          </cell>
          <cell r="K433">
            <v>764.40000000000009</v>
          </cell>
        </row>
        <row r="434">
          <cell r="I434" t="str">
            <v xml:space="preserve">30GX-082-A_COUNTRY_CODE_H           </v>
          </cell>
          <cell r="J434">
            <v>3128</v>
          </cell>
          <cell r="K434">
            <v>875.84</v>
          </cell>
        </row>
        <row r="435">
          <cell r="I435" t="str">
            <v xml:space="preserve">30GX-082-A_COUNTRY_CODE_N           </v>
          </cell>
          <cell r="J435">
            <v>3465</v>
          </cell>
          <cell r="K435">
            <v>970.2</v>
          </cell>
        </row>
        <row r="436">
          <cell r="I436" t="str">
            <v xml:space="preserve">30GX-082-A_OPT_001               </v>
          </cell>
          <cell r="J436">
            <v>16549</v>
          </cell>
          <cell r="K436">
            <v>4633.72</v>
          </cell>
        </row>
        <row r="437">
          <cell r="I437" t="str">
            <v xml:space="preserve">30GX-082-A_OPT_002B              </v>
          </cell>
          <cell r="J437">
            <v>15613</v>
          </cell>
          <cell r="K437">
            <v>4371.6400000000003</v>
          </cell>
        </row>
        <row r="438">
          <cell r="I438" t="str">
            <v xml:space="preserve">30GX-082-A_OPT_003A              </v>
          </cell>
          <cell r="J438">
            <v>3544</v>
          </cell>
          <cell r="K438">
            <v>992.32</v>
          </cell>
        </row>
        <row r="439">
          <cell r="I439" t="str">
            <v xml:space="preserve">30GX-082-A_OPT_005               </v>
          </cell>
          <cell r="J439">
            <v>612</v>
          </cell>
          <cell r="K439">
            <v>171.36</v>
          </cell>
        </row>
        <row r="440">
          <cell r="I440" t="str">
            <v xml:space="preserve">30GX-082-A_OPT_012               </v>
          </cell>
          <cell r="J440">
            <v>10655</v>
          </cell>
          <cell r="K440">
            <v>2983.4</v>
          </cell>
        </row>
        <row r="441">
          <cell r="I441" t="str">
            <v xml:space="preserve">30GX-082-A_OPT_015A              </v>
          </cell>
          <cell r="J441">
            <v>12609</v>
          </cell>
          <cell r="K441">
            <v>3530.5200000000004</v>
          </cell>
        </row>
        <row r="442">
          <cell r="I442" t="str">
            <v xml:space="preserve">30GX-082-A_OPT_022               </v>
          </cell>
          <cell r="J442">
            <v>3373</v>
          </cell>
          <cell r="K442">
            <v>944.44</v>
          </cell>
        </row>
        <row r="443">
          <cell r="I443" t="str">
            <v xml:space="preserve">30GX-082-A_OPT_023               </v>
          </cell>
          <cell r="J443">
            <v>3415</v>
          </cell>
          <cell r="K443">
            <v>956.2</v>
          </cell>
        </row>
        <row r="444">
          <cell r="I444" t="str">
            <v xml:space="preserve">30GX-082-A_OPT_026               </v>
          </cell>
          <cell r="J444">
            <v>1353</v>
          </cell>
          <cell r="K444">
            <v>378.84000000000003</v>
          </cell>
        </row>
        <row r="445">
          <cell r="I445" t="str">
            <v xml:space="preserve">30GX-082-A_OPT_028               </v>
          </cell>
          <cell r="J445">
            <v>2338</v>
          </cell>
          <cell r="K445">
            <v>654.6400000000001</v>
          </cell>
        </row>
        <row r="446">
          <cell r="I446" t="str">
            <v xml:space="preserve">30GX-082-A_OPT_041A              </v>
          </cell>
          <cell r="J446">
            <v>8544</v>
          </cell>
          <cell r="K446">
            <v>2392.3200000000002</v>
          </cell>
        </row>
        <row r="447">
          <cell r="I447" t="str">
            <v xml:space="preserve">30GX-082-A_OPT_050A              </v>
          </cell>
          <cell r="J447">
            <v>27756</v>
          </cell>
          <cell r="K447">
            <v>7771.68</v>
          </cell>
        </row>
        <row r="448">
          <cell r="I448" t="str">
            <v xml:space="preserve">30GX-082-A_OPT_050B              </v>
          </cell>
          <cell r="J448">
            <v>29831</v>
          </cell>
          <cell r="K448">
            <v>8352.68</v>
          </cell>
        </row>
        <row r="449">
          <cell r="I449" t="str">
            <v>OPT_084_015</v>
          </cell>
          <cell r="J449">
            <v>458</v>
          </cell>
          <cell r="K449">
            <v>128.24</v>
          </cell>
        </row>
        <row r="450">
          <cell r="I450" t="str">
            <v>OPT_084_022</v>
          </cell>
          <cell r="J450">
            <v>458</v>
          </cell>
          <cell r="K450">
            <v>128.24</v>
          </cell>
        </row>
        <row r="451">
          <cell r="I451" t="str">
            <v>OPT_084_030</v>
          </cell>
          <cell r="J451">
            <v>458</v>
          </cell>
          <cell r="K451">
            <v>128.24</v>
          </cell>
        </row>
        <row r="452">
          <cell r="I452" t="str">
            <v>OPT_084D_015</v>
          </cell>
          <cell r="J452">
            <v>689</v>
          </cell>
          <cell r="K452">
            <v>192.92000000000002</v>
          </cell>
        </row>
        <row r="453">
          <cell r="I453" t="str">
            <v>OPT_084D_022</v>
          </cell>
          <cell r="J453">
            <v>689</v>
          </cell>
          <cell r="K453">
            <v>192.92000000000002</v>
          </cell>
        </row>
        <row r="454">
          <cell r="I454" t="str">
            <v>OPT_084D_030</v>
          </cell>
          <cell r="J454">
            <v>689</v>
          </cell>
          <cell r="K454">
            <v>192.92000000000002</v>
          </cell>
        </row>
        <row r="455">
          <cell r="I455" t="str">
            <v>OPT_084R_015</v>
          </cell>
          <cell r="J455">
            <v>458</v>
          </cell>
          <cell r="K455">
            <v>128.24</v>
          </cell>
        </row>
        <row r="456">
          <cell r="I456" t="str">
            <v>OPT_084R_022</v>
          </cell>
          <cell r="J456">
            <v>458</v>
          </cell>
          <cell r="K456">
            <v>128.24</v>
          </cell>
        </row>
        <row r="457">
          <cell r="I457" t="str">
            <v xml:space="preserve">30GX-082-A_OPT_092               </v>
          </cell>
          <cell r="J457">
            <v>1157</v>
          </cell>
          <cell r="K457">
            <v>323.96000000000004</v>
          </cell>
        </row>
        <row r="458">
          <cell r="I458" t="str">
            <v xml:space="preserve">30GX-082-A_OPT_100C              </v>
          </cell>
          <cell r="J458">
            <v>612</v>
          </cell>
          <cell r="K458">
            <v>171.36</v>
          </cell>
        </row>
        <row r="459">
          <cell r="I459" t="str">
            <v xml:space="preserve">30GX-082-A_OPT_104               </v>
          </cell>
          <cell r="J459">
            <v>269</v>
          </cell>
          <cell r="K459">
            <v>75.320000000000007</v>
          </cell>
        </row>
        <row r="460">
          <cell r="I460" t="str">
            <v xml:space="preserve">30GX-082-A_OPT_107               </v>
          </cell>
          <cell r="J460">
            <v>306</v>
          </cell>
          <cell r="K460">
            <v>85.68</v>
          </cell>
        </row>
        <row r="461">
          <cell r="I461" t="str">
            <v>30GX-082-A_OPT_119</v>
          </cell>
          <cell r="J461">
            <v>0</v>
          </cell>
          <cell r="K461">
            <v>0</v>
          </cell>
        </row>
        <row r="462">
          <cell r="I462" t="str">
            <v>30GX-082-A_OPT_193</v>
          </cell>
          <cell r="J462">
            <v>410</v>
          </cell>
          <cell r="K462">
            <v>114.80000000000001</v>
          </cell>
        </row>
        <row r="463">
          <cell r="I463" t="str">
            <v>30GX-082-A_OPT_194</v>
          </cell>
          <cell r="J463">
            <v>1308</v>
          </cell>
          <cell r="K463">
            <v>366.24</v>
          </cell>
        </row>
        <row r="464">
          <cell r="I464" t="str">
            <v>30GX-082-A_OPT_195</v>
          </cell>
          <cell r="J464">
            <v>3901</v>
          </cell>
          <cell r="K464">
            <v>1092.2800000000002</v>
          </cell>
        </row>
        <row r="465">
          <cell r="I465" t="str">
            <v>30GX-082-A_OPT_199</v>
          </cell>
          <cell r="J465">
            <v>546</v>
          </cell>
          <cell r="K465">
            <v>152.88000000000002</v>
          </cell>
        </row>
        <row r="466">
          <cell r="I466" t="str">
            <v>30GX-082-A_OPT_SEI_2B</v>
          </cell>
          <cell r="J466">
            <v>2135</v>
          </cell>
          <cell r="K466">
            <v>597.80000000000007</v>
          </cell>
        </row>
        <row r="467">
          <cell r="I467" t="str">
            <v>30GX-082-A_OPT_SEI_3</v>
          </cell>
          <cell r="J467">
            <v>3430</v>
          </cell>
          <cell r="K467">
            <v>960.40000000000009</v>
          </cell>
        </row>
        <row r="468">
          <cell r="I468" t="str">
            <v>30GX-082-A_OPT_SEI_3LI</v>
          </cell>
          <cell r="J468">
            <v>2354</v>
          </cell>
          <cell r="K468">
            <v>659.12000000000012</v>
          </cell>
        </row>
        <row r="469">
          <cell r="I469" t="str">
            <v>30GX-082-A_OPT_SEI_4</v>
          </cell>
          <cell r="J469">
            <v>4054</v>
          </cell>
          <cell r="K469">
            <v>1135.1200000000001</v>
          </cell>
        </row>
        <row r="470">
          <cell r="I470" t="str">
            <v>30GX-082-A_OPT_SEI_4C</v>
          </cell>
          <cell r="J470">
            <v>5473</v>
          </cell>
          <cell r="K470">
            <v>1532.44</v>
          </cell>
        </row>
        <row r="471">
          <cell r="I471" t="str">
            <v>30GX-082-A_OPT_SKID</v>
          </cell>
          <cell r="J471">
            <v>2295</v>
          </cell>
          <cell r="K471">
            <v>642.6</v>
          </cell>
        </row>
        <row r="472">
          <cell r="I472" t="str">
            <v xml:space="preserve">30GX-092-A_COUNTRY_CODE_H           </v>
          </cell>
          <cell r="J472">
            <v>3267</v>
          </cell>
          <cell r="K472">
            <v>914.7600000000001</v>
          </cell>
        </row>
        <row r="473">
          <cell r="I473" t="str">
            <v xml:space="preserve">30GX-092-A_COUNTRY_CODE_N           </v>
          </cell>
          <cell r="J473">
            <v>3699</v>
          </cell>
          <cell r="K473">
            <v>1035.72</v>
          </cell>
        </row>
        <row r="474">
          <cell r="I474" t="str">
            <v xml:space="preserve">30GX-092-A_OPT_001               </v>
          </cell>
          <cell r="J474">
            <v>16549</v>
          </cell>
          <cell r="K474">
            <v>4633.72</v>
          </cell>
        </row>
        <row r="475">
          <cell r="I475" t="str">
            <v xml:space="preserve">30GX-092-A_OPT_002B              </v>
          </cell>
          <cell r="J475">
            <v>15613</v>
          </cell>
          <cell r="K475">
            <v>4371.6400000000003</v>
          </cell>
        </row>
        <row r="476">
          <cell r="I476" t="str">
            <v xml:space="preserve">30GX-092-A_OPT_003A              </v>
          </cell>
          <cell r="J476">
            <v>3544</v>
          </cell>
          <cell r="K476">
            <v>992.32</v>
          </cell>
        </row>
        <row r="477">
          <cell r="I477" t="str">
            <v xml:space="preserve">30GX-092-A_OPT_005               </v>
          </cell>
          <cell r="J477">
            <v>612</v>
          </cell>
          <cell r="K477">
            <v>171.36</v>
          </cell>
        </row>
        <row r="478">
          <cell r="I478" t="str">
            <v xml:space="preserve">30GX-092-A_OPT_012               </v>
          </cell>
          <cell r="J478">
            <v>10655</v>
          </cell>
          <cell r="K478">
            <v>2983.4</v>
          </cell>
        </row>
        <row r="479">
          <cell r="I479" t="str">
            <v xml:space="preserve">30GX-092-A_OPT_015A              </v>
          </cell>
          <cell r="J479">
            <v>12609</v>
          </cell>
          <cell r="K479">
            <v>3530.5200000000004</v>
          </cell>
        </row>
        <row r="480">
          <cell r="I480" t="str">
            <v xml:space="preserve">30GX-092-A_OPT_022               </v>
          </cell>
          <cell r="J480">
            <v>3373</v>
          </cell>
          <cell r="K480">
            <v>944.44</v>
          </cell>
        </row>
        <row r="481">
          <cell r="I481" t="str">
            <v xml:space="preserve">30GX-092-A_OPT_023               </v>
          </cell>
          <cell r="J481">
            <v>3415</v>
          </cell>
          <cell r="K481">
            <v>956.2</v>
          </cell>
        </row>
        <row r="482">
          <cell r="I482" t="str">
            <v xml:space="preserve">30GX-092-A_OPT_026               </v>
          </cell>
          <cell r="J482">
            <v>1353</v>
          </cell>
          <cell r="K482">
            <v>378.84000000000003</v>
          </cell>
        </row>
        <row r="483">
          <cell r="I483" t="str">
            <v xml:space="preserve">30GX-092-A_OPT_028               </v>
          </cell>
          <cell r="J483">
            <v>2338</v>
          </cell>
          <cell r="K483">
            <v>654.6400000000001</v>
          </cell>
        </row>
        <row r="484">
          <cell r="I484" t="str">
            <v xml:space="preserve">30GX-092-A_OPT_041A              </v>
          </cell>
          <cell r="J484">
            <v>8544</v>
          </cell>
          <cell r="K484">
            <v>2392.3200000000002</v>
          </cell>
        </row>
        <row r="485">
          <cell r="I485" t="str">
            <v xml:space="preserve">30GX-092-A_OPT_050A              </v>
          </cell>
          <cell r="J485">
            <v>27756</v>
          </cell>
          <cell r="K485">
            <v>7771.68</v>
          </cell>
        </row>
        <row r="486">
          <cell r="I486" t="str">
            <v xml:space="preserve">30GX-092-A_OPT_050B              </v>
          </cell>
          <cell r="J486">
            <v>29831</v>
          </cell>
          <cell r="K486">
            <v>8352.68</v>
          </cell>
        </row>
        <row r="487">
          <cell r="I487" t="str">
            <v>OPT_084_015</v>
          </cell>
          <cell r="J487">
            <v>458</v>
          </cell>
          <cell r="K487">
            <v>128.24</v>
          </cell>
        </row>
        <row r="488">
          <cell r="I488" t="str">
            <v>OPT_084_022</v>
          </cell>
          <cell r="J488">
            <v>458</v>
          </cell>
          <cell r="K488">
            <v>128.24</v>
          </cell>
        </row>
        <row r="489">
          <cell r="I489" t="str">
            <v>OPT_084_030</v>
          </cell>
          <cell r="J489">
            <v>458</v>
          </cell>
          <cell r="K489">
            <v>128.24</v>
          </cell>
        </row>
        <row r="490">
          <cell r="I490" t="str">
            <v>OPT_084D_015</v>
          </cell>
          <cell r="J490">
            <v>689</v>
          </cell>
          <cell r="K490">
            <v>192.92000000000002</v>
          </cell>
        </row>
        <row r="491">
          <cell r="I491" t="str">
            <v>OPT_084D_022</v>
          </cell>
          <cell r="J491">
            <v>689</v>
          </cell>
          <cell r="K491">
            <v>192.92000000000002</v>
          </cell>
        </row>
        <row r="492">
          <cell r="I492" t="str">
            <v>OPT_084D_030</v>
          </cell>
          <cell r="J492">
            <v>689</v>
          </cell>
          <cell r="K492">
            <v>192.92000000000002</v>
          </cell>
        </row>
        <row r="493">
          <cell r="I493" t="str">
            <v>OPT_084R_015</v>
          </cell>
          <cell r="J493">
            <v>458</v>
          </cell>
          <cell r="K493">
            <v>128.24</v>
          </cell>
        </row>
        <row r="494">
          <cell r="I494" t="str">
            <v>OPT_084R_022</v>
          </cell>
          <cell r="J494">
            <v>458</v>
          </cell>
          <cell r="K494">
            <v>128.24</v>
          </cell>
        </row>
        <row r="495">
          <cell r="I495" t="str">
            <v xml:space="preserve">30GX-092-A_OPT_092               </v>
          </cell>
          <cell r="J495">
            <v>1157</v>
          </cell>
          <cell r="K495">
            <v>323.96000000000004</v>
          </cell>
        </row>
        <row r="496">
          <cell r="I496" t="str">
            <v xml:space="preserve">30GX-092-A_OPT_100C              </v>
          </cell>
          <cell r="J496">
            <v>612</v>
          </cell>
          <cell r="K496">
            <v>171.36</v>
          </cell>
        </row>
        <row r="497">
          <cell r="I497" t="str">
            <v xml:space="preserve">30GX-092-A_OPT_104               </v>
          </cell>
          <cell r="J497">
            <v>269</v>
          </cell>
          <cell r="K497">
            <v>75.320000000000007</v>
          </cell>
        </row>
        <row r="498">
          <cell r="I498" t="str">
            <v xml:space="preserve">30GX-092-A_OPT_107               </v>
          </cell>
          <cell r="J498">
            <v>306</v>
          </cell>
          <cell r="K498">
            <v>85.68</v>
          </cell>
        </row>
        <row r="499">
          <cell r="I499" t="str">
            <v>30GX-092-A_OPT_193</v>
          </cell>
          <cell r="J499">
            <v>410</v>
          </cell>
          <cell r="K499">
            <v>114.80000000000001</v>
          </cell>
        </row>
        <row r="500">
          <cell r="I500" t="str">
            <v>30GX-092-A_OPT_194</v>
          </cell>
          <cell r="J500">
            <v>1308</v>
          </cell>
          <cell r="K500">
            <v>366.24</v>
          </cell>
        </row>
        <row r="501">
          <cell r="I501" t="str">
            <v>30GX-092-A_OPT_195</v>
          </cell>
          <cell r="J501">
            <v>3901</v>
          </cell>
          <cell r="K501">
            <v>1092.2800000000002</v>
          </cell>
        </row>
        <row r="502">
          <cell r="I502" t="str">
            <v>30GX-092-A_OPT_199</v>
          </cell>
          <cell r="J502">
            <v>546</v>
          </cell>
          <cell r="K502">
            <v>152.88000000000002</v>
          </cell>
        </row>
        <row r="503">
          <cell r="I503" t="str">
            <v>30GX-092-A_OPT_SEI_2B</v>
          </cell>
          <cell r="J503">
            <v>2135</v>
          </cell>
          <cell r="K503">
            <v>597.80000000000007</v>
          </cell>
        </row>
        <row r="504">
          <cell r="I504" t="str">
            <v>30GX-092-A_OPT_SEI_3</v>
          </cell>
          <cell r="J504">
            <v>3430</v>
          </cell>
          <cell r="K504">
            <v>960.40000000000009</v>
          </cell>
        </row>
        <row r="505">
          <cell r="I505" t="str">
            <v>30GX-092-A_OPT_SEI_3LI</v>
          </cell>
          <cell r="J505">
            <v>2354</v>
          </cell>
          <cell r="K505">
            <v>659.12000000000012</v>
          </cell>
        </row>
        <row r="506">
          <cell r="I506" t="str">
            <v>30GX-092-A_OPT_SEI_4</v>
          </cell>
          <cell r="J506">
            <v>4054</v>
          </cell>
          <cell r="K506">
            <v>1135.1200000000001</v>
          </cell>
        </row>
        <row r="507">
          <cell r="I507" t="str">
            <v>30GX-092-A_OPT_SEI_4C</v>
          </cell>
          <cell r="J507">
            <v>5473</v>
          </cell>
          <cell r="K507">
            <v>1532.44</v>
          </cell>
        </row>
        <row r="508">
          <cell r="I508" t="str">
            <v>30GX-092-A_OPT_SKID</v>
          </cell>
          <cell r="J508">
            <v>2295</v>
          </cell>
          <cell r="K508">
            <v>642.6</v>
          </cell>
        </row>
        <row r="509">
          <cell r="I509" t="str">
            <v xml:space="preserve">30GX-102-A_COUNTRY_CODE_H           </v>
          </cell>
          <cell r="J509">
            <v>3278</v>
          </cell>
          <cell r="K509">
            <v>917.84</v>
          </cell>
        </row>
        <row r="510">
          <cell r="I510" t="str">
            <v xml:space="preserve">30GX-102-A_COUNTRY_CODE_N           </v>
          </cell>
          <cell r="J510">
            <v>4004</v>
          </cell>
          <cell r="K510">
            <v>1121.1200000000001</v>
          </cell>
        </row>
        <row r="511">
          <cell r="I511" t="str">
            <v xml:space="preserve">30GX-102-A_OPT_001               </v>
          </cell>
          <cell r="J511">
            <v>16549</v>
          </cell>
          <cell r="K511">
            <v>4633.72</v>
          </cell>
        </row>
        <row r="512">
          <cell r="I512" t="str">
            <v xml:space="preserve">30GX-102-A_OPT_002B              </v>
          </cell>
          <cell r="J512">
            <v>15613</v>
          </cell>
          <cell r="K512">
            <v>4371.6400000000003</v>
          </cell>
        </row>
        <row r="513">
          <cell r="I513" t="str">
            <v xml:space="preserve">30GX-102-A_OPT_003A              </v>
          </cell>
          <cell r="J513">
            <v>3544</v>
          </cell>
          <cell r="K513">
            <v>992.32</v>
          </cell>
        </row>
        <row r="514">
          <cell r="I514" t="str">
            <v xml:space="preserve">30GX-102-A_OPT_005               </v>
          </cell>
          <cell r="J514">
            <v>612</v>
          </cell>
          <cell r="K514">
            <v>171.36</v>
          </cell>
        </row>
        <row r="515">
          <cell r="I515" t="str">
            <v xml:space="preserve">30GX-102-A_OPT_012               </v>
          </cell>
          <cell r="J515">
            <v>10655</v>
          </cell>
          <cell r="K515">
            <v>2983.4</v>
          </cell>
        </row>
        <row r="516">
          <cell r="I516" t="str">
            <v xml:space="preserve">30GX-102-A_OPT_015A              </v>
          </cell>
          <cell r="J516">
            <v>12609</v>
          </cell>
          <cell r="K516">
            <v>3530.5200000000004</v>
          </cell>
        </row>
        <row r="517">
          <cell r="I517" t="str">
            <v xml:space="preserve">30GX-102-A_OPT_022               </v>
          </cell>
          <cell r="J517">
            <v>3373</v>
          </cell>
          <cell r="K517">
            <v>944.44</v>
          </cell>
        </row>
        <row r="518">
          <cell r="I518" t="str">
            <v xml:space="preserve">30GX-102-A_OPT_023               </v>
          </cell>
          <cell r="J518">
            <v>3415</v>
          </cell>
          <cell r="K518">
            <v>956.2</v>
          </cell>
        </row>
        <row r="519">
          <cell r="I519" t="str">
            <v xml:space="preserve">30GX-102-A_OPT_026               </v>
          </cell>
          <cell r="J519">
            <v>1353</v>
          </cell>
          <cell r="K519">
            <v>378.84000000000003</v>
          </cell>
        </row>
        <row r="520">
          <cell r="I520" t="str">
            <v xml:space="preserve">30GX-102-A_OPT_028               </v>
          </cell>
          <cell r="J520">
            <v>2338</v>
          </cell>
          <cell r="K520">
            <v>654.6400000000001</v>
          </cell>
        </row>
        <row r="521">
          <cell r="I521" t="str">
            <v xml:space="preserve">30GX-102-A_OPT_041A              </v>
          </cell>
          <cell r="J521">
            <v>8544</v>
          </cell>
          <cell r="K521">
            <v>2392.3200000000002</v>
          </cell>
        </row>
        <row r="522">
          <cell r="I522" t="str">
            <v xml:space="preserve">30GX-102-A_OPT_050A              </v>
          </cell>
          <cell r="J522">
            <v>27756</v>
          </cell>
          <cell r="K522">
            <v>7771.68</v>
          </cell>
        </row>
        <row r="523">
          <cell r="I523" t="str">
            <v xml:space="preserve">30GX-102-A_OPT_050B              </v>
          </cell>
          <cell r="J523">
            <v>30345</v>
          </cell>
          <cell r="K523">
            <v>8496.6</v>
          </cell>
        </row>
        <row r="524">
          <cell r="I524" t="str">
            <v>OPT_084_015</v>
          </cell>
          <cell r="J524">
            <v>458</v>
          </cell>
          <cell r="K524">
            <v>128.24</v>
          </cell>
        </row>
        <row r="525">
          <cell r="I525" t="str">
            <v>OPT_084_022</v>
          </cell>
          <cell r="J525">
            <v>458</v>
          </cell>
          <cell r="K525">
            <v>128.24</v>
          </cell>
        </row>
        <row r="526">
          <cell r="I526" t="str">
            <v>OPT_084_030</v>
          </cell>
          <cell r="J526">
            <v>458</v>
          </cell>
          <cell r="K526">
            <v>128.24</v>
          </cell>
        </row>
        <row r="527">
          <cell r="I527" t="str">
            <v>OPT_084D_015</v>
          </cell>
          <cell r="J527">
            <v>689</v>
          </cell>
          <cell r="K527">
            <v>192.92000000000002</v>
          </cell>
        </row>
        <row r="528">
          <cell r="I528" t="str">
            <v>OPT_084D_022</v>
          </cell>
          <cell r="J528">
            <v>689</v>
          </cell>
          <cell r="K528">
            <v>192.92000000000002</v>
          </cell>
        </row>
        <row r="529">
          <cell r="I529" t="str">
            <v>OPT_084D_030</v>
          </cell>
          <cell r="J529">
            <v>689</v>
          </cell>
          <cell r="K529">
            <v>192.92000000000002</v>
          </cell>
        </row>
        <row r="530">
          <cell r="I530" t="str">
            <v>OPT_084R_015</v>
          </cell>
          <cell r="J530">
            <v>458</v>
          </cell>
          <cell r="K530">
            <v>128.24</v>
          </cell>
        </row>
        <row r="531">
          <cell r="I531" t="str">
            <v>OPT_084R_022</v>
          </cell>
          <cell r="J531">
            <v>458</v>
          </cell>
          <cell r="K531">
            <v>128.24</v>
          </cell>
        </row>
        <row r="532">
          <cell r="I532" t="str">
            <v>OPT_084R_030</v>
          </cell>
          <cell r="J532">
            <v>458</v>
          </cell>
          <cell r="K532">
            <v>128.24</v>
          </cell>
        </row>
        <row r="533">
          <cell r="I533" t="str">
            <v xml:space="preserve">30GX-102-A_OPT_092               </v>
          </cell>
          <cell r="J533">
            <v>1157</v>
          </cell>
          <cell r="K533">
            <v>323.96000000000004</v>
          </cell>
        </row>
        <row r="534">
          <cell r="I534" t="str">
            <v xml:space="preserve">30GX-102-A_OPT_100C              </v>
          </cell>
          <cell r="J534">
            <v>612</v>
          </cell>
          <cell r="K534">
            <v>171.36</v>
          </cell>
        </row>
        <row r="535">
          <cell r="I535" t="str">
            <v xml:space="preserve">30GX-102-A_OPT_104               </v>
          </cell>
          <cell r="J535">
            <v>269</v>
          </cell>
          <cell r="K535">
            <v>75.320000000000007</v>
          </cell>
        </row>
        <row r="536">
          <cell r="I536" t="str">
            <v xml:space="preserve">30GX-102-A_OPT_107               </v>
          </cell>
          <cell r="J536">
            <v>306</v>
          </cell>
          <cell r="K536">
            <v>85.68</v>
          </cell>
        </row>
        <row r="537">
          <cell r="I537" t="str">
            <v>30GX-102-A_OPT_193</v>
          </cell>
          <cell r="J537">
            <v>410</v>
          </cell>
          <cell r="K537">
            <v>114.80000000000001</v>
          </cell>
        </row>
        <row r="538">
          <cell r="I538" t="str">
            <v>30GX-102-A_OPT_194</v>
          </cell>
          <cell r="J538">
            <v>1308</v>
          </cell>
          <cell r="K538">
            <v>366.24</v>
          </cell>
        </row>
        <row r="539">
          <cell r="I539" t="str">
            <v>30GX-102-A_OPT_195</v>
          </cell>
          <cell r="J539">
            <v>3901</v>
          </cell>
          <cell r="K539">
            <v>1092.2800000000002</v>
          </cell>
        </row>
        <row r="540">
          <cell r="I540" t="str">
            <v>30GX-102-A_OPT_199</v>
          </cell>
          <cell r="J540">
            <v>546</v>
          </cell>
          <cell r="K540">
            <v>152.88000000000002</v>
          </cell>
        </row>
        <row r="541">
          <cell r="I541" t="str">
            <v>30GX-102-A_OPT_SEI_2B</v>
          </cell>
          <cell r="J541">
            <v>2135</v>
          </cell>
          <cell r="K541">
            <v>597.80000000000007</v>
          </cell>
        </row>
        <row r="542">
          <cell r="I542" t="str">
            <v>30GX-102-A_OPT_SEI_3</v>
          </cell>
          <cell r="J542">
            <v>3430</v>
          </cell>
          <cell r="K542">
            <v>960.40000000000009</v>
          </cell>
        </row>
        <row r="543">
          <cell r="I543" t="str">
            <v>30GX-102-A_OPT_SEI_3LI</v>
          </cell>
          <cell r="J543">
            <v>2354</v>
          </cell>
          <cell r="K543">
            <v>659.12000000000012</v>
          </cell>
        </row>
        <row r="544">
          <cell r="I544" t="str">
            <v>30GX-102-A_OPT_SEI_4</v>
          </cell>
          <cell r="J544">
            <v>4054</v>
          </cell>
          <cell r="K544">
            <v>1135.1200000000001</v>
          </cell>
        </row>
        <row r="545">
          <cell r="I545" t="str">
            <v>30GX-102-A_OPT_SEI_4C</v>
          </cell>
          <cell r="J545">
            <v>5473</v>
          </cell>
          <cell r="K545">
            <v>1532.44</v>
          </cell>
        </row>
        <row r="546">
          <cell r="I546" t="str">
            <v>30GX-102-A_OPT_SKID</v>
          </cell>
          <cell r="J546">
            <v>2295</v>
          </cell>
          <cell r="K546">
            <v>642.6</v>
          </cell>
        </row>
        <row r="547">
          <cell r="I547" t="str">
            <v xml:space="preserve">30GX-112-A_COUNTRY_CODE_H           </v>
          </cell>
          <cell r="J547">
            <v>3428</v>
          </cell>
          <cell r="K547">
            <v>959.84000000000015</v>
          </cell>
        </row>
        <row r="548">
          <cell r="I548" t="str">
            <v xml:space="preserve">30GX-112-A_COUNTRY_CODE_N           </v>
          </cell>
          <cell r="J548">
            <v>4377</v>
          </cell>
          <cell r="K548">
            <v>1225.5600000000002</v>
          </cell>
        </row>
        <row r="549">
          <cell r="I549" t="str">
            <v xml:space="preserve">30GX-112-A_OPT_001               </v>
          </cell>
          <cell r="J549">
            <v>19830</v>
          </cell>
          <cell r="K549">
            <v>5552.4000000000005</v>
          </cell>
        </row>
        <row r="550">
          <cell r="I550" t="str">
            <v xml:space="preserve">30GX-112-A_OPT_002B              </v>
          </cell>
          <cell r="J550">
            <v>18330</v>
          </cell>
          <cell r="K550">
            <v>5132.4000000000005</v>
          </cell>
        </row>
        <row r="551">
          <cell r="I551" t="str">
            <v xml:space="preserve">30GX-112-A_OPT_003A              </v>
          </cell>
          <cell r="J551">
            <v>3917</v>
          </cell>
          <cell r="K551">
            <v>1096.76</v>
          </cell>
        </row>
        <row r="552">
          <cell r="I552" t="str">
            <v xml:space="preserve">30GX-112-A_OPT_005               </v>
          </cell>
          <cell r="J552">
            <v>612</v>
          </cell>
          <cell r="K552">
            <v>171.36</v>
          </cell>
        </row>
        <row r="553">
          <cell r="I553" t="str">
            <v xml:space="preserve">30GX-112-A_OPT_012               </v>
          </cell>
          <cell r="J553">
            <v>16195</v>
          </cell>
          <cell r="K553">
            <v>4534.6000000000004</v>
          </cell>
        </row>
        <row r="554">
          <cell r="I554" t="str">
            <v xml:space="preserve">30GX-112-A_OPT_015A              </v>
          </cell>
          <cell r="J554">
            <v>14694</v>
          </cell>
          <cell r="K554">
            <v>4114.3200000000006</v>
          </cell>
        </row>
        <row r="555">
          <cell r="I555" t="str">
            <v xml:space="preserve">30GX-112-A_OPT_022               </v>
          </cell>
          <cell r="J555">
            <v>3373</v>
          </cell>
          <cell r="K555">
            <v>944.44</v>
          </cell>
        </row>
        <row r="556">
          <cell r="I556" t="str">
            <v xml:space="preserve">30GX-112-A_OPT_023               </v>
          </cell>
          <cell r="J556">
            <v>3929</v>
          </cell>
          <cell r="K556">
            <v>1100.1200000000001</v>
          </cell>
        </row>
        <row r="557">
          <cell r="I557" t="str">
            <v xml:space="preserve">30GX-112-A_OPT_026               </v>
          </cell>
          <cell r="J557">
            <v>1353</v>
          </cell>
          <cell r="K557">
            <v>378.84000000000003</v>
          </cell>
        </row>
        <row r="558">
          <cell r="I558" t="str">
            <v xml:space="preserve">30GX-112-A_OPT_028               </v>
          </cell>
          <cell r="J558">
            <v>2338</v>
          </cell>
          <cell r="K558">
            <v>654.6400000000001</v>
          </cell>
        </row>
        <row r="559">
          <cell r="I559" t="str">
            <v xml:space="preserve">30GX-112-A_OPT_041A              </v>
          </cell>
          <cell r="J559">
            <v>8544</v>
          </cell>
          <cell r="K559">
            <v>2392.3200000000002</v>
          </cell>
        </row>
        <row r="560">
          <cell r="I560" t="str">
            <v xml:space="preserve">30GX-112-A_OPT_050A              </v>
          </cell>
          <cell r="J560">
            <v>28441</v>
          </cell>
          <cell r="K560">
            <v>7963.4800000000005</v>
          </cell>
        </row>
        <row r="561">
          <cell r="I561" t="str">
            <v xml:space="preserve">30GX-112-A_OPT_050B              </v>
          </cell>
          <cell r="J561">
            <v>31030</v>
          </cell>
          <cell r="K561">
            <v>8688.4000000000015</v>
          </cell>
        </row>
        <row r="562">
          <cell r="I562" t="str">
            <v>OPT_084_022</v>
          </cell>
          <cell r="J562">
            <v>458</v>
          </cell>
          <cell r="K562">
            <v>128.24</v>
          </cell>
        </row>
        <row r="563">
          <cell r="I563" t="str">
            <v>OPT_084_030</v>
          </cell>
          <cell r="J563">
            <v>458</v>
          </cell>
          <cell r="K563">
            <v>128.24</v>
          </cell>
        </row>
        <row r="564">
          <cell r="I564" t="str">
            <v>OPT_084_040</v>
          </cell>
          <cell r="J564">
            <v>458</v>
          </cell>
          <cell r="K564">
            <v>128.24</v>
          </cell>
        </row>
        <row r="565">
          <cell r="I565" t="str">
            <v>OPT_084D_022</v>
          </cell>
          <cell r="J565">
            <v>689</v>
          </cell>
          <cell r="K565">
            <v>192.92000000000002</v>
          </cell>
        </row>
        <row r="566">
          <cell r="I566" t="str">
            <v>OPT_084D_030</v>
          </cell>
          <cell r="J566">
            <v>689</v>
          </cell>
          <cell r="K566">
            <v>192.92000000000002</v>
          </cell>
        </row>
        <row r="567">
          <cell r="I567" t="str">
            <v>OPT_084D_040</v>
          </cell>
          <cell r="J567">
            <v>689</v>
          </cell>
          <cell r="K567">
            <v>192.92000000000002</v>
          </cell>
        </row>
        <row r="568">
          <cell r="I568" t="str">
            <v>OPT_084R_015</v>
          </cell>
          <cell r="J568">
            <v>458</v>
          </cell>
          <cell r="K568">
            <v>128.24</v>
          </cell>
        </row>
        <row r="569">
          <cell r="I569" t="str">
            <v>OPT_084R_022</v>
          </cell>
          <cell r="J569">
            <v>458</v>
          </cell>
          <cell r="K569">
            <v>128.24</v>
          </cell>
        </row>
        <row r="570">
          <cell r="I570" t="str">
            <v>OPT_084R_030</v>
          </cell>
          <cell r="J570">
            <v>458</v>
          </cell>
          <cell r="K570">
            <v>128.24</v>
          </cell>
        </row>
        <row r="571">
          <cell r="I571" t="str">
            <v xml:space="preserve">30GX-112-A_OPT_092               </v>
          </cell>
          <cell r="J571">
            <v>1157</v>
          </cell>
          <cell r="K571">
            <v>323.96000000000004</v>
          </cell>
        </row>
        <row r="572">
          <cell r="I572" t="str">
            <v xml:space="preserve">30GX-112-A_OPT_100C              </v>
          </cell>
          <cell r="J572">
            <v>612</v>
          </cell>
          <cell r="K572">
            <v>171.36</v>
          </cell>
        </row>
        <row r="573">
          <cell r="I573" t="str">
            <v xml:space="preserve">30GX-112-A_OPT_104               </v>
          </cell>
          <cell r="J573">
            <v>361</v>
          </cell>
          <cell r="K573">
            <v>101.08000000000001</v>
          </cell>
        </row>
        <row r="574">
          <cell r="I574" t="str">
            <v xml:space="preserve">30GX-112-A_OPT_107               </v>
          </cell>
          <cell r="J574">
            <v>306</v>
          </cell>
          <cell r="K574">
            <v>85.68</v>
          </cell>
        </row>
        <row r="575">
          <cell r="I575" t="str">
            <v>30GX-112-A_OPT_119</v>
          </cell>
          <cell r="J575">
            <v>0</v>
          </cell>
          <cell r="K575">
            <v>0</v>
          </cell>
        </row>
        <row r="576">
          <cell r="I576" t="str">
            <v>30GX-112-A_OPT_193</v>
          </cell>
          <cell r="J576">
            <v>410</v>
          </cell>
          <cell r="K576">
            <v>114.80000000000001</v>
          </cell>
        </row>
        <row r="577">
          <cell r="I577" t="str">
            <v>30GX-112-A_OPT_194</v>
          </cell>
          <cell r="J577">
            <v>1308</v>
          </cell>
          <cell r="K577">
            <v>366.24</v>
          </cell>
        </row>
        <row r="578">
          <cell r="I578" t="str">
            <v>30GX-112-A_OPT_195</v>
          </cell>
          <cell r="J578">
            <v>3901</v>
          </cell>
          <cell r="K578">
            <v>1092.2800000000002</v>
          </cell>
        </row>
        <row r="579">
          <cell r="I579" t="str">
            <v>30GX-112-A_OPT_199</v>
          </cell>
          <cell r="J579">
            <v>546</v>
          </cell>
          <cell r="K579">
            <v>152.88000000000002</v>
          </cell>
        </row>
        <row r="580">
          <cell r="I580" t="str">
            <v>30GX-112-A_OPT_SEI_2B</v>
          </cell>
          <cell r="J580">
            <v>2358</v>
          </cell>
          <cell r="K580">
            <v>660.24</v>
          </cell>
        </row>
        <row r="581">
          <cell r="I581" t="str">
            <v>30GX-112-A_OPT_SEI_3</v>
          </cell>
          <cell r="J581">
            <v>3801</v>
          </cell>
          <cell r="K581">
            <v>1064.2800000000002</v>
          </cell>
        </row>
        <row r="582">
          <cell r="I582" t="str">
            <v>30GX-112-A_OPT_SEI_3LI</v>
          </cell>
          <cell r="J582">
            <v>2608</v>
          </cell>
          <cell r="K582">
            <v>730.24000000000012</v>
          </cell>
        </row>
        <row r="583">
          <cell r="I583" t="str">
            <v>30GX-112-A_OPT_SEI_4</v>
          </cell>
          <cell r="J583">
            <v>4495</v>
          </cell>
          <cell r="K583">
            <v>1258.6000000000001</v>
          </cell>
        </row>
        <row r="584">
          <cell r="I584" t="str">
            <v>30GX-112-A_OPT_SEI_4C</v>
          </cell>
          <cell r="J584">
            <v>6068</v>
          </cell>
          <cell r="K584">
            <v>1699.0400000000002</v>
          </cell>
        </row>
        <row r="585">
          <cell r="I585" t="str">
            <v>30GX-112-A_OPT_SKID</v>
          </cell>
          <cell r="J585">
            <v>2295</v>
          </cell>
          <cell r="K585">
            <v>642.6</v>
          </cell>
        </row>
        <row r="586">
          <cell r="I586" t="str">
            <v xml:space="preserve">30GX-122-A_COUNTRY_CODE_H           </v>
          </cell>
          <cell r="J586">
            <v>3505</v>
          </cell>
          <cell r="K586">
            <v>981.40000000000009</v>
          </cell>
        </row>
        <row r="587">
          <cell r="I587" t="str">
            <v xml:space="preserve">30GX-122-A_COUNTRY_CODE_N           </v>
          </cell>
          <cell r="J587">
            <v>4634</v>
          </cell>
          <cell r="K587">
            <v>1297.5200000000002</v>
          </cell>
        </row>
        <row r="588">
          <cell r="I588" t="str">
            <v xml:space="preserve">30GX-122-A_OPT_001               </v>
          </cell>
          <cell r="J588">
            <v>19830</v>
          </cell>
          <cell r="K588">
            <v>5552.4000000000005</v>
          </cell>
        </row>
        <row r="589">
          <cell r="I589" t="str">
            <v xml:space="preserve">30GX-122-A_OPT_002B              </v>
          </cell>
          <cell r="J589">
            <v>18330</v>
          </cell>
          <cell r="K589">
            <v>5132.4000000000005</v>
          </cell>
        </row>
        <row r="590">
          <cell r="I590" t="str">
            <v xml:space="preserve">30GX-122-A_OPT_003A              </v>
          </cell>
          <cell r="J590">
            <v>3917</v>
          </cell>
          <cell r="K590">
            <v>1096.76</v>
          </cell>
        </row>
        <row r="591">
          <cell r="I591" t="str">
            <v xml:space="preserve">30GX-122-A_OPT_005               </v>
          </cell>
          <cell r="J591">
            <v>612</v>
          </cell>
          <cell r="K591">
            <v>171.36</v>
          </cell>
        </row>
        <row r="592">
          <cell r="I592" t="str">
            <v xml:space="preserve">30GX-122-A_OPT_012               </v>
          </cell>
          <cell r="J592">
            <v>16195</v>
          </cell>
          <cell r="K592">
            <v>4534.6000000000004</v>
          </cell>
        </row>
        <row r="593">
          <cell r="I593" t="str">
            <v xml:space="preserve">30GX-122-A_OPT_015A              </v>
          </cell>
          <cell r="J593">
            <v>14694</v>
          </cell>
          <cell r="K593">
            <v>4114.3200000000006</v>
          </cell>
        </row>
        <row r="594">
          <cell r="I594" t="str">
            <v xml:space="preserve">30GX-122-A_OPT_022               </v>
          </cell>
          <cell r="J594">
            <v>3373</v>
          </cell>
          <cell r="K594">
            <v>944.44</v>
          </cell>
        </row>
        <row r="595">
          <cell r="I595" t="str">
            <v xml:space="preserve">30GX-122-A_OPT_023               </v>
          </cell>
          <cell r="J595">
            <v>3929</v>
          </cell>
          <cell r="K595">
            <v>1100.1200000000001</v>
          </cell>
        </row>
        <row r="596">
          <cell r="I596" t="str">
            <v xml:space="preserve">30GX-122-A_OPT_026               </v>
          </cell>
          <cell r="J596">
            <v>1353</v>
          </cell>
          <cell r="K596">
            <v>378.84000000000003</v>
          </cell>
        </row>
        <row r="597">
          <cell r="I597" t="str">
            <v xml:space="preserve">30GX-122-A_OPT_028               </v>
          </cell>
          <cell r="J597">
            <v>2338</v>
          </cell>
          <cell r="K597">
            <v>654.6400000000001</v>
          </cell>
        </row>
        <row r="598">
          <cell r="I598" t="str">
            <v xml:space="preserve">30GX-122-A_OPT_041A              </v>
          </cell>
          <cell r="J598">
            <v>8544</v>
          </cell>
          <cell r="K598">
            <v>2392.3200000000002</v>
          </cell>
        </row>
        <row r="599">
          <cell r="I599" t="str">
            <v xml:space="preserve">30GX-122-A_OPT_050A              </v>
          </cell>
          <cell r="J599">
            <v>28441</v>
          </cell>
          <cell r="K599">
            <v>7963.4800000000005</v>
          </cell>
        </row>
        <row r="600">
          <cell r="I600" t="str">
            <v xml:space="preserve">30GX-122-A_OPT_050B              </v>
          </cell>
          <cell r="J600">
            <v>31030</v>
          </cell>
          <cell r="K600">
            <v>8688.4000000000015</v>
          </cell>
        </row>
        <row r="601">
          <cell r="I601" t="str">
            <v>OPT_084_022</v>
          </cell>
          <cell r="J601">
            <v>458</v>
          </cell>
          <cell r="K601">
            <v>128.24</v>
          </cell>
        </row>
        <row r="602">
          <cell r="I602" t="str">
            <v>OPT_084_030</v>
          </cell>
          <cell r="J602">
            <v>458</v>
          </cell>
          <cell r="K602">
            <v>128.24</v>
          </cell>
        </row>
        <row r="603">
          <cell r="I603" t="str">
            <v>OPT_084_040</v>
          </cell>
          <cell r="J603">
            <v>458</v>
          </cell>
          <cell r="K603">
            <v>128.24</v>
          </cell>
        </row>
        <row r="604">
          <cell r="I604" t="str">
            <v>OPT_084D_022</v>
          </cell>
          <cell r="J604">
            <v>689</v>
          </cell>
          <cell r="K604">
            <v>192.92000000000002</v>
          </cell>
        </row>
        <row r="605">
          <cell r="I605" t="str">
            <v>OPT_084D_030</v>
          </cell>
          <cell r="J605">
            <v>689</v>
          </cell>
          <cell r="K605">
            <v>192.92000000000002</v>
          </cell>
        </row>
        <row r="606">
          <cell r="I606" t="str">
            <v>OPT_084D_040</v>
          </cell>
          <cell r="J606">
            <v>689</v>
          </cell>
          <cell r="K606">
            <v>192.92000000000002</v>
          </cell>
        </row>
        <row r="607">
          <cell r="I607" t="str">
            <v>OPT_084R_015</v>
          </cell>
          <cell r="J607">
            <v>458</v>
          </cell>
          <cell r="K607">
            <v>128.24</v>
          </cell>
        </row>
        <row r="608">
          <cell r="I608" t="str">
            <v>OPT_084R_022</v>
          </cell>
          <cell r="J608">
            <v>458</v>
          </cell>
          <cell r="K608">
            <v>128.24</v>
          </cell>
        </row>
        <row r="609">
          <cell r="I609" t="str">
            <v>OPT_084R_030</v>
          </cell>
          <cell r="J609">
            <v>458</v>
          </cell>
          <cell r="K609">
            <v>128.24</v>
          </cell>
        </row>
        <row r="610">
          <cell r="I610" t="str">
            <v xml:space="preserve">30GX-122-A_OPT_092               </v>
          </cell>
          <cell r="J610">
            <v>1157</v>
          </cell>
          <cell r="K610">
            <v>323.96000000000004</v>
          </cell>
        </row>
        <row r="611">
          <cell r="I611" t="str">
            <v xml:space="preserve">30GX-122-A_OPT_100C              </v>
          </cell>
          <cell r="J611">
            <v>612</v>
          </cell>
          <cell r="K611">
            <v>171.36</v>
          </cell>
        </row>
        <row r="612">
          <cell r="I612" t="str">
            <v xml:space="preserve">30GX-122-A_OPT_104               </v>
          </cell>
          <cell r="J612">
            <v>361</v>
          </cell>
          <cell r="K612">
            <v>101.08000000000001</v>
          </cell>
        </row>
        <row r="613">
          <cell r="I613" t="str">
            <v xml:space="preserve">30GX-122-A_OPT_107               </v>
          </cell>
          <cell r="J613">
            <v>306</v>
          </cell>
          <cell r="K613">
            <v>85.68</v>
          </cell>
        </row>
        <row r="614">
          <cell r="I614" t="str">
            <v>30GX-122-A_OPT_119</v>
          </cell>
          <cell r="J614">
            <v>0</v>
          </cell>
          <cell r="K614">
            <v>0</v>
          </cell>
        </row>
        <row r="615">
          <cell r="I615" t="str">
            <v>30GX-122-A_OPT_193</v>
          </cell>
          <cell r="J615">
            <v>410</v>
          </cell>
          <cell r="K615">
            <v>114.80000000000001</v>
          </cell>
        </row>
        <row r="616">
          <cell r="I616" t="str">
            <v>30GX-122-A_OPT_194</v>
          </cell>
          <cell r="J616">
            <v>1308</v>
          </cell>
          <cell r="K616">
            <v>366.24</v>
          </cell>
        </row>
        <row r="617">
          <cell r="I617" t="str">
            <v>30GX-122-A_OPT_195</v>
          </cell>
          <cell r="J617">
            <v>3901</v>
          </cell>
          <cell r="K617">
            <v>1092.2800000000002</v>
          </cell>
        </row>
        <row r="618">
          <cell r="I618" t="str">
            <v>30GX-122-A_OPT_199</v>
          </cell>
          <cell r="J618">
            <v>546</v>
          </cell>
          <cell r="K618">
            <v>152.88000000000002</v>
          </cell>
        </row>
        <row r="619">
          <cell r="I619" t="str">
            <v>30GX-122-A_OPT_SEI_2B</v>
          </cell>
          <cell r="J619">
            <v>2358</v>
          </cell>
          <cell r="K619">
            <v>660.24</v>
          </cell>
        </row>
        <row r="620">
          <cell r="I620" t="str">
            <v>30GX-122-A_OPT_SEI_3</v>
          </cell>
          <cell r="J620">
            <v>3801</v>
          </cell>
          <cell r="K620">
            <v>1064.2800000000002</v>
          </cell>
        </row>
        <row r="621">
          <cell r="I621" t="str">
            <v>30GX-122-A_OPT_SEI_3LI</v>
          </cell>
          <cell r="J621">
            <v>2608</v>
          </cell>
          <cell r="K621">
            <v>730.24000000000012</v>
          </cell>
        </row>
        <row r="622">
          <cell r="I622" t="str">
            <v>30GX-122-A_OPT_SEI_4</v>
          </cell>
          <cell r="J622">
            <v>4495</v>
          </cell>
          <cell r="K622">
            <v>1258.6000000000001</v>
          </cell>
        </row>
        <row r="623">
          <cell r="I623" t="str">
            <v>30GX-122-A_OPT_SEI_4C</v>
          </cell>
          <cell r="J623">
            <v>6068</v>
          </cell>
          <cell r="K623">
            <v>1699.0400000000002</v>
          </cell>
        </row>
        <row r="624">
          <cell r="I624" t="str">
            <v>30GX-122-A_OPT_SKID</v>
          </cell>
          <cell r="J624">
            <v>2295</v>
          </cell>
          <cell r="K624">
            <v>642.6</v>
          </cell>
        </row>
        <row r="625">
          <cell r="I625" t="str">
            <v xml:space="preserve">30GX-132-A_COUNTRY_CODE_H           </v>
          </cell>
          <cell r="J625">
            <v>3681</v>
          </cell>
          <cell r="K625">
            <v>1030.68</v>
          </cell>
        </row>
        <row r="626">
          <cell r="I626" t="str">
            <v xml:space="preserve">30GX-132-A_COUNTRY_CODE_N           </v>
          </cell>
          <cell r="J626">
            <v>4918</v>
          </cell>
          <cell r="K626">
            <v>1377.0400000000002</v>
          </cell>
        </row>
        <row r="627">
          <cell r="I627" t="str">
            <v xml:space="preserve">30GX-132-A_OPT_001               </v>
          </cell>
          <cell r="J627">
            <v>19830</v>
          </cell>
          <cell r="K627">
            <v>5552.4000000000005</v>
          </cell>
        </row>
        <row r="628">
          <cell r="I628" t="str">
            <v xml:space="preserve">30GX-132-A_OPT_002B              </v>
          </cell>
          <cell r="J628">
            <v>18330</v>
          </cell>
          <cell r="K628">
            <v>5132.4000000000005</v>
          </cell>
        </row>
        <row r="629">
          <cell r="I629" t="str">
            <v xml:space="preserve">30GX-132-A_OPT_003A              </v>
          </cell>
          <cell r="J629">
            <v>3917</v>
          </cell>
          <cell r="K629">
            <v>1096.76</v>
          </cell>
        </row>
        <row r="630">
          <cell r="I630" t="str">
            <v xml:space="preserve">30GX-132-A_OPT_005               </v>
          </cell>
          <cell r="J630">
            <v>612</v>
          </cell>
          <cell r="K630">
            <v>171.36</v>
          </cell>
        </row>
        <row r="631">
          <cell r="I631" t="str">
            <v xml:space="preserve">30GX-132-A_OPT_012               </v>
          </cell>
          <cell r="J631">
            <v>16195</v>
          </cell>
          <cell r="K631">
            <v>4534.6000000000004</v>
          </cell>
        </row>
        <row r="632">
          <cell r="I632" t="str">
            <v xml:space="preserve">30GX-132-A_OPT_015A              </v>
          </cell>
          <cell r="J632">
            <v>14694</v>
          </cell>
          <cell r="K632">
            <v>4114.3200000000006</v>
          </cell>
        </row>
        <row r="633">
          <cell r="I633" t="str">
            <v xml:space="preserve">30GX-132-A_OPT_022               </v>
          </cell>
          <cell r="J633">
            <v>3373</v>
          </cell>
          <cell r="K633">
            <v>944.44</v>
          </cell>
        </row>
        <row r="634">
          <cell r="I634" t="str">
            <v xml:space="preserve">30GX-132-A_OPT_023               </v>
          </cell>
          <cell r="J634">
            <v>3929</v>
          </cell>
          <cell r="K634">
            <v>1100.1200000000001</v>
          </cell>
        </row>
        <row r="635">
          <cell r="I635" t="str">
            <v xml:space="preserve">30GX-132-A_OPT_026               </v>
          </cell>
          <cell r="J635">
            <v>1353</v>
          </cell>
          <cell r="K635">
            <v>378.84000000000003</v>
          </cell>
        </row>
        <row r="636">
          <cell r="I636" t="str">
            <v xml:space="preserve">30GX-132-A_OPT_028               </v>
          </cell>
          <cell r="J636">
            <v>2338</v>
          </cell>
          <cell r="K636">
            <v>654.6400000000001</v>
          </cell>
        </row>
        <row r="637">
          <cell r="I637" t="str">
            <v xml:space="preserve">30GX-132-A_OPT_041A              </v>
          </cell>
          <cell r="J637">
            <v>8544</v>
          </cell>
          <cell r="K637">
            <v>2392.3200000000002</v>
          </cell>
        </row>
        <row r="638">
          <cell r="I638" t="str">
            <v xml:space="preserve">30GX-132-A_OPT_050A              </v>
          </cell>
          <cell r="J638">
            <v>28441</v>
          </cell>
          <cell r="K638">
            <v>7963.4800000000005</v>
          </cell>
        </row>
        <row r="639">
          <cell r="I639" t="str">
            <v xml:space="preserve">30GX-132-A_OPT_050B              </v>
          </cell>
          <cell r="J639">
            <v>31030</v>
          </cell>
          <cell r="K639">
            <v>8688.4000000000015</v>
          </cell>
        </row>
        <row r="640">
          <cell r="I640" t="str">
            <v>OPT_084_022</v>
          </cell>
          <cell r="J640">
            <v>458</v>
          </cell>
          <cell r="K640">
            <v>128.24</v>
          </cell>
        </row>
        <row r="641">
          <cell r="I641" t="str">
            <v>OPT_084_030</v>
          </cell>
          <cell r="J641">
            <v>458</v>
          </cell>
          <cell r="K641">
            <v>128.24</v>
          </cell>
        </row>
        <row r="642">
          <cell r="I642" t="str">
            <v>OPT_084_040</v>
          </cell>
          <cell r="J642">
            <v>458</v>
          </cell>
          <cell r="K642">
            <v>128.24</v>
          </cell>
        </row>
        <row r="643">
          <cell r="I643" t="str">
            <v>OPT_084D_022</v>
          </cell>
          <cell r="J643">
            <v>689</v>
          </cell>
          <cell r="K643">
            <v>192.92000000000002</v>
          </cell>
        </row>
        <row r="644">
          <cell r="I644" t="str">
            <v>OPT_084D_030</v>
          </cell>
          <cell r="J644">
            <v>689</v>
          </cell>
          <cell r="K644">
            <v>192.92000000000002</v>
          </cell>
        </row>
        <row r="645">
          <cell r="I645" t="str">
            <v>OPT_084D_040</v>
          </cell>
          <cell r="J645">
            <v>689</v>
          </cell>
          <cell r="K645">
            <v>192.92000000000002</v>
          </cell>
        </row>
        <row r="646">
          <cell r="I646" t="str">
            <v>OPT_084R_022</v>
          </cell>
          <cell r="J646">
            <v>458</v>
          </cell>
          <cell r="K646">
            <v>128.24</v>
          </cell>
        </row>
        <row r="647">
          <cell r="I647" t="str">
            <v>OPT_084R_030</v>
          </cell>
          <cell r="J647">
            <v>458</v>
          </cell>
          <cell r="K647">
            <v>128.24</v>
          </cell>
        </row>
        <row r="648">
          <cell r="I648" t="str">
            <v>OPT_084R_040</v>
          </cell>
          <cell r="J648">
            <v>458</v>
          </cell>
          <cell r="K648">
            <v>128.24</v>
          </cell>
        </row>
        <row r="649">
          <cell r="I649" t="str">
            <v xml:space="preserve">30GX-132-A_OPT_092               </v>
          </cell>
          <cell r="J649">
            <v>1157</v>
          </cell>
          <cell r="K649">
            <v>323.96000000000004</v>
          </cell>
        </row>
        <row r="650">
          <cell r="I650" t="str">
            <v xml:space="preserve">30GX-132-A_OPT_100C              </v>
          </cell>
          <cell r="J650">
            <v>612</v>
          </cell>
          <cell r="K650">
            <v>171.36</v>
          </cell>
        </row>
        <row r="651">
          <cell r="I651" t="str">
            <v xml:space="preserve">30GX-132-A_OPT_104               </v>
          </cell>
          <cell r="J651">
            <v>361</v>
          </cell>
          <cell r="K651">
            <v>101.08000000000001</v>
          </cell>
        </row>
        <row r="652">
          <cell r="I652" t="str">
            <v xml:space="preserve">30GX-132-A_OPT_107               </v>
          </cell>
          <cell r="J652">
            <v>306</v>
          </cell>
          <cell r="K652">
            <v>85.68</v>
          </cell>
        </row>
        <row r="653">
          <cell r="I653" t="str">
            <v>30GX-132-A_OPT_119</v>
          </cell>
          <cell r="J653">
            <v>0</v>
          </cell>
          <cell r="K653">
            <v>0</v>
          </cell>
        </row>
        <row r="654">
          <cell r="I654" t="str">
            <v>30GX-132-A_OPT_193</v>
          </cell>
          <cell r="J654">
            <v>410</v>
          </cell>
          <cell r="K654">
            <v>114.80000000000001</v>
          </cell>
        </row>
        <row r="655">
          <cell r="I655" t="str">
            <v>30GX-132-A_OPT_194</v>
          </cell>
          <cell r="J655">
            <v>1308</v>
          </cell>
          <cell r="K655">
            <v>366.24</v>
          </cell>
        </row>
        <row r="656">
          <cell r="I656" t="str">
            <v>30GX-132-A_OPT_195</v>
          </cell>
          <cell r="J656">
            <v>3901</v>
          </cell>
          <cell r="K656">
            <v>1092.2800000000002</v>
          </cell>
        </row>
        <row r="657">
          <cell r="I657" t="str">
            <v>30GX-132-A_OPT_199</v>
          </cell>
          <cell r="J657">
            <v>546</v>
          </cell>
          <cell r="K657">
            <v>152.88000000000002</v>
          </cell>
        </row>
        <row r="658">
          <cell r="I658" t="str">
            <v>30GX-132-A_OPT_SEI_2B</v>
          </cell>
          <cell r="J658">
            <v>2358</v>
          </cell>
          <cell r="K658">
            <v>660.24</v>
          </cell>
        </row>
        <row r="659">
          <cell r="I659" t="str">
            <v>30GX-132-A_OPT_SEI_3</v>
          </cell>
          <cell r="J659">
            <v>3801</v>
          </cell>
          <cell r="K659">
            <v>1064.2800000000002</v>
          </cell>
        </row>
        <row r="660">
          <cell r="I660" t="str">
            <v>30GX-132-A_OPT_SEI_3LI</v>
          </cell>
          <cell r="J660">
            <v>2608</v>
          </cell>
          <cell r="K660">
            <v>730.24000000000012</v>
          </cell>
        </row>
        <row r="661">
          <cell r="I661" t="str">
            <v>30GX-132-A_OPT_SEI_4</v>
          </cell>
          <cell r="J661">
            <v>4495</v>
          </cell>
          <cell r="K661">
            <v>1258.6000000000001</v>
          </cell>
        </row>
        <row r="662">
          <cell r="I662" t="str">
            <v>30GX-132-A_OPT_SEI_4C</v>
          </cell>
          <cell r="J662">
            <v>6068</v>
          </cell>
          <cell r="K662">
            <v>1699.0400000000002</v>
          </cell>
        </row>
        <row r="663">
          <cell r="I663" t="str">
            <v>30GX-132-A_OPT_SKID</v>
          </cell>
          <cell r="J663">
            <v>2295</v>
          </cell>
          <cell r="K663">
            <v>642.6</v>
          </cell>
        </row>
        <row r="664">
          <cell r="I664" t="str">
            <v xml:space="preserve">30GX-152-A_COUNTRY_CODE_H           </v>
          </cell>
          <cell r="J664">
            <v>3656</v>
          </cell>
          <cell r="K664">
            <v>1023.6800000000001</v>
          </cell>
        </row>
        <row r="665">
          <cell r="I665" t="str">
            <v xml:space="preserve">30GX-152-A_COUNTRY_CODE_N           </v>
          </cell>
          <cell r="J665">
            <v>5343</v>
          </cell>
          <cell r="K665">
            <v>1496.0400000000002</v>
          </cell>
        </row>
        <row r="666">
          <cell r="I666" t="str">
            <v xml:space="preserve">30GX-152-A_OPT_001               </v>
          </cell>
          <cell r="J666">
            <v>24224</v>
          </cell>
          <cell r="K666">
            <v>6782.72</v>
          </cell>
        </row>
        <row r="667">
          <cell r="I667" t="str">
            <v xml:space="preserve">30GX-152-A_OPT_002B              </v>
          </cell>
          <cell r="J667">
            <v>23777</v>
          </cell>
          <cell r="K667">
            <v>6657.56</v>
          </cell>
        </row>
        <row r="668">
          <cell r="I668" t="str">
            <v xml:space="preserve">30GX-152-A_OPT_003A              </v>
          </cell>
          <cell r="J668">
            <v>4676</v>
          </cell>
          <cell r="K668">
            <v>1309.2800000000002</v>
          </cell>
        </row>
        <row r="669">
          <cell r="I669" t="str">
            <v xml:space="preserve">30GX-152-A_OPT_005               </v>
          </cell>
          <cell r="J669">
            <v>612</v>
          </cell>
          <cell r="K669">
            <v>171.36</v>
          </cell>
        </row>
        <row r="670">
          <cell r="I670" t="str">
            <v xml:space="preserve">30GX-152-A_OPT_012               </v>
          </cell>
          <cell r="J670">
            <v>21305</v>
          </cell>
          <cell r="K670">
            <v>5965.4000000000005</v>
          </cell>
        </row>
        <row r="671">
          <cell r="I671" t="str">
            <v xml:space="preserve">30GX-152-A_OPT_015A              </v>
          </cell>
          <cell r="J671">
            <v>17169</v>
          </cell>
          <cell r="K671">
            <v>4807.3200000000006</v>
          </cell>
        </row>
        <row r="672">
          <cell r="I672" t="str">
            <v xml:space="preserve">30GX-152-A_OPT_022               </v>
          </cell>
          <cell r="J672">
            <v>3373</v>
          </cell>
          <cell r="K672">
            <v>944.44</v>
          </cell>
        </row>
        <row r="673">
          <cell r="I673" t="str">
            <v xml:space="preserve">30GX-152-A_OPT_023               </v>
          </cell>
          <cell r="J673">
            <v>3929</v>
          </cell>
          <cell r="K673">
            <v>1100.1200000000001</v>
          </cell>
        </row>
        <row r="674">
          <cell r="I674" t="str">
            <v xml:space="preserve">30GX-152-A_OPT_026               </v>
          </cell>
          <cell r="J674">
            <v>1353</v>
          </cell>
          <cell r="K674">
            <v>378.84000000000003</v>
          </cell>
        </row>
        <row r="675">
          <cell r="I675" t="str">
            <v xml:space="preserve">30GX-152-A_OPT_028               </v>
          </cell>
          <cell r="J675">
            <v>2338</v>
          </cell>
          <cell r="K675">
            <v>654.6400000000001</v>
          </cell>
        </row>
        <row r="676">
          <cell r="I676" t="str">
            <v xml:space="preserve">30GX-152-A_OPT_041A              </v>
          </cell>
          <cell r="J676">
            <v>8544</v>
          </cell>
          <cell r="K676">
            <v>2392.3200000000002</v>
          </cell>
        </row>
        <row r="677">
          <cell r="I677" t="str">
            <v xml:space="preserve">30GX-152-A_OPT_050A              </v>
          </cell>
          <cell r="J677">
            <v>29470</v>
          </cell>
          <cell r="K677">
            <v>8251.6</v>
          </cell>
        </row>
        <row r="678">
          <cell r="I678" t="str">
            <v xml:space="preserve">30GX-152-A_OPT_050B              </v>
          </cell>
          <cell r="J678">
            <v>32058</v>
          </cell>
          <cell r="K678">
            <v>8976.2400000000016</v>
          </cell>
        </row>
        <row r="679">
          <cell r="I679" t="str">
            <v>OPT_084_030</v>
          </cell>
          <cell r="J679">
            <v>458</v>
          </cell>
          <cell r="K679">
            <v>128.24</v>
          </cell>
        </row>
        <row r="680">
          <cell r="I680" t="str">
            <v>OPT_084_040</v>
          </cell>
          <cell r="J680">
            <v>458</v>
          </cell>
          <cell r="K680">
            <v>128.24</v>
          </cell>
        </row>
        <row r="681">
          <cell r="I681" t="str">
            <v>OPT_084_055</v>
          </cell>
          <cell r="J681">
            <v>689</v>
          </cell>
          <cell r="K681">
            <v>192.92000000000002</v>
          </cell>
        </row>
        <row r="682">
          <cell r="I682" t="str">
            <v>OPT_084D_030</v>
          </cell>
          <cell r="J682">
            <v>689</v>
          </cell>
          <cell r="K682">
            <v>192.92000000000002</v>
          </cell>
        </row>
        <row r="683">
          <cell r="I683" t="str">
            <v>OPT_084D_040</v>
          </cell>
          <cell r="J683">
            <v>689</v>
          </cell>
          <cell r="K683">
            <v>192.92000000000002</v>
          </cell>
        </row>
        <row r="684">
          <cell r="I684" t="str">
            <v>OPT_084D_055</v>
          </cell>
          <cell r="J684">
            <v>918</v>
          </cell>
          <cell r="K684">
            <v>257.04000000000002</v>
          </cell>
        </row>
        <row r="685">
          <cell r="I685" t="str">
            <v>OPT_084R_022</v>
          </cell>
          <cell r="J685">
            <v>458</v>
          </cell>
          <cell r="K685">
            <v>128.24</v>
          </cell>
        </row>
        <row r="686">
          <cell r="I686" t="str">
            <v>OPT_084R_030</v>
          </cell>
          <cell r="J686">
            <v>458</v>
          </cell>
          <cell r="K686">
            <v>128.24</v>
          </cell>
        </row>
        <row r="687">
          <cell r="I687" t="str">
            <v>OPT_084R_040</v>
          </cell>
          <cell r="J687">
            <v>458</v>
          </cell>
          <cell r="K687">
            <v>128.24</v>
          </cell>
        </row>
        <row r="688">
          <cell r="I688" t="str">
            <v xml:space="preserve">30GX-152-A_OPT_092               </v>
          </cell>
          <cell r="J688">
            <v>1157</v>
          </cell>
          <cell r="K688">
            <v>323.96000000000004</v>
          </cell>
        </row>
        <row r="689">
          <cell r="I689" t="str">
            <v xml:space="preserve">30GX-152-A_OPT_100C              </v>
          </cell>
          <cell r="J689">
            <v>612</v>
          </cell>
          <cell r="K689">
            <v>171.36</v>
          </cell>
        </row>
        <row r="690">
          <cell r="I690" t="str">
            <v xml:space="preserve">30GX-152-A_OPT_104               </v>
          </cell>
          <cell r="J690">
            <v>269</v>
          </cell>
          <cell r="K690">
            <v>75.320000000000007</v>
          </cell>
        </row>
        <row r="691">
          <cell r="I691" t="str">
            <v xml:space="preserve">30GX-152-A_OPT_107               </v>
          </cell>
          <cell r="J691">
            <v>306</v>
          </cell>
          <cell r="K691">
            <v>85.68</v>
          </cell>
        </row>
        <row r="692">
          <cell r="I692" t="str">
            <v>30GX-152-A_OPT_119</v>
          </cell>
          <cell r="J692">
            <v>0</v>
          </cell>
          <cell r="K692">
            <v>0</v>
          </cell>
        </row>
        <row r="693">
          <cell r="I693" t="str">
            <v>30GX-152-A_OPT_193</v>
          </cell>
          <cell r="J693">
            <v>410</v>
          </cell>
          <cell r="K693">
            <v>114.80000000000001</v>
          </cell>
        </row>
        <row r="694">
          <cell r="I694" t="str">
            <v>30GX-152-A_OPT_194</v>
          </cell>
          <cell r="J694">
            <v>1308</v>
          </cell>
          <cell r="K694">
            <v>366.24</v>
          </cell>
        </row>
        <row r="695">
          <cell r="I695" t="str">
            <v>30GX-152-A_OPT_195</v>
          </cell>
          <cell r="J695">
            <v>3901</v>
          </cell>
          <cell r="K695">
            <v>1092.2800000000002</v>
          </cell>
        </row>
        <row r="696">
          <cell r="I696" t="str">
            <v>30GX-152-A_OPT_199</v>
          </cell>
          <cell r="J696">
            <v>546</v>
          </cell>
          <cell r="K696">
            <v>152.88000000000002</v>
          </cell>
        </row>
        <row r="697">
          <cell r="I697" t="str">
            <v>30GX-152-A_OPT_SEI_2B</v>
          </cell>
          <cell r="J697">
            <v>2809</v>
          </cell>
          <cell r="K697">
            <v>786.5200000000001</v>
          </cell>
        </row>
        <row r="698">
          <cell r="I698" t="str">
            <v>30GX-152-A_OPT_SEI_3</v>
          </cell>
          <cell r="J698">
            <v>4509</v>
          </cell>
          <cell r="K698">
            <v>1262.5200000000002</v>
          </cell>
        </row>
        <row r="699">
          <cell r="I699" t="str">
            <v>30GX-152-A_OPT_SEI_3LI</v>
          </cell>
          <cell r="J699">
            <v>3093</v>
          </cell>
          <cell r="K699">
            <v>866.04000000000008</v>
          </cell>
        </row>
        <row r="700">
          <cell r="I700" t="str">
            <v>30GX-152-A_OPT_SEI_4</v>
          </cell>
          <cell r="J700">
            <v>5341</v>
          </cell>
          <cell r="K700">
            <v>1495.4800000000002</v>
          </cell>
        </row>
        <row r="701">
          <cell r="I701" t="str">
            <v>30GX-152-A_OPT_SEI_4C</v>
          </cell>
          <cell r="J701">
            <v>7209</v>
          </cell>
          <cell r="K701">
            <v>2018.5200000000002</v>
          </cell>
        </row>
        <row r="702">
          <cell r="I702" t="str">
            <v>30GX-152-A_OPT_SKID</v>
          </cell>
          <cell r="J702">
            <v>2295</v>
          </cell>
          <cell r="K702">
            <v>642.6</v>
          </cell>
        </row>
        <row r="703">
          <cell r="I703" t="str">
            <v xml:space="preserve">30GX-162-A_COUNTRY_CODE_H           </v>
          </cell>
          <cell r="J703">
            <v>3818</v>
          </cell>
          <cell r="K703">
            <v>1069.0400000000002</v>
          </cell>
        </row>
        <row r="704">
          <cell r="I704" t="str">
            <v xml:space="preserve">30GX-162-A_COUNTRY_CODE_N           </v>
          </cell>
          <cell r="J704">
            <v>5710</v>
          </cell>
          <cell r="K704">
            <v>1598.8000000000002</v>
          </cell>
        </row>
        <row r="705">
          <cell r="I705" t="str">
            <v xml:space="preserve">30GX-162-A_OPT_001               </v>
          </cell>
          <cell r="J705">
            <v>24224</v>
          </cell>
          <cell r="K705">
            <v>6782.72</v>
          </cell>
        </row>
        <row r="706">
          <cell r="I706" t="str">
            <v xml:space="preserve">30GX-162-A_OPT_002B              </v>
          </cell>
          <cell r="J706">
            <v>23777</v>
          </cell>
          <cell r="K706">
            <v>6657.56</v>
          </cell>
        </row>
        <row r="707">
          <cell r="I707" t="str">
            <v xml:space="preserve">30GX-162-A_OPT_003A              </v>
          </cell>
          <cell r="J707">
            <v>4676</v>
          </cell>
          <cell r="K707">
            <v>1309.2800000000002</v>
          </cell>
        </row>
        <row r="708">
          <cell r="I708" t="str">
            <v xml:space="preserve">30GX-162-A_OPT_005               </v>
          </cell>
          <cell r="J708">
            <v>612</v>
          </cell>
          <cell r="K708">
            <v>171.36</v>
          </cell>
        </row>
        <row r="709">
          <cell r="I709" t="str">
            <v xml:space="preserve">30GX-162-A_OPT_012               </v>
          </cell>
          <cell r="J709">
            <v>21305</v>
          </cell>
          <cell r="K709">
            <v>5965.4000000000005</v>
          </cell>
        </row>
        <row r="710">
          <cell r="I710" t="str">
            <v xml:space="preserve">30GX-162-A_OPT_015A              </v>
          </cell>
          <cell r="J710">
            <v>17169</v>
          </cell>
          <cell r="K710">
            <v>4807.3200000000006</v>
          </cell>
        </row>
        <row r="711">
          <cell r="I711" t="str">
            <v xml:space="preserve">30GX-162-A_OPT_022               </v>
          </cell>
          <cell r="J711">
            <v>3373</v>
          </cell>
          <cell r="K711">
            <v>944.44</v>
          </cell>
        </row>
        <row r="712">
          <cell r="I712" t="str">
            <v xml:space="preserve">30GX-162-A_OPT_023               </v>
          </cell>
          <cell r="J712">
            <v>3929</v>
          </cell>
          <cell r="K712">
            <v>1100.1200000000001</v>
          </cell>
        </row>
        <row r="713">
          <cell r="I713" t="str">
            <v xml:space="preserve">30GX-162-A_OPT_026               </v>
          </cell>
          <cell r="J713">
            <v>1353</v>
          </cell>
          <cell r="K713">
            <v>378.84000000000003</v>
          </cell>
        </row>
        <row r="714">
          <cell r="I714" t="str">
            <v xml:space="preserve">30GX-162-A_OPT_028               </v>
          </cell>
          <cell r="J714">
            <v>2338</v>
          </cell>
          <cell r="K714">
            <v>654.6400000000001</v>
          </cell>
        </row>
        <row r="715">
          <cell r="I715" t="str">
            <v xml:space="preserve">30GX-162-A_OPT_041A              </v>
          </cell>
          <cell r="J715">
            <v>8544</v>
          </cell>
          <cell r="K715">
            <v>2392.3200000000002</v>
          </cell>
        </row>
        <row r="716">
          <cell r="I716" t="str">
            <v xml:space="preserve">30GX-162-A_OPT_050A              </v>
          </cell>
          <cell r="J716">
            <v>31544</v>
          </cell>
          <cell r="K716">
            <v>8832.3200000000015</v>
          </cell>
        </row>
        <row r="717">
          <cell r="I717" t="str">
            <v xml:space="preserve">30GX-162-A_OPT_050B              </v>
          </cell>
          <cell r="J717">
            <v>32805</v>
          </cell>
          <cell r="K717">
            <v>9185.4000000000015</v>
          </cell>
        </row>
        <row r="718">
          <cell r="I718" t="str">
            <v>OPT_084_030</v>
          </cell>
          <cell r="J718">
            <v>458</v>
          </cell>
          <cell r="K718">
            <v>128.24</v>
          </cell>
        </row>
        <row r="719">
          <cell r="I719" t="str">
            <v>OPT_084_040</v>
          </cell>
          <cell r="J719">
            <v>458</v>
          </cell>
          <cell r="K719">
            <v>128.24</v>
          </cell>
        </row>
        <row r="720">
          <cell r="I720" t="str">
            <v>OPT_084_055</v>
          </cell>
          <cell r="J720">
            <v>689</v>
          </cell>
          <cell r="K720">
            <v>192.92000000000002</v>
          </cell>
        </row>
        <row r="721">
          <cell r="I721" t="str">
            <v>OPT_084D_030</v>
          </cell>
          <cell r="J721">
            <v>689</v>
          </cell>
          <cell r="K721">
            <v>192.92000000000002</v>
          </cell>
        </row>
        <row r="722">
          <cell r="I722" t="str">
            <v>OPT_084D_040</v>
          </cell>
          <cell r="J722">
            <v>689</v>
          </cell>
          <cell r="K722">
            <v>192.92000000000002</v>
          </cell>
        </row>
        <row r="723">
          <cell r="I723" t="str">
            <v>OPT_084D_055</v>
          </cell>
          <cell r="J723">
            <v>918</v>
          </cell>
          <cell r="K723">
            <v>257.04000000000002</v>
          </cell>
        </row>
        <row r="724">
          <cell r="I724" t="str">
            <v>OPT_084R_022</v>
          </cell>
          <cell r="J724">
            <v>458</v>
          </cell>
          <cell r="K724">
            <v>128.24</v>
          </cell>
        </row>
        <row r="725">
          <cell r="I725" t="str">
            <v>OPT_084R_030</v>
          </cell>
          <cell r="J725">
            <v>458</v>
          </cell>
          <cell r="K725">
            <v>128.24</v>
          </cell>
        </row>
        <row r="726">
          <cell r="I726" t="str">
            <v>OPT_084R_040</v>
          </cell>
          <cell r="J726">
            <v>458</v>
          </cell>
          <cell r="K726">
            <v>128.24</v>
          </cell>
        </row>
        <row r="727">
          <cell r="I727" t="str">
            <v xml:space="preserve">30GX-162-A_OPT_092               </v>
          </cell>
          <cell r="J727">
            <v>1157</v>
          </cell>
          <cell r="K727">
            <v>323.96000000000004</v>
          </cell>
        </row>
        <row r="728">
          <cell r="I728" t="str">
            <v xml:space="preserve">30GX-162-A_OPT_100C              </v>
          </cell>
          <cell r="J728">
            <v>612</v>
          </cell>
          <cell r="K728">
            <v>171.36</v>
          </cell>
        </row>
        <row r="729">
          <cell r="I729" t="str">
            <v xml:space="preserve">30GX-162-A_OPT_104               </v>
          </cell>
          <cell r="J729">
            <v>269</v>
          </cell>
          <cell r="K729">
            <v>75.320000000000007</v>
          </cell>
        </row>
        <row r="730">
          <cell r="I730" t="str">
            <v xml:space="preserve">30GX-162-A_OPT_107               </v>
          </cell>
          <cell r="J730">
            <v>306</v>
          </cell>
          <cell r="K730">
            <v>85.68</v>
          </cell>
        </row>
        <row r="731">
          <cell r="I731" t="str">
            <v>30GX-162-A_OPT_119</v>
          </cell>
          <cell r="J731">
            <v>0</v>
          </cell>
          <cell r="K731">
            <v>0</v>
          </cell>
        </row>
        <row r="732">
          <cell r="I732" t="str">
            <v>30GX-162-A_OPT_193</v>
          </cell>
          <cell r="J732">
            <v>410</v>
          </cell>
          <cell r="K732">
            <v>114.80000000000001</v>
          </cell>
        </row>
        <row r="733">
          <cell r="I733" t="str">
            <v>30GX-162-A_OPT_194</v>
          </cell>
          <cell r="J733">
            <v>1308</v>
          </cell>
          <cell r="K733">
            <v>366.24</v>
          </cell>
        </row>
        <row r="734">
          <cell r="I734" t="str">
            <v>30GX-162-A_OPT_195</v>
          </cell>
          <cell r="J734">
            <v>3901</v>
          </cell>
          <cell r="K734">
            <v>1092.2800000000002</v>
          </cell>
        </row>
        <row r="735">
          <cell r="I735" t="str">
            <v>30GX-162-A_OPT_199</v>
          </cell>
          <cell r="J735">
            <v>546</v>
          </cell>
          <cell r="K735">
            <v>152.88000000000002</v>
          </cell>
        </row>
        <row r="736">
          <cell r="I736" t="str">
            <v>30GX-162-A_OPT_SEI_2B</v>
          </cell>
          <cell r="J736">
            <v>2809</v>
          </cell>
          <cell r="K736">
            <v>786.5200000000001</v>
          </cell>
        </row>
        <row r="737">
          <cell r="I737" t="str">
            <v>30GX-162-A_OPT_SEI_3</v>
          </cell>
          <cell r="J737">
            <v>4509</v>
          </cell>
          <cell r="K737">
            <v>1262.5200000000002</v>
          </cell>
        </row>
        <row r="738">
          <cell r="I738" t="str">
            <v>30GX-162-A_OPT_SEI_3LI</v>
          </cell>
          <cell r="J738">
            <v>3093</v>
          </cell>
          <cell r="K738">
            <v>866.04000000000008</v>
          </cell>
        </row>
        <row r="739">
          <cell r="I739" t="str">
            <v>30GX-162-A_OPT_SEI_4</v>
          </cell>
          <cell r="J739">
            <v>5341</v>
          </cell>
          <cell r="K739">
            <v>1495.4800000000002</v>
          </cell>
        </row>
        <row r="740">
          <cell r="I740" t="str">
            <v>30GX-162-A_OPT_SEI_4C</v>
          </cell>
          <cell r="J740">
            <v>7209</v>
          </cell>
          <cell r="K740">
            <v>2018.5200000000002</v>
          </cell>
        </row>
        <row r="741">
          <cell r="I741" t="str">
            <v>30GX-162-A_OPT_SKID</v>
          </cell>
          <cell r="J741">
            <v>2295</v>
          </cell>
          <cell r="K741">
            <v>642.6</v>
          </cell>
        </row>
        <row r="742">
          <cell r="I742" t="str">
            <v xml:space="preserve">30GX-182-A_COUNTRY_CODE_H           </v>
          </cell>
          <cell r="J742">
            <v>3727</v>
          </cell>
          <cell r="K742">
            <v>1043.5600000000002</v>
          </cell>
        </row>
        <row r="743">
          <cell r="I743" t="str">
            <v xml:space="preserve">30GX-182-A_COUNTRY_CODE_N           </v>
          </cell>
          <cell r="J743">
            <v>6166</v>
          </cell>
          <cell r="K743">
            <v>1726.4800000000002</v>
          </cell>
        </row>
        <row r="744">
          <cell r="I744" t="str">
            <v xml:space="preserve">30GX-182-A_OPT_001               </v>
          </cell>
          <cell r="J744">
            <v>36887</v>
          </cell>
          <cell r="K744">
            <v>10328.36</v>
          </cell>
        </row>
        <row r="745">
          <cell r="I745" t="str">
            <v xml:space="preserve">30GX-182-A_OPT_002B              </v>
          </cell>
          <cell r="J745">
            <v>31233</v>
          </cell>
          <cell r="K745">
            <v>8745.2400000000016</v>
          </cell>
        </row>
        <row r="746">
          <cell r="I746" t="str">
            <v xml:space="preserve">30GX-182-A_OPT_003A              </v>
          </cell>
          <cell r="J746">
            <v>7087</v>
          </cell>
          <cell r="K746">
            <v>1984.3600000000001</v>
          </cell>
        </row>
        <row r="747">
          <cell r="I747" t="str">
            <v xml:space="preserve">30GX-182-A_OPT_005               </v>
          </cell>
          <cell r="J747">
            <v>612</v>
          </cell>
          <cell r="K747">
            <v>171.36</v>
          </cell>
        </row>
        <row r="748">
          <cell r="I748" t="str">
            <v xml:space="preserve">30GX-182-A_OPT_012               </v>
          </cell>
          <cell r="J748">
            <v>21739</v>
          </cell>
          <cell r="K748">
            <v>6086.920000000001</v>
          </cell>
        </row>
        <row r="749">
          <cell r="I749" t="str">
            <v xml:space="preserve">30GX-182-A_OPT_015A              </v>
          </cell>
          <cell r="J749">
            <v>23907</v>
          </cell>
          <cell r="K749">
            <v>6693.9600000000009</v>
          </cell>
        </row>
        <row r="750">
          <cell r="I750" t="str">
            <v xml:space="preserve">30GX-182-A_OPT_022               </v>
          </cell>
          <cell r="J750">
            <v>3373</v>
          </cell>
          <cell r="K750">
            <v>944.44</v>
          </cell>
        </row>
        <row r="751">
          <cell r="I751" t="str">
            <v xml:space="preserve">30GX-182-A_OPT_023               </v>
          </cell>
          <cell r="J751">
            <v>5961</v>
          </cell>
          <cell r="K751">
            <v>1669.0800000000002</v>
          </cell>
        </row>
        <row r="752">
          <cell r="I752" t="str">
            <v xml:space="preserve">30GX-182-A_OPT_026               </v>
          </cell>
          <cell r="J752">
            <v>1353</v>
          </cell>
          <cell r="K752">
            <v>378.84000000000003</v>
          </cell>
        </row>
        <row r="753">
          <cell r="I753" t="str">
            <v xml:space="preserve">30GX-182-A_OPT_028               </v>
          </cell>
          <cell r="J753">
            <v>2338</v>
          </cell>
          <cell r="K753">
            <v>654.6400000000001</v>
          </cell>
        </row>
        <row r="754">
          <cell r="I754" t="str">
            <v xml:space="preserve">30GX-182-A_OPT_041A              </v>
          </cell>
          <cell r="J754">
            <v>8544</v>
          </cell>
          <cell r="K754">
            <v>2392.3200000000002</v>
          </cell>
        </row>
        <row r="755">
          <cell r="I755" t="str">
            <v>OPT_084_030</v>
          </cell>
          <cell r="J755">
            <v>458</v>
          </cell>
          <cell r="K755">
            <v>128.24</v>
          </cell>
        </row>
        <row r="756">
          <cell r="I756" t="str">
            <v>OPT_084_040</v>
          </cell>
          <cell r="J756">
            <v>458</v>
          </cell>
          <cell r="K756">
            <v>128.24</v>
          </cell>
        </row>
        <row r="757">
          <cell r="I757" t="str">
            <v>OPT_084_055</v>
          </cell>
          <cell r="J757">
            <v>689</v>
          </cell>
          <cell r="K757">
            <v>192.92000000000002</v>
          </cell>
        </row>
        <row r="758">
          <cell r="I758" t="str">
            <v>OPT_084D_030</v>
          </cell>
          <cell r="J758">
            <v>689</v>
          </cell>
          <cell r="K758">
            <v>192.92000000000002</v>
          </cell>
        </row>
        <row r="759">
          <cell r="I759" t="str">
            <v>OPT_084D_040</v>
          </cell>
          <cell r="J759">
            <v>689</v>
          </cell>
          <cell r="K759">
            <v>192.92000000000002</v>
          </cell>
        </row>
        <row r="760">
          <cell r="I760" t="str">
            <v>OPT_084D_055</v>
          </cell>
          <cell r="J760">
            <v>918</v>
          </cell>
          <cell r="K760">
            <v>257.04000000000002</v>
          </cell>
        </row>
        <row r="761">
          <cell r="I761" t="str">
            <v>OPT_084R_022</v>
          </cell>
          <cell r="J761">
            <v>458</v>
          </cell>
          <cell r="K761">
            <v>128.24</v>
          </cell>
        </row>
        <row r="762">
          <cell r="I762" t="str">
            <v>OPT_084R_030</v>
          </cell>
          <cell r="J762">
            <v>458</v>
          </cell>
          <cell r="K762">
            <v>128.24</v>
          </cell>
        </row>
        <row r="763">
          <cell r="I763" t="str">
            <v>OPT_084R_040</v>
          </cell>
          <cell r="J763">
            <v>458</v>
          </cell>
          <cell r="K763">
            <v>128.24</v>
          </cell>
        </row>
        <row r="764">
          <cell r="I764" t="str">
            <v xml:space="preserve">30GX-182-A_OPT_092               </v>
          </cell>
          <cell r="J764">
            <v>1157</v>
          </cell>
          <cell r="K764">
            <v>323.96000000000004</v>
          </cell>
        </row>
        <row r="765">
          <cell r="I765" t="str">
            <v xml:space="preserve">30GX-182-A_OPT_100C              </v>
          </cell>
          <cell r="J765">
            <v>612</v>
          </cell>
          <cell r="K765">
            <v>171.36</v>
          </cell>
        </row>
        <row r="766">
          <cell r="I766" t="str">
            <v xml:space="preserve">30GX-182-A_OPT_104               </v>
          </cell>
          <cell r="J766">
            <v>361</v>
          </cell>
          <cell r="K766">
            <v>101.08000000000001</v>
          </cell>
        </row>
        <row r="767">
          <cell r="I767" t="str">
            <v xml:space="preserve">30GX-182-A_OPT_107               </v>
          </cell>
          <cell r="J767">
            <v>306</v>
          </cell>
          <cell r="K767">
            <v>85.68</v>
          </cell>
        </row>
        <row r="768">
          <cell r="I768" t="str">
            <v>30GX-182-A_OPT_193</v>
          </cell>
          <cell r="J768">
            <v>410</v>
          </cell>
          <cell r="K768">
            <v>114.80000000000001</v>
          </cell>
        </row>
        <row r="769">
          <cell r="I769" t="str">
            <v>30GX-182-A_OPT_194</v>
          </cell>
          <cell r="J769">
            <v>1308</v>
          </cell>
          <cell r="K769">
            <v>366.24</v>
          </cell>
        </row>
        <row r="770">
          <cell r="I770" t="str">
            <v>30GX-182-A_OPT_195</v>
          </cell>
          <cell r="J770">
            <v>3901</v>
          </cell>
          <cell r="K770">
            <v>1092.2800000000002</v>
          </cell>
        </row>
        <row r="771">
          <cell r="I771" t="str">
            <v>30GX-182-A_OPT_197</v>
          </cell>
          <cell r="J771">
            <v>967</v>
          </cell>
          <cell r="K771">
            <v>270.76000000000005</v>
          </cell>
        </row>
        <row r="772">
          <cell r="I772" t="str">
            <v>30GX-182-A_OPT_199</v>
          </cell>
          <cell r="J772">
            <v>546</v>
          </cell>
          <cell r="K772">
            <v>152.88000000000002</v>
          </cell>
        </row>
        <row r="773">
          <cell r="I773" t="str">
            <v>30GX-182-A_OPT_SEI_2B</v>
          </cell>
          <cell r="J773">
            <v>3623</v>
          </cell>
          <cell r="K773">
            <v>1014.44</v>
          </cell>
        </row>
        <row r="774">
          <cell r="I774" t="str">
            <v>30GX-182-A_OPT_SEI_3</v>
          </cell>
          <cell r="J774">
            <v>5779</v>
          </cell>
          <cell r="K774">
            <v>1618.1200000000001</v>
          </cell>
        </row>
        <row r="775">
          <cell r="I775" t="str">
            <v>30GX-182-A_OPT_SEI_3LI</v>
          </cell>
          <cell r="J775">
            <v>3965</v>
          </cell>
          <cell r="K775">
            <v>1110.2</v>
          </cell>
        </row>
        <row r="776">
          <cell r="I776" t="str">
            <v>30GX-182-A_OPT_SEI_4</v>
          </cell>
          <cell r="J776">
            <v>6923</v>
          </cell>
          <cell r="K776">
            <v>1938.4400000000003</v>
          </cell>
        </row>
        <row r="777">
          <cell r="I777" t="str">
            <v>30GX-182-A_OPT_SEI_4C</v>
          </cell>
          <cell r="J777">
            <v>9365</v>
          </cell>
          <cell r="K777">
            <v>2622.2000000000003</v>
          </cell>
        </row>
        <row r="778">
          <cell r="I778" t="str">
            <v>30GX-182-A_OPT_SKID</v>
          </cell>
          <cell r="J778">
            <v>2678</v>
          </cell>
          <cell r="K778">
            <v>749.84</v>
          </cell>
        </row>
        <row r="779">
          <cell r="I779" t="str">
            <v xml:space="preserve">30GX-207-A_COUNTRY_CODE_H           </v>
          </cell>
          <cell r="J779">
            <v>3722</v>
          </cell>
          <cell r="K779">
            <v>1042.1600000000001</v>
          </cell>
        </row>
        <row r="780">
          <cell r="I780" t="str">
            <v xml:space="preserve">30GX-207-A_COUNTRY_CODE_N           </v>
          </cell>
          <cell r="J780">
            <v>7235</v>
          </cell>
          <cell r="K780">
            <v>2025.8000000000002</v>
          </cell>
        </row>
        <row r="781">
          <cell r="I781" t="str">
            <v xml:space="preserve">30GX-207-A_OPT_001               </v>
          </cell>
          <cell r="J781">
            <v>36887</v>
          </cell>
          <cell r="K781">
            <v>10328.36</v>
          </cell>
        </row>
        <row r="782">
          <cell r="I782" t="str">
            <v xml:space="preserve">30GX-207-A_OPT_002B              </v>
          </cell>
          <cell r="J782">
            <v>31233</v>
          </cell>
          <cell r="K782">
            <v>8745.2400000000016</v>
          </cell>
        </row>
        <row r="783">
          <cell r="I783" t="str">
            <v xml:space="preserve">30GX-207-A_OPT_003A              </v>
          </cell>
          <cell r="J783">
            <v>7136</v>
          </cell>
          <cell r="K783">
            <v>1998.0800000000002</v>
          </cell>
        </row>
        <row r="784">
          <cell r="I784" t="str">
            <v xml:space="preserve">30GX-207-A_OPT_005               </v>
          </cell>
          <cell r="J784">
            <v>612</v>
          </cell>
          <cell r="K784">
            <v>171.36</v>
          </cell>
        </row>
        <row r="785">
          <cell r="I785" t="str">
            <v xml:space="preserve">30GX-207-A_OPT_012               </v>
          </cell>
          <cell r="J785">
            <v>26850</v>
          </cell>
          <cell r="K785">
            <v>7518.0000000000009</v>
          </cell>
        </row>
        <row r="786">
          <cell r="I786" t="str">
            <v xml:space="preserve">30GX-207-A_OPT_015A              </v>
          </cell>
          <cell r="J786">
            <v>24150</v>
          </cell>
          <cell r="K786">
            <v>6762.0000000000009</v>
          </cell>
        </row>
        <row r="787">
          <cell r="I787" t="str">
            <v xml:space="preserve">30GX-207-A_OPT_022               </v>
          </cell>
          <cell r="J787">
            <v>4333</v>
          </cell>
          <cell r="K787">
            <v>1213.24</v>
          </cell>
        </row>
        <row r="788">
          <cell r="I788" t="str">
            <v xml:space="preserve">30GX-207-A_OPT_023               </v>
          </cell>
          <cell r="J788">
            <v>6658</v>
          </cell>
          <cell r="K788">
            <v>1864.2400000000002</v>
          </cell>
        </row>
        <row r="789">
          <cell r="I789" t="str">
            <v xml:space="preserve">30GX-207-A_OPT_025               </v>
          </cell>
          <cell r="J789">
            <v>10610</v>
          </cell>
          <cell r="K789">
            <v>2970.8</v>
          </cell>
        </row>
        <row r="790">
          <cell r="I790" t="str">
            <v xml:space="preserve">30GX-207-A_OPT_026               </v>
          </cell>
          <cell r="J790">
            <v>1445</v>
          </cell>
          <cell r="K790">
            <v>404.6</v>
          </cell>
        </row>
        <row r="791">
          <cell r="I791" t="str">
            <v xml:space="preserve">30GX-207-A_OPT_028               </v>
          </cell>
          <cell r="J791">
            <v>2681</v>
          </cell>
          <cell r="K791">
            <v>750.68000000000006</v>
          </cell>
        </row>
        <row r="792">
          <cell r="I792" t="str">
            <v xml:space="preserve">30GX-207-A_OPT_041A              </v>
          </cell>
          <cell r="J792">
            <v>11041</v>
          </cell>
          <cell r="K792">
            <v>3091.4800000000005</v>
          </cell>
        </row>
        <row r="793">
          <cell r="I793" t="str">
            <v xml:space="preserve">30GX-207-A_OPT_050A              </v>
          </cell>
          <cell r="J793">
            <v>37273</v>
          </cell>
          <cell r="K793">
            <v>10436.44</v>
          </cell>
        </row>
        <row r="794">
          <cell r="I794" t="str">
            <v xml:space="preserve">30GX-207-A_OPT_050B              </v>
          </cell>
          <cell r="J794">
            <v>38534</v>
          </cell>
          <cell r="K794">
            <v>10789.52</v>
          </cell>
        </row>
        <row r="795">
          <cell r="I795" t="str">
            <v>OPT_084_055</v>
          </cell>
          <cell r="J795">
            <v>689</v>
          </cell>
          <cell r="K795">
            <v>192.92000000000002</v>
          </cell>
        </row>
        <row r="796">
          <cell r="I796" t="str">
            <v>OPT_084_075</v>
          </cell>
          <cell r="J796">
            <v>689</v>
          </cell>
          <cell r="K796">
            <v>192.92000000000002</v>
          </cell>
        </row>
        <row r="797">
          <cell r="I797" t="str">
            <v>OPT_084D_055</v>
          </cell>
          <cell r="J797">
            <v>918</v>
          </cell>
          <cell r="K797">
            <v>257.04000000000002</v>
          </cell>
        </row>
        <row r="798">
          <cell r="I798" t="str">
            <v>OPT_084D_075</v>
          </cell>
          <cell r="J798">
            <v>918</v>
          </cell>
          <cell r="K798">
            <v>257.04000000000002</v>
          </cell>
        </row>
        <row r="799">
          <cell r="I799" t="str">
            <v>OPT_084R_022</v>
          </cell>
          <cell r="J799">
            <v>458</v>
          </cell>
          <cell r="K799">
            <v>128.24</v>
          </cell>
        </row>
        <row r="800">
          <cell r="I800" t="str">
            <v>OPT_084R_030</v>
          </cell>
          <cell r="J800">
            <v>458</v>
          </cell>
          <cell r="K800">
            <v>128.24</v>
          </cell>
        </row>
        <row r="801">
          <cell r="I801" t="str">
            <v>OPT_084R_040</v>
          </cell>
          <cell r="J801">
            <v>458</v>
          </cell>
          <cell r="K801">
            <v>128.24</v>
          </cell>
        </row>
        <row r="802">
          <cell r="I802" t="str">
            <v xml:space="preserve">30GX-207-A_OPT_092               </v>
          </cell>
          <cell r="J802">
            <v>1732</v>
          </cell>
          <cell r="K802">
            <v>484.96000000000004</v>
          </cell>
        </row>
        <row r="803">
          <cell r="I803" t="str">
            <v xml:space="preserve">30GX-207-A_OPT_100C              </v>
          </cell>
          <cell r="J803">
            <v>918</v>
          </cell>
          <cell r="K803">
            <v>257.04000000000002</v>
          </cell>
        </row>
        <row r="804">
          <cell r="I804" t="str">
            <v xml:space="preserve">30GX-207-A_OPT_104               </v>
          </cell>
          <cell r="J804">
            <v>361</v>
          </cell>
          <cell r="K804">
            <v>101.08000000000001</v>
          </cell>
        </row>
        <row r="805">
          <cell r="I805" t="str">
            <v xml:space="preserve">30GX-207-A_OPT_107               </v>
          </cell>
          <cell r="J805">
            <v>306</v>
          </cell>
          <cell r="K805">
            <v>85.68</v>
          </cell>
        </row>
        <row r="806">
          <cell r="I806" t="str">
            <v>30GX-207-A_OPT_119</v>
          </cell>
          <cell r="J806">
            <v>0</v>
          </cell>
          <cell r="K806">
            <v>0</v>
          </cell>
        </row>
        <row r="807">
          <cell r="I807" t="str">
            <v>30GX-207-A_OPT_193</v>
          </cell>
          <cell r="J807">
            <v>615</v>
          </cell>
          <cell r="K807">
            <v>172.20000000000002</v>
          </cell>
        </row>
        <row r="808">
          <cell r="I808" t="str">
            <v>30GX-207-A_OPT_194</v>
          </cell>
          <cell r="J808">
            <v>1308</v>
          </cell>
          <cell r="K808">
            <v>366.24</v>
          </cell>
        </row>
        <row r="809">
          <cell r="I809" t="str">
            <v>30GX-207-A_OPT_195</v>
          </cell>
          <cell r="J809">
            <v>3901</v>
          </cell>
          <cell r="K809">
            <v>1092.2800000000002</v>
          </cell>
        </row>
        <row r="810">
          <cell r="I810" t="str">
            <v>30GX-207-A_OPT_197</v>
          </cell>
          <cell r="J810">
            <v>967</v>
          </cell>
          <cell r="K810">
            <v>270.76000000000005</v>
          </cell>
        </row>
        <row r="811">
          <cell r="I811" t="str">
            <v>30GX-207-A_OPT_199</v>
          </cell>
          <cell r="J811">
            <v>546</v>
          </cell>
          <cell r="K811">
            <v>152.88000000000002</v>
          </cell>
        </row>
        <row r="812">
          <cell r="I812" t="str">
            <v>30GX-207-A_OPT_SEI_2B</v>
          </cell>
          <cell r="J812">
            <v>3623</v>
          </cell>
          <cell r="K812">
            <v>1014.44</v>
          </cell>
        </row>
        <row r="813">
          <cell r="I813" t="str">
            <v>30GX-207-A_OPT_SEI_3</v>
          </cell>
          <cell r="J813">
            <v>5779</v>
          </cell>
          <cell r="K813">
            <v>1618.1200000000001</v>
          </cell>
        </row>
        <row r="814">
          <cell r="I814" t="str">
            <v>30GX-207-A_OPT_SEI_3LI</v>
          </cell>
          <cell r="J814">
            <v>3965</v>
          </cell>
          <cell r="K814">
            <v>1110.2</v>
          </cell>
        </row>
        <row r="815">
          <cell r="I815" t="str">
            <v>30GX-207-A_OPT_SEI_4</v>
          </cell>
          <cell r="J815">
            <v>6923</v>
          </cell>
          <cell r="K815">
            <v>1938.4400000000003</v>
          </cell>
        </row>
        <row r="816">
          <cell r="I816" t="str">
            <v>30GX-207-A_OPT_SEI_4C</v>
          </cell>
          <cell r="J816">
            <v>9365</v>
          </cell>
          <cell r="K816">
            <v>2622.2000000000003</v>
          </cell>
        </row>
        <row r="817">
          <cell r="I817" t="str">
            <v>30GX-207-A_OPT_SKID</v>
          </cell>
          <cell r="J817">
            <v>2678</v>
          </cell>
          <cell r="K817">
            <v>749.84</v>
          </cell>
        </row>
        <row r="818">
          <cell r="I818" t="str">
            <v xml:space="preserve">30GX-227-A_COUNTRY_CODE_H           </v>
          </cell>
          <cell r="J818">
            <v>3956</v>
          </cell>
          <cell r="K818">
            <v>1107.68</v>
          </cell>
        </row>
        <row r="819">
          <cell r="I819" t="str">
            <v xml:space="preserve">30GX-227-A_COUNTRY_CODE_N           </v>
          </cell>
          <cell r="J819">
            <v>8009</v>
          </cell>
          <cell r="K819">
            <v>2242.5200000000004</v>
          </cell>
        </row>
        <row r="820">
          <cell r="I820" t="str">
            <v xml:space="preserve">30GX-227-A_OPT_001               </v>
          </cell>
          <cell r="J820">
            <v>36887</v>
          </cell>
          <cell r="K820">
            <v>10328.36</v>
          </cell>
        </row>
        <row r="821">
          <cell r="I821" t="str">
            <v xml:space="preserve">30GX-227-A_OPT_002B              </v>
          </cell>
          <cell r="J821">
            <v>31233</v>
          </cell>
          <cell r="K821">
            <v>8745.2400000000016</v>
          </cell>
        </row>
        <row r="822">
          <cell r="I822" t="str">
            <v xml:space="preserve">30GX-227-A_OPT_003A              </v>
          </cell>
          <cell r="J822">
            <v>7136</v>
          </cell>
          <cell r="K822">
            <v>1998.0800000000002</v>
          </cell>
        </row>
        <row r="823">
          <cell r="I823" t="str">
            <v xml:space="preserve">30GX-227-A_OPT_005               </v>
          </cell>
          <cell r="J823">
            <v>612</v>
          </cell>
          <cell r="K823">
            <v>171.36</v>
          </cell>
        </row>
        <row r="824">
          <cell r="I824" t="str">
            <v xml:space="preserve">30GX-227-A_OPT_012               </v>
          </cell>
          <cell r="J824">
            <v>26850</v>
          </cell>
          <cell r="K824">
            <v>7518.0000000000009</v>
          </cell>
        </row>
        <row r="825">
          <cell r="I825" t="str">
            <v xml:space="preserve">30GX-227-A_OPT_015A              </v>
          </cell>
          <cell r="J825">
            <v>24150</v>
          </cell>
          <cell r="K825">
            <v>6762.0000000000009</v>
          </cell>
        </row>
        <row r="826">
          <cell r="I826" t="str">
            <v xml:space="preserve">30GX-227-A_OPT_022               </v>
          </cell>
          <cell r="J826">
            <v>4333</v>
          </cell>
          <cell r="K826">
            <v>1213.24</v>
          </cell>
        </row>
        <row r="827">
          <cell r="I827" t="str">
            <v xml:space="preserve">30GX-227-A_OPT_023               </v>
          </cell>
          <cell r="J827">
            <v>6658</v>
          </cell>
          <cell r="K827">
            <v>1864.2400000000002</v>
          </cell>
        </row>
        <row r="828">
          <cell r="I828" t="str">
            <v xml:space="preserve">30GX-227-A_OPT_025               </v>
          </cell>
          <cell r="J828">
            <v>10610</v>
          </cell>
          <cell r="K828">
            <v>2970.8</v>
          </cell>
        </row>
        <row r="829">
          <cell r="I829" t="str">
            <v xml:space="preserve">30GX-227-A_OPT_026               </v>
          </cell>
          <cell r="J829">
            <v>1445</v>
          </cell>
          <cell r="K829">
            <v>404.6</v>
          </cell>
        </row>
        <row r="830">
          <cell r="I830" t="str">
            <v xml:space="preserve">30GX-227-A_OPT_028               </v>
          </cell>
          <cell r="J830">
            <v>2681</v>
          </cell>
          <cell r="K830">
            <v>750.68000000000006</v>
          </cell>
        </row>
        <row r="831">
          <cell r="I831" t="str">
            <v xml:space="preserve">30GX-227-A_OPT_041A              </v>
          </cell>
          <cell r="J831">
            <v>11041</v>
          </cell>
          <cell r="K831">
            <v>3091.4800000000005</v>
          </cell>
        </row>
        <row r="832">
          <cell r="I832" t="str">
            <v xml:space="preserve">30GX-227-A_OPT_050A              </v>
          </cell>
          <cell r="J832">
            <v>37273</v>
          </cell>
          <cell r="K832">
            <v>10436.44</v>
          </cell>
        </row>
        <row r="833">
          <cell r="I833" t="str">
            <v xml:space="preserve">30GX-227-A_OPT_050B              </v>
          </cell>
          <cell r="J833">
            <v>38534</v>
          </cell>
          <cell r="K833">
            <v>10789.52</v>
          </cell>
        </row>
        <row r="834">
          <cell r="I834" t="str">
            <v>OPT_084_055</v>
          </cell>
          <cell r="J834">
            <v>689</v>
          </cell>
          <cell r="K834">
            <v>192.92000000000002</v>
          </cell>
        </row>
        <row r="835">
          <cell r="I835" t="str">
            <v>OPT_084_075</v>
          </cell>
          <cell r="J835">
            <v>689</v>
          </cell>
          <cell r="K835">
            <v>192.92000000000002</v>
          </cell>
        </row>
        <row r="836">
          <cell r="I836" t="str">
            <v>OPT_084D_055</v>
          </cell>
          <cell r="J836">
            <v>918</v>
          </cell>
          <cell r="K836">
            <v>257.04000000000002</v>
          </cell>
        </row>
        <row r="837">
          <cell r="I837" t="str">
            <v>OPT_084D_075</v>
          </cell>
          <cell r="J837">
            <v>918</v>
          </cell>
          <cell r="K837">
            <v>257.04000000000002</v>
          </cell>
        </row>
        <row r="838">
          <cell r="I838" t="str">
            <v>OPT_084R_030</v>
          </cell>
          <cell r="J838">
            <v>458</v>
          </cell>
          <cell r="K838">
            <v>128.24</v>
          </cell>
        </row>
        <row r="839">
          <cell r="I839" t="str">
            <v>OPT_084R_040</v>
          </cell>
          <cell r="J839">
            <v>458</v>
          </cell>
          <cell r="K839">
            <v>128.24</v>
          </cell>
        </row>
        <row r="840">
          <cell r="I840" t="str">
            <v>OPT_084R_055</v>
          </cell>
          <cell r="J840">
            <v>689</v>
          </cell>
          <cell r="K840">
            <v>192.92000000000002</v>
          </cell>
        </row>
        <row r="841">
          <cell r="I841" t="str">
            <v xml:space="preserve">30GX-227-A_OPT_092               </v>
          </cell>
          <cell r="J841">
            <v>1732</v>
          </cell>
          <cell r="K841">
            <v>484.96000000000004</v>
          </cell>
        </row>
        <row r="842">
          <cell r="I842" t="str">
            <v xml:space="preserve">30GX-227-A_OPT_100C              </v>
          </cell>
          <cell r="J842">
            <v>918</v>
          </cell>
          <cell r="K842">
            <v>257.04000000000002</v>
          </cell>
        </row>
        <row r="843">
          <cell r="I843" t="str">
            <v xml:space="preserve">30GX-227-A_OPT_104               </v>
          </cell>
          <cell r="J843">
            <v>361</v>
          </cell>
          <cell r="K843">
            <v>101.08000000000001</v>
          </cell>
        </row>
        <row r="844">
          <cell r="I844" t="str">
            <v xml:space="preserve">30GX-227-A_OPT_107               </v>
          </cell>
          <cell r="J844">
            <v>306</v>
          </cell>
          <cell r="K844">
            <v>85.68</v>
          </cell>
        </row>
        <row r="845">
          <cell r="I845" t="str">
            <v>30GX-227-A_OPT_119</v>
          </cell>
          <cell r="J845">
            <v>0</v>
          </cell>
          <cell r="K845">
            <v>0</v>
          </cell>
        </row>
        <row r="846">
          <cell r="I846" t="str">
            <v>30GX-227-A_OPT_193</v>
          </cell>
          <cell r="J846">
            <v>615</v>
          </cell>
          <cell r="K846">
            <v>172.20000000000002</v>
          </cell>
        </row>
        <row r="847">
          <cell r="I847" t="str">
            <v>30GX-227-A_OPT_194</v>
          </cell>
          <cell r="J847">
            <v>1308</v>
          </cell>
          <cell r="K847">
            <v>366.24</v>
          </cell>
        </row>
        <row r="848">
          <cell r="I848" t="str">
            <v>30GX-227-A_OPT_195</v>
          </cell>
          <cell r="J848">
            <v>3901</v>
          </cell>
          <cell r="K848">
            <v>1092.2800000000002</v>
          </cell>
        </row>
        <row r="849">
          <cell r="I849" t="str">
            <v>30GX-227-A_OPT_197</v>
          </cell>
          <cell r="J849">
            <v>967</v>
          </cell>
          <cell r="K849">
            <v>270.76000000000005</v>
          </cell>
        </row>
        <row r="850">
          <cell r="I850" t="str">
            <v>30GX-227-A_OPT_199</v>
          </cell>
          <cell r="J850">
            <v>546</v>
          </cell>
          <cell r="K850">
            <v>152.88000000000002</v>
          </cell>
        </row>
        <row r="851">
          <cell r="I851" t="str">
            <v>30GX-227-A_OPT_SEI_2B</v>
          </cell>
          <cell r="J851">
            <v>3623</v>
          </cell>
          <cell r="K851">
            <v>1014.44</v>
          </cell>
        </row>
        <row r="852">
          <cell r="I852" t="str">
            <v>30GX-227-A_OPT_SEI_3</v>
          </cell>
          <cell r="J852">
            <v>5779</v>
          </cell>
          <cell r="K852">
            <v>1618.1200000000001</v>
          </cell>
        </row>
        <row r="853">
          <cell r="I853" t="str">
            <v>30GX-227-A_OPT_SEI_3LI</v>
          </cell>
          <cell r="J853">
            <v>3965</v>
          </cell>
          <cell r="K853">
            <v>1110.2</v>
          </cell>
        </row>
        <row r="854">
          <cell r="I854" t="str">
            <v>30GX-227-A_OPT_SEI_4</v>
          </cell>
          <cell r="J854">
            <v>6923</v>
          </cell>
          <cell r="K854">
            <v>1938.4400000000003</v>
          </cell>
        </row>
        <row r="855">
          <cell r="I855" t="str">
            <v>30GX-227-A_OPT_SEI_4C</v>
          </cell>
          <cell r="J855">
            <v>9365</v>
          </cell>
          <cell r="K855">
            <v>2622.2000000000003</v>
          </cell>
        </row>
        <row r="856">
          <cell r="I856" t="str">
            <v>30GX-227-A_OPT_SKID</v>
          </cell>
          <cell r="J856">
            <v>2678</v>
          </cell>
          <cell r="K856">
            <v>749.84</v>
          </cell>
        </row>
        <row r="857">
          <cell r="I857" t="str">
            <v xml:space="preserve">30GX-247-A_COUNTRY_CODE_H           </v>
          </cell>
          <cell r="J857">
            <v>4094</v>
          </cell>
          <cell r="K857">
            <v>1146.3200000000002</v>
          </cell>
        </row>
        <row r="858">
          <cell r="I858" t="str">
            <v xml:space="preserve">30GX-247-A_COUNTRY_CODE_N           </v>
          </cell>
          <cell r="J858">
            <v>8765</v>
          </cell>
          <cell r="K858">
            <v>2454.2000000000003</v>
          </cell>
        </row>
        <row r="859">
          <cell r="I859" t="str">
            <v xml:space="preserve">30GX-247-A_OPT_001               </v>
          </cell>
          <cell r="J859">
            <v>39568</v>
          </cell>
          <cell r="K859">
            <v>11079.04</v>
          </cell>
        </row>
        <row r="860">
          <cell r="I860" t="str">
            <v xml:space="preserve">30GX-247-A_OPT_002B              </v>
          </cell>
          <cell r="J860">
            <v>36673</v>
          </cell>
          <cell r="K860">
            <v>10268.44</v>
          </cell>
        </row>
        <row r="861">
          <cell r="I861" t="str">
            <v xml:space="preserve">30GX-247-A_OPT_003A              </v>
          </cell>
          <cell r="J861">
            <v>7883</v>
          </cell>
          <cell r="K861">
            <v>2207.2400000000002</v>
          </cell>
        </row>
        <row r="862">
          <cell r="I862" t="str">
            <v xml:space="preserve">30GX-247-A_OPT_005               </v>
          </cell>
          <cell r="J862">
            <v>612</v>
          </cell>
          <cell r="K862">
            <v>171.36</v>
          </cell>
        </row>
        <row r="863">
          <cell r="I863" t="str">
            <v xml:space="preserve">30GX-247-A_OPT_012               </v>
          </cell>
          <cell r="J863">
            <v>31960</v>
          </cell>
          <cell r="K863">
            <v>8948.8000000000011</v>
          </cell>
        </row>
        <row r="864">
          <cell r="I864" t="str">
            <v xml:space="preserve">30GX-247-A_OPT_015A              </v>
          </cell>
          <cell r="J864">
            <v>26887</v>
          </cell>
          <cell r="K864">
            <v>7528.3600000000006</v>
          </cell>
        </row>
        <row r="865">
          <cell r="I865" t="str">
            <v xml:space="preserve">30GX-247-A_OPT_022               </v>
          </cell>
          <cell r="J865">
            <v>4333</v>
          </cell>
          <cell r="K865">
            <v>1213.24</v>
          </cell>
        </row>
        <row r="866">
          <cell r="I866" t="str">
            <v xml:space="preserve">30GX-247-A_OPT_023               </v>
          </cell>
          <cell r="J866">
            <v>6854</v>
          </cell>
          <cell r="K866">
            <v>1919.1200000000001</v>
          </cell>
        </row>
        <row r="867">
          <cell r="I867" t="str">
            <v xml:space="preserve">30GX-247-A_OPT_025               </v>
          </cell>
          <cell r="J867">
            <v>10610</v>
          </cell>
          <cell r="K867">
            <v>2970.8</v>
          </cell>
        </row>
        <row r="868">
          <cell r="I868" t="str">
            <v xml:space="preserve">30GX-247-A_OPT_026               </v>
          </cell>
          <cell r="J868">
            <v>1445</v>
          </cell>
          <cell r="K868">
            <v>404.6</v>
          </cell>
        </row>
        <row r="869">
          <cell r="I869" t="str">
            <v xml:space="preserve">30GX-247-A_OPT_028               </v>
          </cell>
          <cell r="J869">
            <v>2681</v>
          </cell>
          <cell r="K869">
            <v>750.68000000000006</v>
          </cell>
        </row>
        <row r="870">
          <cell r="I870" t="str">
            <v xml:space="preserve">30GX-247-A_OPT_041A              </v>
          </cell>
          <cell r="J870">
            <v>11041</v>
          </cell>
          <cell r="K870">
            <v>3091.4800000000005</v>
          </cell>
        </row>
        <row r="871">
          <cell r="I871" t="str">
            <v xml:space="preserve">30GX-247-A_OPT_050A              </v>
          </cell>
          <cell r="J871">
            <v>37273</v>
          </cell>
          <cell r="K871">
            <v>10436.44</v>
          </cell>
        </row>
        <row r="872">
          <cell r="I872" t="str">
            <v xml:space="preserve">30GX-247-A_OPT_050B              </v>
          </cell>
          <cell r="J872">
            <v>38534</v>
          </cell>
          <cell r="K872">
            <v>10789.52</v>
          </cell>
        </row>
        <row r="873">
          <cell r="I873" t="str">
            <v>OPT_084_055</v>
          </cell>
          <cell r="J873">
            <v>689</v>
          </cell>
          <cell r="K873">
            <v>192.92000000000002</v>
          </cell>
        </row>
        <row r="874">
          <cell r="I874" t="str">
            <v>OPT_084_075</v>
          </cell>
          <cell r="J874">
            <v>689</v>
          </cell>
          <cell r="K874">
            <v>192.92000000000002</v>
          </cell>
        </row>
        <row r="875">
          <cell r="I875" t="str">
            <v>OPT_084D_055</v>
          </cell>
          <cell r="J875">
            <v>918</v>
          </cell>
          <cell r="K875">
            <v>257.04000000000002</v>
          </cell>
        </row>
        <row r="876">
          <cell r="I876" t="str">
            <v>OPT_084D_075</v>
          </cell>
          <cell r="J876">
            <v>918</v>
          </cell>
          <cell r="K876">
            <v>257.04000000000002</v>
          </cell>
        </row>
        <row r="877">
          <cell r="I877" t="str">
            <v>OPT_084R_030</v>
          </cell>
          <cell r="J877">
            <v>458</v>
          </cell>
          <cell r="K877">
            <v>128.24</v>
          </cell>
        </row>
        <row r="878">
          <cell r="I878" t="str">
            <v>OPT_084R_040</v>
          </cell>
          <cell r="J878">
            <v>458</v>
          </cell>
          <cell r="K878">
            <v>128.24</v>
          </cell>
        </row>
        <row r="879">
          <cell r="I879" t="str">
            <v>OPT_084R_055</v>
          </cell>
          <cell r="J879">
            <v>689</v>
          </cell>
          <cell r="K879">
            <v>192.92000000000002</v>
          </cell>
        </row>
        <row r="880">
          <cell r="I880" t="str">
            <v xml:space="preserve">30GX-247-A_OPT_092               </v>
          </cell>
          <cell r="J880">
            <v>1732</v>
          </cell>
          <cell r="K880">
            <v>484.96000000000004</v>
          </cell>
        </row>
        <row r="881">
          <cell r="I881" t="str">
            <v xml:space="preserve">30GX-247-A_OPT_100C              </v>
          </cell>
          <cell r="J881">
            <v>918</v>
          </cell>
          <cell r="K881">
            <v>257.04000000000002</v>
          </cell>
        </row>
        <row r="882">
          <cell r="I882" t="str">
            <v xml:space="preserve">30GX-247-A_OPT_104               </v>
          </cell>
          <cell r="J882">
            <v>453</v>
          </cell>
          <cell r="K882">
            <v>126.84000000000002</v>
          </cell>
        </row>
        <row r="883">
          <cell r="I883" t="str">
            <v xml:space="preserve">30GX-247-A_OPT_107               </v>
          </cell>
          <cell r="J883">
            <v>306</v>
          </cell>
          <cell r="K883">
            <v>85.68</v>
          </cell>
        </row>
        <row r="884">
          <cell r="I884" t="str">
            <v>30GX-247-A_OPT_119</v>
          </cell>
          <cell r="J884">
            <v>0</v>
          </cell>
          <cell r="K884">
            <v>0</v>
          </cell>
        </row>
        <row r="885">
          <cell r="I885" t="str">
            <v>30GX-247-A_OPT_193</v>
          </cell>
          <cell r="J885">
            <v>615</v>
          </cell>
          <cell r="K885">
            <v>172.20000000000002</v>
          </cell>
        </row>
        <row r="886">
          <cell r="I886" t="str">
            <v>30GX-247-A_OPT_194</v>
          </cell>
          <cell r="J886">
            <v>1308</v>
          </cell>
          <cell r="K886">
            <v>366.24</v>
          </cell>
        </row>
        <row r="887">
          <cell r="I887" t="str">
            <v>30GX-247-A_OPT_195</v>
          </cell>
          <cell r="J887">
            <v>3901</v>
          </cell>
          <cell r="K887">
            <v>1092.2800000000002</v>
          </cell>
        </row>
        <row r="888">
          <cell r="I888" t="str">
            <v>30GX-247-A_OPT_197</v>
          </cell>
          <cell r="J888">
            <v>967</v>
          </cell>
          <cell r="K888">
            <v>270.76000000000005</v>
          </cell>
        </row>
        <row r="889">
          <cell r="I889" t="str">
            <v>30GX-247-A_OPT_199</v>
          </cell>
          <cell r="J889">
            <v>546</v>
          </cell>
          <cell r="K889">
            <v>152.88000000000002</v>
          </cell>
        </row>
        <row r="890">
          <cell r="I890" t="str">
            <v>30GX-247-A_OPT_SEI_2B</v>
          </cell>
          <cell r="J890">
            <v>4090</v>
          </cell>
          <cell r="K890">
            <v>1145.2</v>
          </cell>
        </row>
        <row r="891">
          <cell r="I891" t="str">
            <v>30GX-247-A_OPT_SEI_3</v>
          </cell>
          <cell r="J891">
            <v>6277</v>
          </cell>
          <cell r="K891">
            <v>1757.5600000000002</v>
          </cell>
        </row>
        <row r="892">
          <cell r="I892" t="str">
            <v>30GX-247-A_OPT_SEI_3LI</v>
          </cell>
          <cell r="J892">
            <v>4456</v>
          </cell>
          <cell r="K892">
            <v>1247.68</v>
          </cell>
        </row>
        <row r="893">
          <cell r="I893" t="str">
            <v>30GX-247-A_OPT_SEI_4</v>
          </cell>
          <cell r="J893">
            <v>7782</v>
          </cell>
          <cell r="K893">
            <v>2178.96</v>
          </cell>
        </row>
        <row r="894">
          <cell r="I894" t="str">
            <v>30GX-247-A_OPT_SEI_4C</v>
          </cell>
          <cell r="J894">
            <v>10528</v>
          </cell>
          <cell r="K894">
            <v>2947.84</v>
          </cell>
        </row>
        <row r="895">
          <cell r="I895" t="str">
            <v>30GX-247-A_OPT_SKID</v>
          </cell>
          <cell r="J895">
            <v>2678</v>
          </cell>
          <cell r="K895">
            <v>749.84</v>
          </cell>
        </row>
        <row r="896">
          <cell r="I896" t="str">
            <v xml:space="preserve">30GX-267-A_COUNTRY_CODE_H           </v>
          </cell>
          <cell r="J896">
            <v>4143</v>
          </cell>
          <cell r="K896">
            <v>1160.0400000000002</v>
          </cell>
        </row>
        <row r="897">
          <cell r="I897" t="str">
            <v xml:space="preserve">30GX-267-A_COUNTRY_CODE_N           </v>
          </cell>
          <cell r="J897">
            <v>8981</v>
          </cell>
          <cell r="K897">
            <v>2514.6800000000003</v>
          </cell>
        </row>
        <row r="898">
          <cell r="I898" t="str">
            <v xml:space="preserve">30GX-267-A_OPT_001               </v>
          </cell>
          <cell r="J898">
            <v>39568</v>
          </cell>
          <cell r="K898">
            <v>11079.04</v>
          </cell>
        </row>
        <row r="899">
          <cell r="I899" t="str">
            <v xml:space="preserve">30GX-267-A_OPT_002B              </v>
          </cell>
          <cell r="J899">
            <v>36673</v>
          </cell>
          <cell r="K899">
            <v>10268.44</v>
          </cell>
        </row>
        <row r="900">
          <cell r="I900" t="str">
            <v xml:space="preserve">30GX-267-A_OPT_003A              </v>
          </cell>
          <cell r="J900">
            <v>7883</v>
          </cell>
          <cell r="K900">
            <v>2207.2400000000002</v>
          </cell>
        </row>
        <row r="901">
          <cell r="I901" t="str">
            <v xml:space="preserve">30GX-267-A_OPT_005               </v>
          </cell>
          <cell r="J901">
            <v>612</v>
          </cell>
          <cell r="K901">
            <v>171.36</v>
          </cell>
        </row>
        <row r="902">
          <cell r="I902" t="str">
            <v xml:space="preserve">30GX-267-A_OPT_012               </v>
          </cell>
          <cell r="J902">
            <v>31960</v>
          </cell>
          <cell r="K902">
            <v>8948.8000000000011</v>
          </cell>
        </row>
        <row r="903">
          <cell r="I903" t="str">
            <v xml:space="preserve">30GX-267-A_OPT_015A              </v>
          </cell>
          <cell r="J903">
            <v>26887</v>
          </cell>
          <cell r="K903">
            <v>7528.3600000000006</v>
          </cell>
        </row>
        <row r="904">
          <cell r="I904" t="str">
            <v xml:space="preserve">30GX-267-A_OPT_022               </v>
          </cell>
          <cell r="J904">
            <v>4333</v>
          </cell>
          <cell r="K904">
            <v>1213.24</v>
          </cell>
        </row>
        <row r="905">
          <cell r="I905" t="str">
            <v xml:space="preserve">30GX-267-A_OPT_023               </v>
          </cell>
          <cell r="J905">
            <v>6854</v>
          </cell>
          <cell r="K905">
            <v>1919.1200000000001</v>
          </cell>
        </row>
        <row r="906">
          <cell r="I906" t="str">
            <v xml:space="preserve">30GX-267-A_OPT_025               </v>
          </cell>
          <cell r="J906">
            <v>10610</v>
          </cell>
          <cell r="K906">
            <v>2970.8</v>
          </cell>
        </row>
        <row r="907">
          <cell r="I907" t="str">
            <v xml:space="preserve">30GX-267-A_OPT_026               </v>
          </cell>
          <cell r="J907">
            <v>1445</v>
          </cell>
          <cell r="K907">
            <v>404.6</v>
          </cell>
        </row>
        <row r="908">
          <cell r="I908" t="str">
            <v xml:space="preserve">30GX-267-A_OPT_028               </v>
          </cell>
          <cell r="J908">
            <v>2681</v>
          </cell>
          <cell r="K908">
            <v>750.68000000000006</v>
          </cell>
        </row>
        <row r="909">
          <cell r="I909" t="str">
            <v xml:space="preserve">30GX-267-A_OPT_041A              </v>
          </cell>
          <cell r="J909">
            <v>11041</v>
          </cell>
          <cell r="K909">
            <v>3091.4800000000005</v>
          </cell>
        </row>
        <row r="910">
          <cell r="I910" t="str">
            <v>OPT_084_055</v>
          </cell>
          <cell r="J910">
            <v>689</v>
          </cell>
          <cell r="K910">
            <v>192.92000000000002</v>
          </cell>
        </row>
        <row r="911">
          <cell r="I911" t="str">
            <v>OPT_084_075</v>
          </cell>
          <cell r="J911">
            <v>689</v>
          </cell>
          <cell r="K911">
            <v>192.92000000000002</v>
          </cell>
        </row>
        <row r="912">
          <cell r="I912" t="str">
            <v>OPT_084D_055</v>
          </cell>
          <cell r="J912">
            <v>918</v>
          </cell>
          <cell r="K912">
            <v>257.04000000000002</v>
          </cell>
        </row>
        <row r="913">
          <cell r="I913" t="str">
            <v>OPT_084D_075</v>
          </cell>
          <cell r="J913">
            <v>918</v>
          </cell>
          <cell r="K913">
            <v>257.04000000000002</v>
          </cell>
        </row>
        <row r="914">
          <cell r="I914" t="str">
            <v>OPT_084R_040</v>
          </cell>
          <cell r="J914">
            <v>458</v>
          </cell>
          <cell r="K914">
            <v>128.24</v>
          </cell>
        </row>
        <row r="915">
          <cell r="I915" t="str">
            <v>OPT_084R_055</v>
          </cell>
          <cell r="J915">
            <v>689</v>
          </cell>
          <cell r="K915">
            <v>192.92000000000002</v>
          </cell>
        </row>
        <row r="916">
          <cell r="I916" t="str">
            <v xml:space="preserve">30GX-267-A_OPT_092               </v>
          </cell>
          <cell r="J916">
            <v>1732</v>
          </cell>
          <cell r="K916">
            <v>484.96000000000004</v>
          </cell>
        </row>
        <row r="917">
          <cell r="I917" t="str">
            <v xml:space="preserve">30GX-267-A_OPT_100C              </v>
          </cell>
          <cell r="J917">
            <v>918</v>
          </cell>
          <cell r="K917">
            <v>257.04000000000002</v>
          </cell>
        </row>
        <row r="918">
          <cell r="I918" t="str">
            <v xml:space="preserve">30GX-267-A_OPT_104               </v>
          </cell>
          <cell r="J918">
            <v>453</v>
          </cell>
          <cell r="K918">
            <v>126.84000000000002</v>
          </cell>
        </row>
        <row r="919">
          <cell r="I919" t="str">
            <v xml:space="preserve">30GX-267-A_OPT_107               </v>
          </cell>
          <cell r="J919">
            <v>306</v>
          </cell>
          <cell r="K919">
            <v>85.68</v>
          </cell>
        </row>
        <row r="920">
          <cell r="I920" t="str">
            <v>30GX-267-A_OPT_193</v>
          </cell>
          <cell r="J920">
            <v>615</v>
          </cell>
          <cell r="K920">
            <v>172.20000000000002</v>
          </cell>
        </row>
        <row r="921">
          <cell r="I921" t="str">
            <v>30GX-267-A_OPT_194</v>
          </cell>
          <cell r="J921">
            <v>1308</v>
          </cell>
          <cell r="K921">
            <v>366.24</v>
          </cell>
        </row>
        <row r="922">
          <cell r="I922" t="str">
            <v>30GX-267-A_OPT_195</v>
          </cell>
          <cell r="J922">
            <v>3901</v>
          </cell>
          <cell r="K922">
            <v>1092.2800000000002</v>
          </cell>
        </row>
        <row r="923">
          <cell r="I923" t="str">
            <v>30GX-267-A_OPT_197</v>
          </cell>
          <cell r="J923">
            <v>967</v>
          </cell>
          <cell r="K923">
            <v>270.76000000000005</v>
          </cell>
        </row>
        <row r="924">
          <cell r="I924" t="str">
            <v>30GX-267-A_OPT_199</v>
          </cell>
          <cell r="J924">
            <v>546</v>
          </cell>
          <cell r="K924">
            <v>152.88000000000002</v>
          </cell>
        </row>
        <row r="925">
          <cell r="I925" t="str">
            <v>30GX-267-A_OPT_SEI_2B</v>
          </cell>
          <cell r="J925">
            <v>4090</v>
          </cell>
          <cell r="K925">
            <v>1145.2</v>
          </cell>
        </row>
        <row r="926">
          <cell r="I926" t="str">
            <v>30GX-267-A_OPT_SEI_3</v>
          </cell>
          <cell r="J926">
            <v>6277</v>
          </cell>
          <cell r="K926">
            <v>1757.5600000000002</v>
          </cell>
        </row>
        <row r="927">
          <cell r="I927" t="str">
            <v>30GX-267-A_OPT_SEI_3LI</v>
          </cell>
          <cell r="J927">
            <v>4456</v>
          </cell>
          <cell r="K927">
            <v>1247.68</v>
          </cell>
        </row>
        <row r="928">
          <cell r="I928" t="str">
            <v>30GX-267-A_OPT_SEI_4</v>
          </cell>
          <cell r="J928">
            <v>7782</v>
          </cell>
          <cell r="K928">
            <v>2178.96</v>
          </cell>
        </row>
        <row r="929">
          <cell r="I929" t="str">
            <v>30GX-267-A_OPT_SEI_4C</v>
          </cell>
          <cell r="J929">
            <v>10528</v>
          </cell>
          <cell r="K929">
            <v>2947.84</v>
          </cell>
        </row>
        <row r="930">
          <cell r="I930" t="str">
            <v>30GX-267-A_OPT_SKID</v>
          </cell>
          <cell r="J930">
            <v>2678</v>
          </cell>
          <cell r="K930">
            <v>749.84</v>
          </cell>
        </row>
        <row r="931">
          <cell r="I931" t="str">
            <v xml:space="preserve">30GX-298-A_COUNTRY_CODE_H           </v>
          </cell>
          <cell r="J931">
            <v>4094</v>
          </cell>
          <cell r="K931">
            <v>1146.3200000000002</v>
          </cell>
        </row>
        <row r="932">
          <cell r="I932" t="str">
            <v xml:space="preserve">30GX-298-A_COUNTRY_CODE_N           </v>
          </cell>
          <cell r="J932">
            <v>10333</v>
          </cell>
          <cell r="K932">
            <v>2893.2400000000002</v>
          </cell>
        </row>
        <row r="933">
          <cell r="I933" t="str">
            <v xml:space="preserve">30GX-298-A_OPT_001               </v>
          </cell>
          <cell r="J933">
            <v>44053</v>
          </cell>
          <cell r="K933">
            <v>12334.840000000002</v>
          </cell>
        </row>
        <row r="934">
          <cell r="I934" t="str">
            <v xml:space="preserve">30GX-298-A_OPT_002B              </v>
          </cell>
          <cell r="J934">
            <v>42120</v>
          </cell>
          <cell r="K934">
            <v>11793.6</v>
          </cell>
        </row>
        <row r="935">
          <cell r="I935" t="str">
            <v xml:space="preserve">30GX-298-A_OPT_003A              </v>
          </cell>
          <cell r="J935">
            <v>8581</v>
          </cell>
          <cell r="K935">
            <v>2402.6800000000003</v>
          </cell>
        </row>
        <row r="936">
          <cell r="I936" t="str">
            <v xml:space="preserve">30GX-298-A_OPT_005               </v>
          </cell>
          <cell r="J936">
            <v>612</v>
          </cell>
          <cell r="K936">
            <v>171.36</v>
          </cell>
        </row>
        <row r="937">
          <cell r="I937" t="str">
            <v xml:space="preserve">30GX-298-A_OPT_012               </v>
          </cell>
          <cell r="J937">
            <v>37499</v>
          </cell>
          <cell r="K937">
            <v>10499.720000000001</v>
          </cell>
        </row>
        <row r="938">
          <cell r="I938" t="str">
            <v xml:space="preserve">30GX-298-A_OPT_015A              </v>
          </cell>
          <cell r="J938">
            <v>30411</v>
          </cell>
          <cell r="K938">
            <v>8515.08</v>
          </cell>
        </row>
        <row r="939">
          <cell r="I939" t="str">
            <v xml:space="preserve">30GX-298-A_OPT_022               </v>
          </cell>
          <cell r="J939">
            <v>5300</v>
          </cell>
          <cell r="K939">
            <v>1484.0000000000002</v>
          </cell>
        </row>
        <row r="940">
          <cell r="I940" t="str">
            <v xml:space="preserve">30GX-298-A_OPT_023               </v>
          </cell>
          <cell r="J940">
            <v>6947</v>
          </cell>
          <cell r="K940">
            <v>1945.16</v>
          </cell>
        </row>
        <row r="941">
          <cell r="I941" t="str">
            <v xml:space="preserve">30GX-298-A_OPT_025               </v>
          </cell>
          <cell r="J941">
            <v>14424</v>
          </cell>
          <cell r="K941">
            <v>4038.7200000000003</v>
          </cell>
        </row>
        <row r="942">
          <cell r="I942" t="str">
            <v xml:space="preserve">30GX-298-A_OPT_026               </v>
          </cell>
          <cell r="J942">
            <v>1445</v>
          </cell>
          <cell r="K942">
            <v>404.6</v>
          </cell>
        </row>
        <row r="943">
          <cell r="I943" t="str">
            <v xml:space="preserve">30GX-298-A_OPT_028               </v>
          </cell>
          <cell r="J943">
            <v>3018</v>
          </cell>
          <cell r="K943">
            <v>845.04000000000008</v>
          </cell>
        </row>
        <row r="944">
          <cell r="I944" t="str">
            <v xml:space="preserve">30GX-298-A_OPT_041A              </v>
          </cell>
          <cell r="J944">
            <v>13611</v>
          </cell>
          <cell r="K944">
            <v>3811.0800000000004</v>
          </cell>
        </row>
        <row r="945">
          <cell r="I945" t="str">
            <v xml:space="preserve">30GX-298-A_OPT_050A              </v>
          </cell>
          <cell r="J945">
            <v>38998</v>
          </cell>
          <cell r="K945">
            <v>10919.44</v>
          </cell>
        </row>
        <row r="946">
          <cell r="I946" t="str">
            <v xml:space="preserve">30GX-298-A_OPT_050B              </v>
          </cell>
          <cell r="J946">
            <v>41483</v>
          </cell>
          <cell r="K946">
            <v>11615.240000000002</v>
          </cell>
        </row>
        <row r="947">
          <cell r="I947" t="str">
            <v>OPT_084_075</v>
          </cell>
          <cell r="J947">
            <v>689</v>
          </cell>
          <cell r="K947">
            <v>192.92000000000002</v>
          </cell>
        </row>
        <row r="948">
          <cell r="I948" t="str">
            <v>OPT_084_090</v>
          </cell>
          <cell r="J948">
            <v>918</v>
          </cell>
          <cell r="K948">
            <v>257.04000000000002</v>
          </cell>
        </row>
        <row r="949">
          <cell r="I949" t="str">
            <v>OPT_084_110</v>
          </cell>
          <cell r="J949">
            <v>918</v>
          </cell>
          <cell r="K949">
            <v>257.04000000000002</v>
          </cell>
        </row>
        <row r="950">
          <cell r="I950" t="str">
            <v>OPT_084D_075</v>
          </cell>
          <cell r="J950">
            <v>918</v>
          </cell>
          <cell r="K950">
            <v>257.04000000000002</v>
          </cell>
        </row>
        <row r="951">
          <cell r="I951" t="str">
            <v>OPT_084D_090</v>
          </cell>
          <cell r="J951">
            <v>1376</v>
          </cell>
          <cell r="K951">
            <v>385.28000000000003</v>
          </cell>
        </row>
        <row r="952">
          <cell r="I952" t="str">
            <v>OPT_084D_110</v>
          </cell>
          <cell r="J952">
            <v>1376</v>
          </cell>
          <cell r="K952">
            <v>385.28000000000003</v>
          </cell>
        </row>
        <row r="953">
          <cell r="I953" t="str">
            <v>OPT_084R_040</v>
          </cell>
          <cell r="J953">
            <v>458</v>
          </cell>
          <cell r="K953">
            <v>128.24</v>
          </cell>
        </row>
        <row r="954">
          <cell r="I954" t="str">
            <v>OPT_084R_055</v>
          </cell>
          <cell r="J954">
            <v>689</v>
          </cell>
          <cell r="K954">
            <v>192.92000000000002</v>
          </cell>
        </row>
        <row r="955">
          <cell r="I955" t="str">
            <v>OPT_084R_075</v>
          </cell>
          <cell r="J955">
            <v>689</v>
          </cell>
          <cell r="K955">
            <v>192.92000000000002</v>
          </cell>
        </row>
        <row r="956">
          <cell r="I956" t="str">
            <v xml:space="preserve">30GX-298-A_OPT_092               </v>
          </cell>
          <cell r="J956">
            <v>2313</v>
          </cell>
          <cell r="K956">
            <v>647.6400000000001</v>
          </cell>
        </row>
        <row r="957">
          <cell r="I957" t="str">
            <v xml:space="preserve">30GX-298-A_OPT_100C              </v>
          </cell>
          <cell r="J957">
            <v>1224</v>
          </cell>
          <cell r="K957">
            <v>342.72</v>
          </cell>
        </row>
        <row r="958">
          <cell r="I958" t="str">
            <v xml:space="preserve">30GX-298-A_OPT_104               </v>
          </cell>
          <cell r="J958">
            <v>618</v>
          </cell>
          <cell r="K958">
            <v>173.04000000000002</v>
          </cell>
        </row>
        <row r="959">
          <cell r="I959" t="str">
            <v xml:space="preserve">30GX-298-A_OPT_107               </v>
          </cell>
          <cell r="J959">
            <v>306</v>
          </cell>
          <cell r="K959">
            <v>85.68</v>
          </cell>
        </row>
        <row r="960">
          <cell r="I960" t="str">
            <v>30GX-298-A_OPT_119</v>
          </cell>
          <cell r="J960">
            <v>0</v>
          </cell>
          <cell r="K960">
            <v>0</v>
          </cell>
        </row>
        <row r="961">
          <cell r="I961" t="str">
            <v>30GX-298-A_OPT_193</v>
          </cell>
          <cell r="J961">
            <v>819</v>
          </cell>
          <cell r="K961">
            <v>229.32000000000002</v>
          </cell>
        </row>
        <row r="962">
          <cell r="I962" t="str">
            <v>30GX-298-A_OPT_194</v>
          </cell>
          <cell r="J962">
            <v>1308</v>
          </cell>
          <cell r="K962">
            <v>366.24</v>
          </cell>
        </row>
        <row r="963">
          <cell r="I963" t="str">
            <v>30GX-298-A_OPT_195</v>
          </cell>
          <cell r="J963">
            <v>3901</v>
          </cell>
          <cell r="K963">
            <v>1092.2800000000002</v>
          </cell>
        </row>
        <row r="964">
          <cell r="I964" t="str">
            <v>30GX-298-A_OPT_197</v>
          </cell>
          <cell r="J964">
            <v>967</v>
          </cell>
          <cell r="K964">
            <v>270.76000000000005</v>
          </cell>
        </row>
        <row r="965">
          <cell r="I965" t="str">
            <v>30GX-298-A_OPT_199</v>
          </cell>
          <cell r="J965">
            <v>546</v>
          </cell>
          <cell r="K965">
            <v>152.88000000000002</v>
          </cell>
        </row>
        <row r="966">
          <cell r="I966" t="str">
            <v>30GX-298-A_OPT_SEI_2B</v>
          </cell>
          <cell r="J966">
            <v>4566</v>
          </cell>
          <cell r="K966">
            <v>1278.48</v>
          </cell>
        </row>
        <row r="967">
          <cell r="I967" t="str">
            <v>30GX-298-A_OPT_SEI_3</v>
          </cell>
          <cell r="J967">
            <v>7187</v>
          </cell>
          <cell r="K967">
            <v>2012.3600000000001</v>
          </cell>
        </row>
        <row r="968">
          <cell r="I968" t="str">
            <v>30GX-298-A_OPT_SEI_3LI</v>
          </cell>
          <cell r="J968">
            <v>4931</v>
          </cell>
          <cell r="K968">
            <v>1380.68</v>
          </cell>
        </row>
        <row r="969">
          <cell r="I969" t="str">
            <v>30GX-298-A_OPT_SEI_4</v>
          </cell>
          <cell r="J969">
            <v>8614</v>
          </cell>
          <cell r="K969">
            <v>2411.92</v>
          </cell>
        </row>
        <row r="970">
          <cell r="I970" t="str">
            <v>30GX-298-A_OPT_SEI_4C</v>
          </cell>
          <cell r="J970">
            <v>11654</v>
          </cell>
          <cell r="K970">
            <v>3263.1200000000003</v>
          </cell>
        </row>
        <row r="971">
          <cell r="I971" t="str">
            <v>30GX-298-A_OPT_SKID</v>
          </cell>
          <cell r="J971">
            <v>3060</v>
          </cell>
          <cell r="K971">
            <v>856.80000000000007</v>
          </cell>
        </row>
        <row r="972">
          <cell r="I972" t="str">
            <v xml:space="preserve">30GX-328-A_COUNTRY_CODE_H           </v>
          </cell>
          <cell r="J972">
            <v>4221</v>
          </cell>
          <cell r="K972">
            <v>1181.8800000000001</v>
          </cell>
        </row>
        <row r="973">
          <cell r="I973" t="str">
            <v xml:space="preserve">30GX-328-A_COUNTRY_CODE_N           </v>
          </cell>
          <cell r="J973">
            <v>11197</v>
          </cell>
          <cell r="K973">
            <v>3135.1600000000003</v>
          </cell>
        </row>
        <row r="974">
          <cell r="I974" t="str">
            <v xml:space="preserve">30GX-328-A_OPT_001               </v>
          </cell>
          <cell r="J974">
            <v>48448</v>
          </cell>
          <cell r="K974">
            <v>13565.44</v>
          </cell>
        </row>
        <row r="975">
          <cell r="I975" t="str">
            <v xml:space="preserve">30GX-328-A_OPT_002B              </v>
          </cell>
          <cell r="J975">
            <v>47530</v>
          </cell>
          <cell r="K975">
            <v>13308.400000000001</v>
          </cell>
        </row>
        <row r="976">
          <cell r="I976" t="str">
            <v xml:space="preserve">30GX-328-A_OPT_003A              </v>
          </cell>
          <cell r="J976">
            <v>9352</v>
          </cell>
          <cell r="K976">
            <v>2618.5600000000004</v>
          </cell>
        </row>
        <row r="977">
          <cell r="I977" t="str">
            <v xml:space="preserve">30GX-328-A_OPT_005               </v>
          </cell>
          <cell r="J977">
            <v>612</v>
          </cell>
          <cell r="K977">
            <v>171.36</v>
          </cell>
        </row>
        <row r="978">
          <cell r="I978" t="str">
            <v xml:space="preserve">30GX-328-A_OPT_012               </v>
          </cell>
          <cell r="J978">
            <v>42616</v>
          </cell>
          <cell r="K978">
            <v>11932.480000000001</v>
          </cell>
        </row>
        <row r="979">
          <cell r="I979" t="str">
            <v xml:space="preserve">30GX-328-A_OPT_015A              </v>
          </cell>
          <cell r="J979">
            <v>33482</v>
          </cell>
          <cell r="K979">
            <v>9374.9600000000009</v>
          </cell>
        </row>
        <row r="980">
          <cell r="I980" t="str">
            <v xml:space="preserve">30GX-328-A_OPT_022               </v>
          </cell>
          <cell r="J980">
            <v>5300</v>
          </cell>
          <cell r="K980">
            <v>1484.0000000000002</v>
          </cell>
        </row>
        <row r="981">
          <cell r="I981" t="str">
            <v xml:space="preserve">30GX-328-A_OPT_023               </v>
          </cell>
          <cell r="J981">
            <v>7675</v>
          </cell>
          <cell r="K981">
            <v>2149</v>
          </cell>
        </row>
        <row r="982">
          <cell r="I982" t="str">
            <v xml:space="preserve">30GX-328-A_OPT_025               </v>
          </cell>
          <cell r="J982">
            <v>14424</v>
          </cell>
          <cell r="K982">
            <v>4038.7200000000003</v>
          </cell>
        </row>
        <row r="983">
          <cell r="I983" t="str">
            <v xml:space="preserve">30GX-328-A_OPT_026               </v>
          </cell>
          <cell r="J983">
            <v>1445</v>
          </cell>
          <cell r="K983">
            <v>404.6</v>
          </cell>
        </row>
        <row r="984">
          <cell r="I984" t="str">
            <v xml:space="preserve">30GX-328-A_OPT_028               </v>
          </cell>
          <cell r="J984">
            <v>3018</v>
          </cell>
          <cell r="K984">
            <v>845.04000000000008</v>
          </cell>
        </row>
        <row r="985">
          <cell r="I985" t="str">
            <v xml:space="preserve">30GX-328-A_OPT_041A              </v>
          </cell>
          <cell r="J985">
            <v>13611</v>
          </cell>
          <cell r="K985">
            <v>3811.0800000000004</v>
          </cell>
        </row>
        <row r="986">
          <cell r="I986" t="str">
            <v xml:space="preserve">30GX-328-A_OPT_050A              </v>
          </cell>
          <cell r="J986">
            <v>40254</v>
          </cell>
          <cell r="K986">
            <v>11271.12</v>
          </cell>
        </row>
        <row r="987">
          <cell r="I987" t="str">
            <v xml:space="preserve">30GX-328-A_OPT_050B              </v>
          </cell>
          <cell r="J987">
            <v>42224</v>
          </cell>
          <cell r="K987">
            <v>11822.720000000001</v>
          </cell>
        </row>
        <row r="988">
          <cell r="I988" t="str">
            <v>OPT_084_075</v>
          </cell>
          <cell r="J988">
            <v>689</v>
          </cell>
          <cell r="K988">
            <v>192.92000000000002</v>
          </cell>
        </row>
        <row r="989">
          <cell r="I989" t="str">
            <v>OPT_084_090</v>
          </cell>
          <cell r="J989">
            <v>918</v>
          </cell>
          <cell r="K989">
            <v>257.04000000000002</v>
          </cell>
        </row>
        <row r="990">
          <cell r="I990" t="str">
            <v>OPT_084_110</v>
          </cell>
          <cell r="J990">
            <v>918</v>
          </cell>
          <cell r="K990">
            <v>257.04000000000002</v>
          </cell>
        </row>
        <row r="991">
          <cell r="I991" t="str">
            <v>OPT_084D_075</v>
          </cell>
          <cell r="J991">
            <v>918</v>
          </cell>
          <cell r="K991">
            <v>257.04000000000002</v>
          </cell>
        </row>
        <row r="992">
          <cell r="I992" t="str">
            <v>OPT_084D_090</v>
          </cell>
          <cell r="J992">
            <v>1376</v>
          </cell>
          <cell r="K992">
            <v>385.28000000000003</v>
          </cell>
        </row>
        <row r="993">
          <cell r="I993" t="str">
            <v>OPT_084D_110</v>
          </cell>
          <cell r="J993">
            <v>1376</v>
          </cell>
          <cell r="K993">
            <v>385.28000000000003</v>
          </cell>
        </row>
        <row r="994">
          <cell r="I994" t="str">
            <v>OPT_084R_040</v>
          </cell>
          <cell r="J994">
            <v>458</v>
          </cell>
          <cell r="K994">
            <v>128.24</v>
          </cell>
        </row>
        <row r="995">
          <cell r="I995" t="str">
            <v>OPT_084R_055</v>
          </cell>
          <cell r="J995">
            <v>689</v>
          </cell>
          <cell r="K995">
            <v>192.92000000000002</v>
          </cell>
        </row>
        <row r="996">
          <cell r="I996" t="str">
            <v>OPT_084R_075</v>
          </cell>
          <cell r="J996">
            <v>689</v>
          </cell>
          <cell r="K996">
            <v>192.92000000000002</v>
          </cell>
        </row>
        <row r="997">
          <cell r="I997" t="str">
            <v xml:space="preserve">30GX-328-A_OPT_092               </v>
          </cell>
          <cell r="J997">
            <v>2313</v>
          </cell>
          <cell r="K997">
            <v>647.6400000000001</v>
          </cell>
        </row>
        <row r="998">
          <cell r="I998" t="str">
            <v xml:space="preserve">30GX-328-A_OPT_100C              </v>
          </cell>
          <cell r="J998">
            <v>1224</v>
          </cell>
          <cell r="K998">
            <v>342.72</v>
          </cell>
        </row>
        <row r="999">
          <cell r="I999" t="str">
            <v xml:space="preserve">30GX-328-A_OPT_104               </v>
          </cell>
          <cell r="J999">
            <v>618</v>
          </cell>
          <cell r="K999">
            <v>173.04000000000002</v>
          </cell>
        </row>
        <row r="1000">
          <cell r="I1000" t="str">
            <v xml:space="preserve">30GX-328-A_OPT_107               </v>
          </cell>
          <cell r="J1000">
            <v>306</v>
          </cell>
          <cell r="K1000">
            <v>85.68</v>
          </cell>
        </row>
        <row r="1001">
          <cell r="I1001" t="str">
            <v>30GX-328-A_OPT_119</v>
          </cell>
          <cell r="J1001">
            <v>0</v>
          </cell>
          <cell r="K1001">
            <v>0</v>
          </cell>
        </row>
        <row r="1002">
          <cell r="I1002" t="str">
            <v>30GX-328-A_OPT_193</v>
          </cell>
          <cell r="J1002">
            <v>819</v>
          </cell>
          <cell r="K1002">
            <v>229.32000000000002</v>
          </cell>
        </row>
        <row r="1003">
          <cell r="I1003" t="str">
            <v>30GX-328-A_OPT_194</v>
          </cell>
          <cell r="J1003">
            <v>1308</v>
          </cell>
          <cell r="K1003">
            <v>366.24</v>
          </cell>
        </row>
        <row r="1004">
          <cell r="I1004" t="str">
            <v>30GX-328-A_OPT_195</v>
          </cell>
          <cell r="J1004">
            <v>3901</v>
          </cell>
          <cell r="K1004">
            <v>1092.2800000000002</v>
          </cell>
        </row>
        <row r="1005">
          <cell r="I1005" t="str">
            <v>30GX-328-A_OPT_197</v>
          </cell>
          <cell r="J1005">
            <v>967</v>
          </cell>
          <cell r="K1005">
            <v>270.76000000000005</v>
          </cell>
        </row>
        <row r="1006">
          <cell r="I1006" t="str">
            <v>30GX-328-A_OPT_199</v>
          </cell>
          <cell r="J1006">
            <v>546</v>
          </cell>
          <cell r="K1006">
            <v>152.88000000000002</v>
          </cell>
        </row>
        <row r="1007">
          <cell r="I1007" t="str">
            <v>30GX-328-A_OPT_SEI_2B</v>
          </cell>
          <cell r="J1007">
            <v>4993</v>
          </cell>
          <cell r="K1007">
            <v>1398.0400000000002</v>
          </cell>
        </row>
        <row r="1008">
          <cell r="I1008" t="str">
            <v>30GX-328-A_OPT_SEI_3</v>
          </cell>
          <cell r="J1008">
            <v>8073</v>
          </cell>
          <cell r="K1008">
            <v>2260.44</v>
          </cell>
        </row>
        <row r="1009">
          <cell r="I1009" t="str">
            <v>30GX-328-A_OPT_SEI_3LI</v>
          </cell>
          <cell r="J1009">
            <v>5539</v>
          </cell>
          <cell r="K1009">
            <v>1550.92</v>
          </cell>
        </row>
        <row r="1010">
          <cell r="I1010" t="str">
            <v>30GX-328-A_OPT_SEI_4</v>
          </cell>
          <cell r="J1010">
            <v>9595</v>
          </cell>
          <cell r="K1010">
            <v>2686.6000000000004</v>
          </cell>
        </row>
        <row r="1011">
          <cell r="I1011" t="str">
            <v>30GX-328-A_OPT_SEI_4C</v>
          </cell>
          <cell r="J1011">
            <v>12979</v>
          </cell>
          <cell r="K1011">
            <v>3634.1200000000003</v>
          </cell>
        </row>
        <row r="1012">
          <cell r="I1012" t="str">
            <v>30GX-328-A_OPT_SKID</v>
          </cell>
          <cell r="J1012">
            <v>3060</v>
          </cell>
          <cell r="K1012">
            <v>856.80000000000007</v>
          </cell>
        </row>
        <row r="1013">
          <cell r="I1013" t="str">
            <v xml:space="preserve">30GX-358-A_COUNTRY_CODE_H           </v>
          </cell>
          <cell r="J1013">
            <v>4474</v>
          </cell>
          <cell r="K1013">
            <v>1252.72</v>
          </cell>
        </row>
        <row r="1014">
          <cell r="I1014" t="str">
            <v xml:space="preserve">30GX-358-A_COUNTRY_CODE_N           </v>
          </cell>
          <cell r="J1014">
            <v>12080</v>
          </cell>
          <cell r="K1014">
            <v>3382.4000000000005</v>
          </cell>
        </row>
        <row r="1015">
          <cell r="I1015" t="str">
            <v xml:space="preserve">30GX-358-A_OPT_001               </v>
          </cell>
          <cell r="J1015">
            <v>48448</v>
          </cell>
          <cell r="K1015">
            <v>13565.44</v>
          </cell>
        </row>
        <row r="1016">
          <cell r="I1016" t="str">
            <v xml:space="preserve">30GX-358-A_OPT_002B              </v>
          </cell>
          <cell r="J1016">
            <v>47530</v>
          </cell>
          <cell r="K1016">
            <v>13308.400000000001</v>
          </cell>
        </row>
        <row r="1017">
          <cell r="I1017" t="str">
            <v xml:space="preserve">30GX-358-A_OPT_003A              </v>
          </cell>
          <cell r="J1017">
            <v>9352</v>
          </cell>
          <cell r="K1017">
            <v>2618.5600000000004</v>
          </cell>
        </row>
        <row r="1018">
          <cell r="I1018" t="str">
            <v xml:space="preserve">30GX-358-A_OPT_005               </v>
          </cell>
          <cell r="J1018">
            <v>612</v>
          </cell>
          <cell r="K1018">
            <v>171.36</v>
          </cell>
        </row>
        <row r="1019">
          <cell r="I1019" t="str">
            <v xml:space="preserve">30GX-358-A_OPT_012               </v>
          </cell>
          <cell r="J1019">
            <v>42616</v>
          </cell>
          <cell r="K1019">
            <v>11932.480000000001</v>
          </cell>
        </row>
        <row r="1020">
          <cell r="I1020" t="str">
            <v xml:space="preserve">30GX-358-A_OPT_015A              </v>
          </cell>
          <cell r="J1020">
            <v>33482</v>
          </cell>
          <cell r="K1020">
            <v>9374.9600000000009</v>
          </cell>
        </row>
        <row r="1021">
          <cell r="I1021" t="str">
            <v xml:space="preserve">30GX-358-A_OPT_022               </v>
          </cell>
          <cell r="J1021">
            <v>5300</v>
          </cell>
          <cell r="K1021">
            <v>1484.0000000000002</v>
          </cell>
        </row>
        <row r="1022">
          <cell r="I1022" t="str">
            <v xml:space="preserve">30GX-358-A_OPT_023               </v>
          </cell>
          <cell r="J1022">
            <v>7675</v>
          </cell>
          <cell r="K1022">
            <v>2149</v>
          </cell>
        </row>
        <row r="1023">
          <cell r="I1023" t="str">
            <v xml:space="preserve">30GX-358-A_OPT_025               </v>
          </cell>
          <cell r="J1023">
            <v>14424</v>
          </cell>
          <cell r="K1023">
            <v>4038.7200000000003</v>
          </cell>
        </row>
        <row r="1024">
          <cell r="I1024" t="str">
            <v xml:space="preserve">30GX-358-A_OPT_026               </v>
          </cell>
          <cell r="J1024">
            <v>1445</v>
          </cell>
          <cell r="K1024">
            <v>404.6</v>
          </cell>
        </row>
        <row r="1025">
          <cell r="I1025" t="str">
            <v xml:space="preserve">30GX-358-A_OPT_028               </v>
          </cell>
          <cell r="J1025">
            <v>3018</v>
          </cell>
          <cell r="K1025">
            <v>845.04000000000008</v>
          </cell>
        </row>
        <row r="1026">
          <cell r="I1026" t="str">
            <v xml:space="preserve">30GX-358-A_OPT_041A              </v>
          </cell>
          <cell r="J1026">
            <v>13611</v>
          </cell>
          <cell r="K1026">
            <v>3811.0800000000004</v>
          </cell>
        </row>
        <row r="1027">
          <cell r="I1027" t="str">
            <v>OPT_084_075</v>
          </cell>
          <cell r="J1027">
            <v>689</v>
          </cell>
          <cell r="K1027">
            <v>192.92000000000002</v>
          </cell>
        </row>
        <row r="1028">
          <cell r="I1028" t="str">
            <v>OPT_084_090</v>
          </cell>
          <cell r="J1028">
            <v>918</v>
          </cell>
          <cell r="K1028">
            <v>257.04000000000002</v>
          </cell>
        </row>
        <row r="1029">
          <cell r="I1029" t="str">
            <v>OPT_084_110</v>
          </cell>
          <cell r="J1029">
            <v>918</v>
          </cell>
          <cell r="K1029">
            <v>257.04000000000002</v>
          </cell>
        </row>
        <row r="1030">
          <cell r="I1030" t="str">
            <v>OPT_084D_075</v>
          </cell>
          <cell r="J1030">
            <v>918</v>
          </cell>
          <cell r="K1030">
            <v>257.04000000000002</v>
          </cell>
        </row>
        <row r="1031">
          <cell r="I1031" t="str">
            <v>OPT_084D_090</v>
          </cell>
          <cell r="J1031">
            <v>1376</v>
          </cell>
          <cell r="K1031">
            <v>385.28000000000003</v>
          </cell>
        </row>
        <row r="1032">
          <cell r="I1032" t="str">
            <v>OPT_084D_110</v>
          </cell>
          <cell r="J1032">
            <v>1376</v>
          </cell>
          <cell r="K1032">
            <v>385.28000000000003</v>
          </cell>
        </row>
        <row r="1033">
          <cell r="I1033" t="str">
            <v xml:space="preserve">30GX-358-A_OPT_092               </v>
          </cell>
          <cell r="J1033">
            <v>2313</v>
          </cell>
          <cell r="K1033">
            <v>647.6400000000001</v>
          </cell>
        </row>
        <row r="1034">
          <cell r="I1034" t="str">
            <v xml:space="preserve">30GX-358-A_OPT_100C              </v>
          </cell>
          <cell r="J1034">
            <v>1224</v>
          </cell>
          <cell r="K1034">
            <v>342.72</v>
          </cell>
        </row>
        <row r="1035">
          <cell r="I1035" t="str">
            <v xml:space="preserve">30GX-358-A_OPT_104               </v>
          </cell>
          <cell r="J1035">
            <v>618</v>
          </cell>
          <cell r="K1035">
            <v>173.04000000000002</v>
          </cell>
        </row>
        <row r="1036">
          <cell r="I1036" t="str">
            <v xml:space="preserve">30GX-358-A_OPT_107               </v>
          </cell>
          <cell r="J1036">
            <v>306</v>
          </cell>
          <cell r="K1036">
            <v>85.68</v>
          </cell>
        </row>
        <row r="1037">
          <cell r="I1037" t="str">
            <v>30GX-358-A_OPT_193</v>
          </cell>
          <cell r="J1037">
            <v>819</v>
          </cell>
          <cell r="K1037">
            <v>229.32000000000002</v>
          </cell>
        </row>
        <row r="1038">
          <cell r="I1038" t="str">
            <v>30GX-358-A_OPT_194</v>
          </cell>
          <cell r="J1038">
            <v>1308</v>
          </cell>
          <cell r="K1038">
            <v>366.24</v>
          </cell>
        </row>
        <row r="1039">
          <cell r="I1039" t="str">
            <v>30GX-358-A_OPT_195</v>
          </cell>
          <cell r="J1039">
            <v>3901</v>
          </cell>
          <cell r="K1039">
            <v>1092.2800000000002</v>
          </cell>
        </row>
        <row r="1040">
          <cell r="I1040" t="str">
            <v>30GX-358-A_OPT_197</v>
          </cell>
          <cell r="J1040">
            <v>967</v>
          </cell>
          <cell r="K1040">
            <v>270.76000000000005</v>
          </cell>
        </row>
        <row r="1041">
          <cell r="I1041" t="str">
            <v>30GX-358-A_OPT_199</v>
          </cell>
          <cell r="J1041">
            <v>546</v>
          </cell>
          <cell r="K1041">
            <v>152.88000000000002</v>
          </cell>
        </row>
        <row r="1042">
          <cell r="I1042" t="str">
            <v>30GX-358-A_OPT_SEI_2B</v>
          </cell>
          <cell r="J1042">
            <v>4993</v>
          </cell>
          <cell r="K1042">
            <v>1398.0400000000002</v>
          </cell>
        </row>
        <row r="1043">
          <cell r="I1043" t="str">
            <v>30GX-358-A_OPT_SEI_3</v>
          </cell>
          <cell r="J1043">
            <v>8073</v>
          </cell>
          <cell r="K1043">
            <v>2260.44</v>
          </cell>
        </row>
        <row r="1044">
          <cell r="I1044" t="str">
            <v>30GX-358-A_OPT_SEI_3LI</v>
          </cell>
          <cell r="J1044">
            <v>5539</v>
          </cell>
          <cell r="K1044">
            <v>1550.92</v>
          </cell>
        </row>
        <row r="1045">
          <cell r="I1045" t="str">
            <v>30GX-358-A_OPT_SEI_4</v>
          </cell>
          <cell r="J1045">
            <v>9595</v>
          </cell>
          <cell r="K1045">
            <v>2686.6000000000004</v>
          </cell>
        </row>
        <row r="1046">
          <cell r="I1046" t="str">
            <v>30GX-358-A_OPT_SEI_4C</v>
          </cell>
          <cell r="J1046">
            <v>12979</v>
          </cell>
          <cell r="K1046">
            <v>3634.1200000000003</v>
          </cell>
        </row>
        <row r="1047">
          <cell r="I1047" t="str">
            <v>30GX-358-A_OPT_SKID</v>
          </cell>
          <cell r="J1047">
            <v>3060</v>
          </cell>
          <cell r="K1047">
            <v>856.80000000000007</v>
          </cell>
        </row>
        <row r="1048">
          <cell r="I1048" t="str">
            <v xml:space="preserve">30XA0252-_OPT_002B              </v>
          </cell>
          <cell r="J1048">
            <v>16673</v>
          </cell>
          <cell r="K1048">
            <v>4668.4400000000005</v>
          </cell>
        </row>
        <row r="1049">
          <cell r="I1049" t="str">
            <v xml:space="preserve">30XA0302-_OPT_002B              </v>
          </cell>
          <cell r="J1049">
            <v>16673</v>
          </cell>
          <cell r="K1049">
            <v>4668.4400000000005</v>
          </cell>
        </row>
        <row r="1050">
          <cell r="I1050" t="str">
            <v xml:space="preserve">30XA0352-_OPT_002B              </v>
          </cell>
          <cell r="J1050">
            <v>16673</v>
          </cell>
          <cell r="K1050">
            <v>4668.4400000000005</v>
          </cell>
        </row>
        <row r="1051">
          <cell r="I1051" t="str">
            <v xml:space="preserve">30XA0402-_OPT_002B              </v>
          </cell>
          <cell r="J1051">
            <v>22232</v>
          </cell>
          <cell r="K1051">
            <v>6224.9600000000009</v>
          </cell>
        </row>
        <row r="1052">
          <cell r="I1052" t="str">
            <v xml:space="preserve">30XA0452-_OPT_002B              </v>
          </cell>
          <cell r="J1052">
            <v>22232</v>
          </cell>
          <cell r="K1052">
            <v>6224.9600000000009</v>
          </cell>
        </row>
        <row r="1053">
          <cell r="I1053" t="str">
            <v xml:space="preserve">30XA0502-_OPT_002B              </v>
          </cell>
          <cell r="J1053">
            <v>25011</v>
          </cell>
          <cell r="K1053">
            <v>7003.0800000000008</v>
          </cell>
        </row>
        <row r="1054">
          <cell r="I1054" t="str">
            <v xml:space="preserve">30XA0602-_OPT_002B              </v>
          </cell>
          <cell r="J1054">
            <v>30569</v>
          </cell>
          <cell r="K1054">
            <v>8559.3200000000015</v>
          </cell>
        </row>
        <row r="1055">
          <cell r="I1055" t="str">
            <v xml:space="preserve">30XA0702-_OPT_002B              </v>
          </cell>
          <cell r="J1055">
            <v>33348</v>
          </cell>
          <cell r="K1055">
            <v>9337.44</v>
          </cell>
        </row>
        <row r="1056">
          <cell r="I1056" t="str">
            <v xml:space="preserve">30XA0752-_OPT_002B              </v>
          </cell>
          <cell r="J1056">
            <v>33348</v>
          </cell>
          <cell r="K1056">
            <v>9337.44</v>
          </cell>
        </row>
        <row r="1057">
          <cell r="I1057" t="str">
            <v xml:space="preserve">30XA0802-_OPT_002B              </v>
          </cell>
          <cell r="J1057">
            <v>33348</v>
          </cell>
          <cell r="K1057">
            <v>9337.44</v>
          </cell>
        </row>
        <row r="1058">
          <cell r="I1058" t="str">
            <v xml:space="preserve">30XA0852-_OPT_002B              </v>
          </cell>
          <cell r="J1058">
            <v>38905</v>
          </cell>
          <cell r="K1058">
            <v>10893.400000000001</v>
          </cell>
        </row>
        <row r="1059">
          <cell r="I1059" t="str">
            <v xml:space="preserve">30XA0902-_OPT_002B              </v>
          </cell>
          <cell r="J1059">
            <v>38905</v>
          </cell>
          <cell r="K1059">
            <v>10893.400000000001</v>
          </cell>
        </row>
        <row r="1060">
          <cell r="I1060" t="str">
            <v xml:space="preserve">30XA1002-_OPT_002B              </v>
          </cell>
          <cell r="J1060">
            <v>44463</v>
          </cell>
          <cell r="K1060">
            <v>12449.640000000001</v>
          </cell>
        </row>
        <row r="1061">
          <cell r="I1061" t="str">
            <v xml:space="preserve">30XA1102-_OPT_002B              </v>
          </cell>
          <cell r="J1061">
            <v>52800</v>
          </cell>
          <cell r="K1061">
            <v>14784.000000000002</v>
          </cell>
        </row>
        <row r="1062">
          <cell r="I1062" t="str">
            <v xml:space="preserve">30XA1202-_OPT_002B              </v>
          </cell>
          <cell r="J1062">
            <v>55579</v>
          </cell>
          <cell r="K1062">
            <v>15562.12</v>
          </cell>
        </row>
        <row r="1063">
          <cell r="I1063" t="str">
            <v xml:space="preserve">30XA1302-_OPT_002B              </v>
          </cell>
          <cell r="J1063">
            <v>55579</v>
          </cell>
          <cell r="K1063">
            <v>15562.12</v>
          </cell>
        </row>
        <row r="1064">
          <cell r="I1064" t="str">
            <v xml:space="preserve">30XA1352-_OPT_002B              </v>
          </cell>
          <cell r="J1064">
            <v>55579</v>
          </cell>
          <cell r="K1064">
            <v>15562.12</v>
          </cell>
        </row>
        <row r="1065">
          <cell r="I1065" t="str">
            <v xml:space="preserve">30XA1402-_OPT_002B              </v>
          </cell>
          <cell r="J1065">
            <v>66695</v>
          </cell>
          <cell r="K1065">
            <v>18674.600000000002</v>
          </cell>
        </row>
        <row r="1066">
          <cell r="I1066" t="str">
            <v xml:space="preserve">30XA1502-_OPT_002B              </v>
          </cell>
          <cell r="J1066">
            <v>66695</v>
          </cell>
          <cell r="K1066">
            <v>18674.600000000002</v>
          </cell>
        </row>
        <row r="1067">
          <cell r="I1067" t="str">
            <v xml:space="preserve">30XA1702-_OPT_002B              </v>
          </cell>
          <cell r="J1067">
            <v>77811</v>
          </cell>
          <cell r="K1067">
            <v>21787.08</v>
          </cell>
        </row>
        <row r="1068">
          <cell r="I1068" t="str">
            <v xml:space="preserve">30XA0252-_OPT_003A              </v>
          </cell>
          <cell r="J1068">
            <v>1246</v>
          </cell>
          <cell r="K1068">
            <v>348.88000000000005</v>
          </cell>
        </row>
        <row r="1069">
          <cell r="I1069" t="str">
            <v xml:space="preserve">30XA0302-_OPT_003A              </v>
          </cell>
          <cell r="J1069">
            <v>1246</v>
          </cell>
          <cell r="K1069">
            <v>348.88000000000005</v>
          </cell>
        </row>
        <row r="1070">
          <cell r="I1070" t="str">
            <v xml:space="preserve">30XA0352-_OPT_003A              </v>
          </cell>
          <cell r="J1070">
            <v>1246</v>
          </cell>
          <cell r="K1070">
            <v>348.88000000000005</v>
          </cell>
        </row>
        <row r="1071">
          <cell r="I1071" t="str">
            <v xml:space="preserve">30XA0402-_OPT_003A              </v>
          </cell>
          <cell r="J1071">
            <v>1662</v>
          </cell>
          <cell r="K1071">
            <v>465.36000000000007</v>
          </cell>
        </row>
        <row r="1072">
          <cell r="I1072" t="str">
            <v xml:space="preserve">30XA0452-_OPT_003A              </v>
          </cell>
          <cell r="J1072">
            <v>1662</v>
          </cell>
          <cell r="K1072">
            <v>465.36000000000007</v>
          </cell>
        </row>
        <row r="1073">
          <cell r="I1073" t="str">
            <v xml:space="preserve">30XA0502-_OPT_003A              </v>
          </cell>
          <cell r="J1073">
            <v>1870</v>
          </cell>
          <cell r="K1073">
            <v>523.6</v>
          </cell>
        </row>
        <row r="1074">
          <cell r="I1074" t="str">
            <v xml:space="preserve">30XA0602-_OPT_003A              </v>
          </cell>
          <cell r="J1074">
            <v>2285</v>
          </cell>
          <cell r="K1074">
            <v>639.80000000000007</v>
          </cell>
        </row>
        <row r="1075">
          <cell r="I1075" t="str">
            <v xml:space="preserve">30XA0702-_OPT_003A              </v>
          </cell>
          <cell r="J1075">
            <v>2493</v>
          </cell>
          <cell r="K1075">
            <v>698.04000000000008</v>
          </cell>
        </row>
        <row r="1076">
          <cell r="I1076" t="str">
            <v xml:space="preserve">30XA0752-_OPT_003A              </v>
          </cell>
          <cell r="J1076">
            <v>2493</v>
          </cell>
          <cell r="K1076">
            <v>698.04000000000008</v>
          </cell>
        </row>
        <row r="1077">
          <cell r="I1077" t="str">
            <v xml:space="preserve">30XA0802-_OPT_003A              </v>
          </cell>
          <cell r="J1077">
            <v>2493</v>
          </cell>
          <cell r="K1077">
            <v>698.04000000000008</v>
          </cell>
        </row>
        <row r="1078">
          <cell r="I1078" t="str">
            <v xml:space="preserve">30XA0852-_OPT_003A              </v>
          </cell>
          <cell r="J1078">
            <v>2908</v>
          </cell>
          <cell r="K1078">
            <v>814.24000000000012</v>
          </cell>
        </row>
        <row r="1079">
          <cell r="I1079" t="str">
            <v xml:space="preserve">30XA0902-_OPT_003A              </v>
          </cell>
          <cell r="J1079">
            <v>2908</v>
          </cell>
          <cell r="K1079">
            <v>814.24000000000012</v>
          </cell>
        </row>
        <row r="1080">
          <cell r="I1080" t="str">
            <v xml:space="preserve">30XA1002-_OPT_003A              </v>
          </cell>
          <cell r="J1080">
            <v>3324</v>
          </cell>
          <cell r="K1080">
            <v>930.72000000000014</v>
          </cell>
        </row>
        <row r="1081">
          <cell r="I1081" t="str">
            <v xml:space="preserve">30XA1102-_OPT_003A              </v>
          </cell>
          <cell r="J1081">
            <v>3947</v>
          </cell>
          <cell r="K1081">
            <v>1105.1600000000001</v>
          </cell>
        </row>
        <row r="1082">
          <cell r="I1082" t="str">
            <v xml:space="preserve">30XA1202-_OPT_003A              </v>
          </cell>
          <cell r="J1082">
            <v>4155</v>
          </cell>
          <cell r="K1082">
            <v>1163.4000000000001</v>
          </cell>
        </row>
        <row r="1083">
          <cell r="I1083" t="str">
            <v xml:space="preserve">30XA1302-_OPT_003A              </v>
          </cell>
          <cell r="J1083">
            <v>4155</v>
          </cell>
          <cell r="K1083">
            <v>1163.4000000000001</v>
          </cell>
        </row>
        <row r="1084">
          <cell r="I1084" t="str">
            <v xml:space="preserve">30XA1352-_OPT_003A              </v>
          </cell>
          <cell r="J1084">
            <v>4155</v>
          </cell>
          <cell r="K1084">
            <v>1163.4000000000001</v>
          </cell>
        </row>
        <row r="1085">
          <cell r="I1085" t="str">
            <v xml:space="preserve">30XA1402-_OPT_003A              </v>
          </cell>
          <cell r="J1085">
            <v>4986</v>
          </cell>
          <cell r="K1085">
            <v>1396.0800000000002</v>
          </cell>
        </row>
        <row r="1086">
          <cell r="I1086" t="str">
            <v xml:space="preserve">30XA1502-_OPT_003A              </v>
          </cell>
          <cell r="J1086">
            <v>4986</v>
          </cell>
          <cell r="K1086">
            <v>1396.0800000000002</v>
          </cell>
        </row>
        <row r="1087">
          <cell r="I1087" t="str">
            <v xml:space="preserve">30XA1702-_OPT_003A              </v>
          </cell>
          <cell r="J1087">
            <v>5817</v>
          </cell>
          <cell r="K1087">
            <v>1628.7600000000002</v>
          </cell>
        </row>
        <row r="1088">
          <cell r="I1088" t="str">
            <v xml:space="preserve">30XA0252-_OPT_020A              </v>
          </cell>
          <cell r="J1088">
            <v>487</v>
          </cell>
          <cell r="K1088">
            <v>136.36000000000001</v>
          </cell>
        </row>
        <row r="1089">
          <cell r="I1089" t="str">
            <v xml:space="preserve">30XA0302-_OPT_020A              </v>
          </cell>
          <cell r="J1089">
            <v>790</v>
          </cell>
          <cell r="K1089">
            <v>221.20000000000002</v>
          </cell>
        </row>
        <row r="1090">
          <cell r="I1090" t="str">
            <v xml:space="preserve">30XA0352-_OPT_020A              </v>
          </cell>
          <cell r="J1090">
            <v>1040</v>
          </cell>
          <cell r="K1090">
            <v>291.20000000000005</v>
          </cell>
        </row>
        <row r="1091">
          <cell r="I1091" t="str">
            <v xml:space="preserve">30XA0402-_OPT_020A              </v>
          </cell>
          <cell r="J1091">
            <v>478</v>
          </cell>
          <cell r="K1091">
            <v>133.84</v>
          </cell>
        </row>
        <row r="1092">
          <cell r="I1092" t="str">
            <v xml:space="preserve">30XA0452-_OPT_020A              </v>
          </cell>
          <cell r="J1092">
            <v>978</v>
          </cell>
          <cell r="K1092">
            <v>273.84000000000003</v>
          </cell>
        </row>
        <row r="1093">
          <cell r="I1093" t="str">
            <v xml:space="preserve">30XA0502-_OPT_020A              </v>
          </cell>
          <cell r="J1093">
            <v>218</v>
          </cell>
          <cell r="K1093">
            <v>61.040000000000006</v>
          </cell>
        </row>
        <row r="1094">
          <cell r="I1094" t="str">
            <v xml:space="preserve">30XA0602-_OPT_020A              </v>
          </cell>
          <cell r="J1094">
            <v>267</v>
          </cell>
          <cell r="K1094">
            <v>74.760000000000005</v>
          </cell>
        </row>
        <row r="1095">
          <cell r="I1095" t="str">
            <v xml:space="preserve">30XA0702-_OPT_020A              </v>
          </cell>
          <cell r="J1095">
            <v>238</v>
          </cell>
          <cell r="K1095">
            <v>66.64</v>
          </cell>
        </row>
        <row r="1096">
          <cell r="I1096" t="str">
            <v xml:space="preserve">30XA0752-_OPT_020A              </v>
          </cell>
          <cell r="J1096">
            <v>956</v>
          </cell>
          <cell r="K1096">
            <v>267.68</v>
          </cell>
        </row>
        <row r="1097">
          <cell r="I1097" t="str">
            <v xml:space="preserve">30XA0802-_OPT_020A              </v>
          </cell>
          <cell r="J1097">
            <v>929</v>
          </cell>
          <cell r="K1097">
            <v>260.12</v>
          </cell>
        </row>
        <row r="1098">
          <cell r="I1098" t="str">
            <v xml:space="preserve">30XA0852-_OPT_020A              </v>
          </cell>
          <cell r="J1098">
            <v>259</v>
          </cell>
          <cell r="K1098">
            <v>72.52000000000001</v>
          </cell>
        </row>
        <row r="1099">
          <cell r="I1099" t="str">
            <v xml:space="preserve">30XA0902-_OPT_020A              </v>
          </cell>
          <cell r="J1099">
            <v>1378</v>
          </cell>
          <cell r="K1099">
            <v>385.84000000000003</v>
          </cell>
        </row>
        <row r="1100">
          <cell r="I1100" t="str">
            <v xml:space="preserve">30XA1002-_OPT_020A              </v>
          </cell>
          <cell r="J1100">
            <v>281</v>
          </cell>
          <cell r="K1100">
            <v>78.680000000000007</v>
          </cell>
        </row>
        <row r="1101">
          <cell r="I1101" t="str">
            <v xml:space="preserve">30XA1102-_OPT_020A              </v>
          </cell>
          <cell r="J1101">
            <v>394</v>
          </cell>
          <cell r="K1101">
            <v>110.32000000000001</v>
          </cell>
        </row>
        <row r="1102">
          <cell r="I1102" t="str">
            <v xml:space="preserve">30XA1202-_OPT_020A              </v>
          </cell>
          <cell r="J1102">
            <v>1091</v>
          </cell>
          <cell r="K1102">
            <v>305.48</v>
          </cell>
        </row>
        <row r="1103">
          <cell r="I1103" t="str">
            <v xml:space="preserve">30XA1302-_OPT_020A              </v>
          </cell>
          <cell r="J1103">
            <v>373</v>
          </cell>
          <cell r="K1103">
            <v>104.44000000000001</v>
          </cell>
        </row>
        <row r="1104">
          <cell r="I1104" t="str">
            <v xml:space="preserve">30XA1352-_OPT_020A              </v>
          </cell>
          <cell r="J1104">
            <v>1056</v>
          </cell>
          <cell r="K1104">
            <v>295.68</v>
          </cell>
        </row>
        <row r="1105">
          <cell r="I1105" t="str">
            <v xml:space="preserve">30XA1402-_OPT_020A              </v>
          </cell>
          <cell r="J1105">
            <v>1090</v>
          </cell>
          <cell r="K1105">
            <v>305.20000000000005</v>
          </cell>
        </row>
        <row r="1106">
          <cell r="I1106" t="str">
            <v xml:space="preserve">30XA1502-_OPT_020A              </v>
          </cell>
          <cell r="J1106">
            <v>407</v>
          </cell>
          <cell r="K1106">
            <v>113.96000000000001</v>
          </cell>
        </row>
        <row r="1107">
          <cell r="I1107" t="str">
            <v xml:space="preserve">30XA1702-_OPT_020A              </v>
          </cell>
          <cell r="J1107">
            <v>452</v>
          </cell>
          <cell r="K1107">
            <v>126.56000000000002</v>
          </cell>
        </row>
        <row r="1108">
          <cell r="I1108" t="str">
            <v xml:space="preserve">30XA0252-_OPT_023              </v>
          </cell>
          <cell r="J1108">
            <v>3350</v>
          </cell>
          <cell r="K1108">
            <v>938.00000000000011</v>
          </cell>
        </row>
        <row r="1109">
          <cell r="I1109" t="str">
            <v xml:space="preserve">30XA0302-_OPT_023              </v>
          </cell>
          <cell r="J1109">
            <v>3350</v>
          </cell>
          <cell r="K1109">
            <v>938.00000000000011</v>
          </cell>
        </row>
        <row r="1110">
          <cell r="I1110" t="str">
            <v xml:space="preserve">30XA0352-_OPT_023              </v>
          </cell>
          <cell r="J1110">
            <v>3350</v>
          </cell>
          <cell r="K1110">
            <v>938.00000000000011</v>
          </cell>
        </row>
        <row r="1111">
          <cell r="I1111" t="str">
            <v xml:space="preserve">30XA0402-_OPT_023              </v>
          </cell>
          <cell r="J1111">
            <v>3854</v>
          </cell>
          <cell r="K1111">
            <v>1079.1200000000001</v>
          </cell>
        </row>
        <row r="1112">
          <cell r="I1112" t="str">
            <v xml:space="preserve">30XA0452-_OPT_023              </v>
          </cell>
          <cell r="J1112">
            <v>3854</v>
          </cell>
          <cell r="K1112">
            <v>1079.1200000000001</v>
          </cell>
        </row>
        <row r="1113">
          <cell r="I1113" t="str">
            <v xml:space="preserve">30XA0502-_OPT_023              </v>
          </cell>
          <cell r="J1113">
            <v>4457</v>
          </cell>
          <cell r="K1113">
            <v>1247.96</v>
          </cell>
        </row>
        <row r="1114">
          <cell r="I1114" t="str">
            <v xml:space="preserve">30XA0602-_OPT_023              </v>
          </cell>
          <cell r="J1114">
            <v>5843</v>
          </cell>
          <cell r="K1114">
            <v>1636.0400000000002</v>
          </cell>
        </row>
        <row r="1115">
          <cell r="I1115" t="str">
            <v xml:space="preserve">30XA0702-_OPT_023              </v>
          </cell>
          <cell r="J1115">
            <v>6529</v>
          </cell>
          <cell r="K1115">
            <v>1828.1200000000001</v>
          </cell>
        </row>
        <row r="1116">
          <cell r="I1116" t="str">
            <v xml:space="preserve">30XA0752-_OPT_023              </v>
          </cell>
          <cell r="J1116">
            <v>6529</v>
          </cell>
          <cell r="K1116">
            <v>1828.1200000000001</v>
          </cell>
        </row>
        <row r="1117">
          <cell r="I1117" t="str">
            <v xml:space="preserve">30XA0802-_OPT_023              </v>
          </cell>
          <cell r="J1117">
            <v>6721</v>
          </cell>
          <cell r="K1117">
            <v>1881.88</v>
          </cell>
        </row>
        <row r="1118">
          <cell r="I1118" t="str">
            <v xml:space="preserve">30XA0852-_OPT_023              </v>
          </cell>
          <cell r="J1118">
            <v>6721</v>
          </cell>
          <cell r="K1118">
            <v>1881.88</v>
          </cell>
        </row>
        <row r="1119">
          <cell r="I1119" t="str">
            <v xml:space="preserve">30XA0902-_OPT_023              </v>
          </cell>
          <cell r="J1119">
            <v>6721</v>
          </cell>
          <cell r="K1119">
            <v>1881.88</v>
          </cell>
        </row>
        <row r="1120">
          <cell r="I1120" t="str">
            <v xml:space="preserve">30XA1002-_OPT_023              </v>
          </cell>
          <cell r="J1120">
            <v>6810</v>
          </cell>
          <cell r="K1120">
            <v>1906.8000000000002</v>
          </cell>
        </row>
        <row r="1121">
          <cell r="I1121" t="str">
            <v xml:space="preserve">30XA1102-_OPT_023              </v>
          </cell>
          <cell r="J1121">
            <v>7904</v>
          </cell>
          <cell r="K1121">
            <v>2213.1200000000003</v>
          </cell>
        </row>
        <row r="1122">
          <cell r="I1122" t="str">
            <v xml:space="preserve">30XA1202-_OPT_023              </v>
          </cell>
          <cell r="J1122">
            <v>7904</v>
          </cell>
          <cell r="K1122">
            <v>2213.1200000000003</v>
          </cell>
        </row>
        <row r="1123">
          <cell r="I1123" t="str">
            <v xml:space="preserve">30XA1302-_OPT_023              </v>
          </cell>
          <cell r="J1123">
            <v>7904</v>
          </cell>
          <cell r="K1123">
            <v>2213.1200000000003</v>
          </cell>
        </row>
        <row r="1124">
          <cell r="I1124" t="str">
            <v xml:space="preserve">30XA1352-_OPT_023              </v>
          </cell>
          <cell r="J1124">
            <v>7868</v>
          </cell>
          <cell r="K1124">
            <v>2203.0400000000004</v>
          </cell>
        </row>
        <row r="1125">
          <cell r="I1125" t="str">
            <v xml:space="preserve">30XA1402-_OPT_023              </v>
          </cell>
          <cell r="J1125">
            <v>10057</v>
          </cell>
          <cell r="K1125">
            <v>2815.9600000000005</v>
          </cell>
        </row>
        <row r="1126">
          <cell r="I1126" t="str">
            <v xml:space="preserve">30XA1502-_OPT_023              </v>
          </cell>
          <cell r="J1126">
            <v>10057</v>
          </cell>
          <cell r="K1126">
            <v>2815.9600000000005</v>
          </cell>
        </row>
        <row r="1127">
          <cell r="I1127" t="str">
            <v xml:space="preserve">30XA1702-_OPT_023              </v>
          </cell>
          <cell r="J1127">
            <v>11396</v>
          </cell>
          <cell r="K1127">
            <v>3190.88</v>
          </cell>
        </row>
        <row r="1128">
          <cell r="I1128" t="str">
            <v xml:space="preserve">30XA0252-_OPT_028              </v>
          </cell>
          <cell r="J1128">
            <v>5042</v>
          </cell>
          <cell r="K1128">
            <v>1411.7600000000002</v>
          </cell>
        </row>
        <row r="1129">
          <cell r="I1129" t="str">
            <v xml:space="preserve">30XA0302-_OPT_028              </v>
          </cell>
          <cell r="J1129">
            <v>5042</v>
          </cell>
          <cell r="K1129">
            <v>1411.7600000000002</v>
          </cell>
        </row>
        <row r="1130">
          <cell r="I1130" t="str">
            <v xml:space="preserve">30XA0352-_OPT_028              </v>
          </cell>
          <cell r="J1130">
            <v>5042</v>
          </cell>
          <cell r="K1130">
            <v>1411.7600000000002</v>
          </cell>
        </row>
        <row r="1131">
          <cell r="I1131" t="str">
            <v xml:space="preserve">30XA0402-_OPT_028              </v>
          </cell>
          <cell r="J1131">
            <v>5763</v>
          </cell>
          <cell r="K1131">
            <v>1613.64</v>
          </cell>
        </row>
        <row r="1132">
          <cell r="I1132" t="str">
            <v xml:space="preserve">30XA0452-_OPT_028              </v>
          </cell>
          <cell r="J1132">
            <v>5763</v>
          </cell>
          <cell r="K1132">
            <v>1613.64</v>
          </cell>
        </row>
        <row r="1133">
          <cell r="I1133" t="str">
            <v xml:space="preserve">30XA0502-_OPT_028              </v>
          </cell>
          <cell r="J1133">
            <v>5763</v>
          </cell>
          <cell r="K1133">
            <v>1613.64</v>
          </cell>
        </row>
        <row r="1134">
          <cell r="I1134" t="str">
            <v xml:space="preserve">30XA0602-_OPT_028              </v>
          </cell>
          <cell r="J1134">
            <v>5763</v>
          </cell>
          <cell r="K1134">
            <v>1613.64</v>
          </cell>
        </row>
        <row r="1135">
          <cell r="I1135" t="str">
            <v xml:space="preserve">30XA0702-_OPT_028              </v>
          </cell>
          <cell r="J1135">
            <v>5763</v>
          </cell>
          <cell r="K1135">
            <v>1613.64</v>
          </cell>
        </row>
        <row r="1136">
          <cell r="I1136" t="str">
            <v xml:space="preserve">30XA0752-_OPT_028              </v>
          </cell>
          <cell r="J1136">
            <v>5763</v>
          </cell>
          <cell r="K1136">
            <v>1613.64</v>
          </cell>
        </row>
        <row r="1137">
          <cell r="I1137" t="str">
            <v xml:space="preserve">30XA0802-_OPT_028              </v>
          </cell>
          <cell r="J1137">
            <v>5763</v>
          </cell>
          <cell r="K1137">
            <v>1613.64</v>
          </cell>
        </row>
        <row r="1138">
          <cell r="I1138" t="str">
            <v xml:space="preserve">30XA0852-_OPT_028              </v>
          </cell>
          <cell r="J1138">
            <v>5763</v>
          </cell>
          <cell r="K1138">
            <v>1613.64</v>
          </cell>
        </row>
        <row r="1139">
          <cell r="I1139" t="str">
            <v xml:space="preserve">30XA0902-_OPT_028              </v>
          </cell>
          <cell r="J1139">
            <v>5763</v>
          </cell>
          <cell r="K1139">
            <v>1613.64</v>
          </cell>
        </row>
        <row r="1140">
          <cell r="I1140" t="str">
            <v xml:space="preserve">30XA1002-_OPT_028              </v>
          </cell>
          <cell r="J1140">
            <v>5763</v>
          </cell>
          <cell r="K1140">
            <v>1613.64</v>
          </cell>
        </row>
        <row r="1141">
          <cell r="I1141" t="str">
            <v xml:space="preserve">30XA1102-_OPT_028              </v>
          </cell>
          <cell r="J1141">
            <v>8653</v>
          </cell>
          <cell r="K1141">
            <v>2422.84</v>
          </cell>
        </row>
        <row r="1142">
          <cell r="I1142" t="str">
            <v xml:space="preserve">30XA1202-_OPT_028              </v>
          </cell>
          <cell r="J1142">
            <v>8653</v>
          </cell>
          <cell r="K1142">
            <v>2422.84</v>
          </cell>
        </row>
        <row r="1143">
          <cell r="I1143" t="str">
            <v xml:space="preserve">30XA1302-_OPT_028              </v>
          </cell>
          <cell r="J1143">
            <v>8653</v>
          </cell>
          <cell r="K1143">
            <v>2422.84</v>
          </cell>
        </row>
        <row r="1144">
          <cell r="I1144" t="str">
            <v xml:space="preserve">30XA1352-_OPT_028              </v>
          </cell>
          <cell r="J1144">
            <v>8653</v>
          </cell>
          <cell r="K1144">
            <v>2422.84</v>
          </cell>
        </row>
        <row r="1145">
          <cell r="I1145" t="str">
            <v xml:space="preserve">30XA1402-_OPT_028              </v>
          </cell>
          <cell r="J1145">
            <v>8734</v>
          </cell>
          <cell r="K1145">
            <v>2445.5200000000004</v>
          </cell>
        </row>
        <row r="1146">
          <cell r="I1146" t="str">
            <v xml:space="preserve">30XA1502-_OPT_028              </v>
          </cell>
          <cell r="J1146">
            <v>8734</v>
          </cell>
          <cell r="K1146">
            <v>2445.5200000000004</v>
          </cell>
        </row>
        <row r="1147">
          <cell r="I1147" t="str">
            <v xml:space="preserve">30XA1702-_OPT_028              </v>
          </cell>
          <cell r="J1147">
            <v>11588</v>
          </cell>
          <cell r="K1147">
            <v>3244.6400000000003</v>
          </cell>
        </row>
        <row r="1148">
          <cell r="I1148" t="str">
            <v xml:space="preserve">30XA0252-_OPT_041A              </v>
          </cell>
          <cell r="J1148">
            <v>2709</v>
          </cell>
          <cell r="K1148">
            <v>758.5200000000001</v>
          </cell>
        </row>
        <row r="1149">
          <cell r="I1149" t="str">
            <v xml:space="preserve">30XA0302-_OPT_041A              </v>
          </cell>
          <cell r="J1149">
            <v>3222</v>
          </cell>
          <cell r="K1149">
            <v>902.16000000000008</v>
          </cell>
        </row>
        <row r="1150">
          <cell r="I1150" t="str">
            <v xml:space="preserve">30XA0352-_OPT_041A              </v>
          </cell>
          <cell r="J1150">
            <v>3222</v>
          </cell>
          <cell r="K1150">
            <v>902.16000000000008</v>
          </cell>
        </row>
        <row r="1151">
          <cell r="I1151" t="str">
            <v xml:space="preserve">30XA0402-_OPT_041A              </v>
          </cell>
          <cell r="J1151">
            <v>3243</v>
          </cell>
          <cell r="K1151">
            <v>908.04000000000008</v>
          </cell>
        </row>
        <row r="1152">
          <cell r="I1152" t="str">
            <v xml:space="preserve">30XA0452-_OPT_041A              </v>
          </cell>
          <cell r="J1152">
            <v>3243</v>
          </cell>
          <cell r="K1152">
            <v>908.04000000000008</v>
          </cell>
        </row>
        <row r="1153">
          <cell r="I1153" t="str">
            <v xml:space="preserve">30XA0502-_OPT_041A              </v>
          </cell>
          <cell r="J1153">
            <v>3243</v>
          </cell>
          <cell r="K1153">
            <v>908.04000000000008</v>
          </cell>
        </row>
        <row r="1154">
          <cell r="I1154" t="str">
            <v xml:space="preserve">30XA0602-_OPT_041A              </v>
          </cell>
          <cell r="J1154">
            <v>3616</v>
          </cell>
          <cell r="K1154">
            <v>1012.4800000000001</v>
          </cell>
        </row>
        <row r="1155">
          <cell r="I1155" t="str">
            <v xml:space="preserve">30XA0702-_OPT_041A              </v>
          </cell>
          <cell r="J1155">
            <v>3616</v>
          </cell>
          <cell r="K1155">
            <v>1012.4800000000001</v>
          </cell>
        </row>
        <row r="1156">
          <cell r="I1156" t="str">
            <v xml:space="preserve">30XA0752-_OPT_041A              </v>
          </cell>
          <cell r="J1156">
            <v>4458</v>
          </cell>
          <cell r="K1156">
            <v>1248.24</v>
          </cell>
        </row>
        <row r="1157">
          <cell r="I1157" t="str">
            <v xml:space="preserve">30XA0802-_OPT_041A              </v>
          </cell>
          <cell r="J1157">
            <v>4577</v>
          </cell>
          <cell r="K1157">
            <v>1281.5600000000002</v>
          </cell>
        </row>
        <row r="1158">
          <cell r="I1158" t="str">
            <v xml:space="preserve">30XA0852-_OPT_041A              </v>
          </cell>
          <cell r="J1158">
            <v>4577</v>
          </cell>
          <cell r="K1158">
            <v>1281.5600000000002</v>
          </cell>
        </row>
        <row r="1159">
          <cell r="I1159" t="str">
            <v xml:space="preserve">30XA0902-_OPT_041A              </v>
          </cell>
          <cell r="J1159">
            <v>5611</v>
          </cell>
          <cell r="K1159">
            <v>1571.0800000000002</v>
          </cell>
        </row>
        <row r="1160">
          <cell r="I1160" t="str">
            <v xml:space="preserve">30XA1002-_OPT_041A              </v>
          </cell>
          <cell r="J1160">
            <v>5611</v>
          </cell>
          <cell r="K1160">
            <v>1571.0800000000002</v>
          </cell>
        </row>
        <row r="1161">
          <cell r="I1161" t="str">
            <v xml:space="preserve">30XA1102-_OPT_041A              </v>
          </cell>
          <cell r="J1161">
            <v>5763</v>
          </cell>
          <cell r="K1161">
            <v>1613.64</v>
          </cell>
        </row>
        <row r="1162">
          <cell r="I1162" t="str">
            <v xml:space="preserve">30XA1202-_OPT_041A              </v>
          </cell>
          <cell r="J1162">
            <v>7570</v>
          </cell>
          <cell r="K1162">
            <v>2119.6000000000004</v>
          </cell>
        </row>
        <row r="1163">
          <cell r="I1163" t="str">
            <v xml:space="preserve">30XA1302-_OPT_041A              </v>
          </cell>
          <cell r="J1163">
            <v>7689</v>
          </cell>
          <cell r="K1163">
            <v>2152.92</v>
          </cell>
        </row>
        <row r="1164">
          <cell r="I1164" t="str">
            <v xml:space="preserve">30XA1352-_OPT_041A              </v>
          </cell>
          <cell r="J1164">
            <v>8531</v>
          </cell>
          <cell r="K1164">
            <v>2388.6800000000003</v>
          </cell>
        </row>
        <row r="1165">
          <cell r="I1165" t="str">
            <v xml:space="preserve">30XA1402-_OPT_041A              </v>
          </cell>
          <cell r="J1165">
            <v>8531</v>
          </cell>
          <cell r="K1165">
            <v>2388.6800000000003</v>
          </cell>
        </row>
        <row r="1166">
          <cell r="I1166" t="str">
            <v xml:space="preserve">30XA1502-_OPT_041A              </v>
          </cell>
          <cell r="J1166">
            <v>8531</v>
          </cell>
          <cell r="K1166">
            <v>2388.6800000000003</v>
          </cell>
        </row>
        <row r="1167">
          <cell r="I1167" t="str">
            <v xml:space="preserve">30XA1702-_OPT_041A              </v>
          </cell>
          <cell r="J1167">
            <v>8985</v>
          </cell>
          <cell r="K1167">
            <v>2515.8000000000002</v>
          </cell>
        </row>
        <row r="1168">
          <cell r="I1168" t="str">
            <v xml:space="preserve">30XA0252-_OPT_041B              </v>
          </cell>
          <cell r="J1168">
            <v>3221</v>
          </cell>
          <cell r="K1168">
            <v>901.88000000000011</v>
          </cell>
        </row>
        <row r="1169">
          <cell r="I1169" t="str">
            <v xml:space="preserve">30XA0302-_OPT_041B              </v>
          </cell>
          <cell r="J1169">
            <v>3734</v>
          </cell>
          <cell r="K1169">
            <v>1045.5200000000002</v>
          </cell>
        </row>
        <row r="1170">
          <cell r="I1170" t="str">
            <v xml:space="preserve">30XA0352-_OPT_041B              </v>
          </cell>
          <cell r="J1170">
            <v>3734</v>
          </cell>
          <cell r="K1170">
            <v>1045.5200000000002</v>
          </cell>
        </row>
        <row r="1171">
          <cell r="I1171" t="str">
            <v xml:space="preserve">30XA0402-_OPT_041B              </v>
          </cell>
          <cell r="J1171">
            <v>3753</v>
          </cell>
          <cell r="K1171">
            <v>1050.8400000000001</v>
          </cell>
        </row>
        <row r="1172">
          <cell r="I1172" t="str">
            <v xml:space="preserve">30XA0452-_OPT_041B              </v>
          </cell>
          <cell r="J1172">
            <v>3753</v>
          </cell>
          <cell r="K1172">
            <v>1050.8400000000001</v>
          </cell>
        </row>
        <row r="1173">
          <cell r="I1173" t="str">
            <v xml:space="preserve">30XA0502-_OPT_041B              </v>
          </cell>
          <cell r="J1173">
            <v>3753</v>
          </cell>
          <cell r="K1173">
            <v>1050.8400000000001</v>
          </cell>
        </row>
        <row r="1174">
          <cell r="I1174" t="str">
            <v xml:space="preserve">30XA0252-_OPT_092              </v>
          </cell>
          <cell r="J1174">
            <v>1152</v>
          </cell>
          <cell r="K1174">
            <v>322.56000000000006</v>
          </cell>
        </row>
        <row r="1175">
          <cell r="I1175" t="str">
            <v xml:space="preserve">30XA0302-_OPT_092              </v>
          </cell>
          <cell r="J1175">
            <v>1152</v>
          </cell>
          <cell r="K1175">
            <v>322.56000000000006</v>
          </cell>
        </row>
        <row r="1176">
          <cell r="I1176" t="str">
            <v xml:space="preserve">30XA0352-_OPT_092              </v>
          </cell>
          <cell r="J1176">
            <v>1152</v>
          </cell>
          <cell r="K1176">
            <v>322.56000000000006</v>
          </cell>
        </row>
        <row r="1177">
          <cell r="I1177" t="str">
            <v xml:space="preserve">30XA0402-_OPT_092              </v>
          </cell>
          <cell r="J1177">
            <v>1463</v>
          </cell>
          <cell r="K1177">
            <v>409.64000000000004</v>
          </cell>
        </row>
        <row r="1178">
          <cell r="I1178" t="str">
            <v xml:space="preserve">30XA0452-_OPT_092              </v>
          </cell>
          <cell r="J1178">
            <v>1463</v>
          </cell>
          <cell r="K1178">
            <v>409.64000000000004</v>
          </cell>
        </row>
        <row r="1179">
          <cell r="I1179" t="str">
            <v xml:space="preserve">30XA0502-_OPT_092              </v>
          </cell>
          <cell r="J1179">
            <v>1463</v>
          </cell>
          <cell r="K1179">
            <v>409.64000000000004</v>
          </cell>
        </row>
        <row r="1180">
          <cell r="I1180" t="str">
            <v xml:space="preserve">30XA0602-_OPT_092              </v>
          </cell>
          <cell r="J1180">
            <v>1773</v>
          </cell>
          <cell r="K1180">
            <v>496.44000000000005</v>
          </cell>
        </row>
        <row r="1181">
          <cell r="I1181" t="str">
            <v xml:space="preserve">30XA0702-_OPT_092              </v>
          </cell>
          <cell r="J1181">
            <v>1773</v>
          </cell>
          <cell r="K1181">
            <v>496.44000000000005</v>
          </cell>
        </row>
        <row r="1182">
          <cell r="I1182" t="str">
            <v xml:space="preserve">30XA0752-_OPT_092              </v>
          </cell>
          <cell r="J1182">
            <v>1773</v>
          </cell>
          <cell r="K1182">
            <v>496.44000000000005</v>
          </cell>
        </row>
        <row r="1183">
          <cell r="I1183" t="str">
            <v xml:space="preserve">30XA0802-_OPT_092              </v>
          </cell>
          <cell r="J1183">
            <v>1773</v>
          </cell>
          <cell r="K1183">
            <v>496.44000000000005</v>
          </cell>
        </row>
        <row r="1184">
          <cell r="I1184" t="str">
            <v xml:space="preserve">30XA0852-_OPT_092              </v>
          </cell>
          <cell r="J1184">
            <v>1773</v>
          </cell>
          <cell r="K1184">
            <v>496.44000000000005</v>
          </cell>
        </row>
        <row r="1185">
          <cell r="I1185" t="str">
            <v xml:space="preserve">30XA0902-_OPT_092              </v>
          </cell>
          <cell r="J1185">
            <v>1773</v>
          </cell>
          <cell r="K1185">
            <v>496.44000000000005</v>
          </cell>
        </row>
        <row r="1186">
          <cell r="I1186" t="str">
            <v xml:space="preserve">30XA1002-_OPT_092              </v>
          </cell>
          <cell r="J1186">
            <v>1773</v>
          </cell>
          <cell r="K1186">
            <v>496.44000000000005</v>
          </cell>
        </row>
        <row r="1187">
          <cell r="I1187" t="str">
            <v xml:space="preserve">30XA1102-_OPT_092              </v>
          </cell>
          <cell r="J1187">
            <v>2660</v>
          </cell>
          <cell r="K1187">
            <v>744.80000000000007</v>
          </cell>
        </row>
        <row r="1188">
          <cell r="I1188" t="str">
            <v xml:space="preserve">30XA1202-_OPT_092              </v>
          </cell>
          <cell r="J1188">
            <v>2660</v>
          </cell>
          <cell r="K1188">
            <v>744.80000000000007</v>
          </cell>
        </row>
        <row r="1189">
          <cell r="I1189" t="str">
            <v xml:space="preserve">30XA1302-_OPT_092              </v>
          </cell>
          <cell r="J1189">
            <v>2660</v>
          </cell>
          <cell r="K1189">
            <v>744.80000000000007</v>
          </cell>
        </row>
        <row r="1190">
          <cell r="I1190" t="str">
            <v xml:space="preserve">30XA1352-_OPT_092              </v>
          </cell>
          <cell r="J1190">
            <v>2660</v>
          </cell>
          <cell r="K1190">
            <v>744.80000000000007</v>
          </cell>
        </row>
        <row r="1191">
          <cell r="I1191" t="str">
            <v xml:space="preserve">30XA1402-_OPT_092              </v>
          </cell>
          <cell r="J1191">
            <v>2660</v>
          </cell>
          <cell r="K1191">
            <v>744.80000000000007</v>
          </cell>
        </row>
        <row r="1192">
          <cell r="I1192" t="str">
            <v xml:space="preserve">30XA1502-_OPT_092              </v>
          </cell>
          <cell r="J1192">
            <v>2660</v>
          </cell>
          <cell r="K1192">
            <v>744.80000000000007</v>
          </cell>
        </row>
        <row r="1193">
          <cell r="I1193" t="str">
            <v xml:space="preserve">30XA1702-_OPT_092              </v>
          </cell>
          <cell r="J1193">
            <v>3547</v>
          </cell>
          <cell r="K1193">
            <v>993.16000000000008</v>
          </cell>
        </row>
        <row r="1194">
          <cell r="I1194" t="str">
            <v xml:space="preserve">30XA0252-_OPT_100A              </v>
          </cell>
          <cell r="J1194">
            <v>279</v>
          </cell>
          <cell r="K1194">
            <v>78.12</v>
          </cell>
        </row>
        <row r="1195">
          <cell r="I1195" t="str">
            <v xml:space="preserve">30XA0302-_OPT_100A              </v>
          </cell>
          <cell r="J1195">
            <v>279</v>
          </cell>
          <cell r="K1195">
            <v>78.12</v>
          </cell>
        </row>
        <row r="1196">
          <cell r="I1196" t="str">
            <v xml:space="preserve">30XA0352-_OPT_100A              </v>
          </cell>
          <cell r="J1196">
            <v>279</v>
          </cell>
          <cell r="K1196">
            <v>78.12</v>
          </cell>
        </row>
        <row r="1197">
          <cell r="I1197" t="str">
            <v xml:space="preserve">30XA0402-_OPT_100A              </v>
          </cell>
          <cell r="J1197">
            <v>279</v>
          </cell>
          <cell r="K1197">
            <v>78.12</v>
          </cell>
        </row>
        <row r="1198">
          <cell r="I1198" t="str">
            <v xml:space="preserve">30XA0452-_OPT_100A              </v>
          </cell>
          <cell r="J1198">
            <v>279</v>
          </cell>
          <cell r="K1198">
            <v>78.12</v>
          </cell>
        </row>
        <row r="1199">
          <cell r="I1199" t="str">
            <v xml:space="preserve">30XA0502-_OPT_100A              </v>
          </cell>
          <cell r="J1199">
            <v>279</v>
          </cell>
          <cell r="K1199">
            <v>78.12</v>
          </cell>
        </row>
        <row r="1200">
          <cell r="I1200" t="str">
            <v xml:space="preserve">30XA0602-_OPT_100A              </v>
          </cell>
          <cell r="J1200">
            <v>279</v>
          </cell>
          <cell r="K1200">
            <v>78.12</v>
          </cell>
        </row>
        <row r="1201">
          <cell r="I1201" t="str">
            <v xml:space="preserve">30XA0252-_OPT_100C              </v>
          </cell>
          <cell r="J1201">
            <v>279</v>
          </cell>
          <cell r="K1201">
            <v>78.12</v>
          </cell>
        </row>
        <row r="1202">
          <cell r="I1202" t="str">
            <v xml:space="preserve">30XA0302-_OPT_100C              </v>
          </cell>
          <cell r="J1202">
            <v>279</v>
          </cell>
          <cell r="K1202">
            <v>78.12</v>
          </cell>
        </row>
        <row r="1203">
          <cell r="I1203" t="str">
            <v xml:space="preserve">30XA0352-_OPT_100C              </v>
          </cell>
          <cell r="J1203">
            <v>279</v>
          </cell>
          <cell r="K1203">
            <v>78.12</v>
          </cell>
        </row>
        <row r="1204">
          <cell r="I1204" t="str">
            <v xml:space="preserve">30XA0402-_OPT_100C              </v>
          </cell>
          <cell r="J1204">
            <v>279</v>
          </cell>
          <cell r="K1204">
            <v>78.12</v>
          </cell>
        </row>
        <row r="1205">
          <cell r="I1205" t="str">
            <v xml:space="preserve">30XA0452-_OPT_100C              </v>
          </cell>
          <cell r="J1205">
            <v>279</v>
          </cell>
          <cell r="K1205">
            <v>78.12</v>
          </cell>
        </row>
        <row r="1206">
          <cell r="I1206" t="str">
            <v xml:space="preserve">30XA0502-_OPT_100C              </v>
          </cell>
          <cell r="J1206">
            <v>279</v>
          </cell>
          <cell r="K1206">
            <v>78.12</v>
          </cell>
        </row>
        <row r="1207">
          <cell r="I1207" t="str">
            <v xml:space="preserve">30XA0602-_OPT_100C              </v>
          </cell>
          <cell r="J1207">
            <v>279</v>
          </cell>
          <cell r="K1207">
            <v>78.12</v>
          </cell>
        </row>
        <row r="1208">
          <cell r="I1208" t="str">
            <v xml:space="preserve">30XA0702-_OPT_100C              </v>
          </cell>
          <cell r="J1208">
            <v>279</v>
          </cell>
          <cell r="K1208">
            <v>78.12</v>
          </cell>
        </row>
        <row r="1209">
          <cell r="I1209" t="str">
            <v xml:space="preserve">30XA0752-_OPT_100C              </v>
          </cell>
          <cell r="J1209">
            <v>279</v>
          </cell>
          <cell r="K1209">
            <v>78.12</v>
          </cell>
        </row>
        <row r="1210">
          <cell r="I1210" t="str">
            <v xml:space="preserve">30XA0802-_OPT_100C              </v>
          </cell>
          <cell r="J1210">
            <v>279</v>
          </cell>
          <cell r="K1210">
            <v>78.12</v>
          </cell>
        </row>
        <row r="1211">
          <cell r="I1211" t="str">
            <v xml:space="preserve">30XA0852-_OPT_100C              </v>
          </cell>
          <cell r="J1211">
            <v>279</v>
          </cell>
          <cell r="K1211">
            <v>78.12</v>
          </cell>
        </row>
        <row r="1212">
          <cell r="I1212" t="str">
            <v xml:space="preserve">30XA0902-_OPT_100C              </v>
          </cell>
          <cell r="J1212">
            <v>279</v>
          </cell>
          <cell r="K1212">
            <v>78.12</v>
          </cell>
        </row>
        <row r="1213">
          <cell r="I1213" t="str">
            <v xml:space="preserve">30XA1002-_OPT_100C              </v>
          </cell>
          <cell r="J1213">
            <v>279</v>
          </cell>
          <cell r="K1213">
            <v>78.12</v>
          </cell>
        </row>
        <row r="1214">
          <cell r="I1214" t="str">
            <v xml:space="preserve">30XA0252-_OPT_107              </v>
          </cell>
          <cell r="J1214">
            <v>279</v>
          </cell>
          <cell r="K1214">
            <v>78.12</v>
          </cell>
        </row>
        <row r="1215">
          <cell r="I1215" t="str">
            <v xml:space="preserve">30XA0302-_OPT_107              </v>
          </cell>
          <cell r="J1215">
            <v>279</v>
          </cell>
          <cell r="K1215">
            <v>78.12</v>
          </cell>
        </row>
        <row r="1216">
          <cell r="I1216" t="str">
            <v xml:space="preserve">30XA0352-_OPT_107              </v>
          </cell>
          <cell r="J1216">
            <v>279</v>
          </cell>
          <cell r="K1216">
            <v>78.12</v>
          </cell>
        </row>
        <row r="1217">
          <cell r="I1217" t="str">
            <v xml:space="preserve">30XA0402-_OPT_107              </v>
          </cell>
          <cell r="J1217">
            <v>279</v>
          </cell>
          <cell r="K1217">
            <v>78.12</v>
          </cell>
        </row>
        <row r="1218">
          <cell r="I1218" t="str">
            <v xml:space="preserve">30XA0452-_OPT_107              </v>
          </cell>
          <cell r="J1218">
            <v>279</v>
          </cell>
          <cell r="K1218">
            <v>78.12</v>
          </cell>
        </row>
        <row r="1219">
          <cell r="I1219" t="str">
            <v xml:space="preserve">30XA0502-_OPT_107              </v>
          </cell>
          <cell r="J1219">
            <v>279</v>
          </cell>
          <cell r="K1219">
            <v>78.12</v>
          </cell>
        </row>
        <row r="1220">
          <cell r="I1220" t="str">
            <v xml:space="preserve">30XA0602-_OPT_107              </v>
          </cell>
          <cell r="J1220">
            <v>279</v>
          </cell>
          <cell r="K1220">
            <v>78.12</v>
          </cell>
        </row>
        <row r="1221">
          <cell r="I1221" t="str">
            <v xml:space="preserve">30XA0702-_OPT_107              </v>
          </cell>
          <cell r="J1221">
            <v>279</v>
          </cell>
          <cell r="K1221">
            <v>78.12</v>
          </cell>
        </row>
        <row r="1222">
          <cell r="I1222" t="str">
            <v xml:space="preserve">30XA0752-_OPT_107              </v>
          </cell>
          <cell r="J1222">
            <v>279</v>
          </cell>
          <cell r="K1222">
            <v>78.12</v>
          </cell>
        </row>
        <row r="1223">
          <cell r="I1223" t="str">
            <v xml:space="preserve">30XA0802-_OPT_107              </v>
          </cell>
          <cell r="J1223">
            <v>279</v>
          </cell>
          <cell r="K1223">
            <v>78.12</v>
          </cell>
        </row>
        <row r="1224">
          <cell r="I1224" t="str">
            <v xml:space="preserve">30XA0852-_OPT_107              </v>
          </cell>
          <cell r="J1224">
            <v>279</v>
          </cell>
          <cell r="K1224">
            <v>78.12</v>
          </cell>
        </row>
        <row r="1225">
          <cell r="I1225" t="str">
            <v xml:space="preserve">30XA0902-_OPT_107              </v>
          </cell>
          <cell r="J1225">
            <v>279</v>
          </cell>
          <cell r="K1225">
            <v>78.12</v>
          </cell>
        </row>
        <row r="1226">
          <cell r="I1226" t="str">
            <v xml:space="preserve">30XA1002-_OPT_107              </v>
          </cell>
          <cell r="J1226">
            <v>279</v>
          </cell>
          <cell r="K1226">
            <v>78.12</v>
          </cell>
        </row>
        <row r="1227">
          <cell r="I1227" t="str">
            <v xml:space="preserve">30XA1102-_OPT_107              </v>
          </cell>
          <cell r="J1227">
            <v>279</v>
          </cell>
          <cell r="K1227">
            <v>78.12</v>
          </cell>
        </row>
        <row r="1228">
          <cell r="I1228" t="str">
            <v xml:space="preserve">30XA1202-_OPT_107              </v>
          </cell>
          <cell r="J1228">
            <v>279</v>
          </cell>
          <cell r="K1228">
            <v>78.12</v>
          </cell>
        </row>
        <row r="1229">
          <cell r="I1229" t="str">
            <v xml:space="preserve">30XA1302-_OPT_107              </v>
          </cell>
          <cell r="J1229">
            <v>279</v>
          </cell>
          <cell r="K1229">
            <v>78.12</v>
          </cell>
        </row>
        <row r="1230">
          <cell r="I1230" t="str">
            <v xml:space="preserve">30XA1352-_OPT_107              </v>
          </cell>
          <cell r="J1230">
            <v>279</v>
          </cell>
          <cell r="K1230">
            <v>78.12</v>
          </cell>
        </row>
        <row r="1231">
          <cell r="I1231" t="str">
            <v xml:space="preserve">30XA1402-_OPT_107              </v>
          </cell>
          <cell r="J1231">
            <v>279</v>
          </cell>
          <cell r="K1231">
            <v>78.12</v>
          </cell>
        </row>
        <row r="1232">
          <cell r="I1232" t="str">
            <v xml:space="preserve">30XA1502-_OPT_107              </v>
          </cell>
          <cell r="J1232">
            <v>279</v>
          </cell>
          <cell r="K1232">
            <v>78.12</v>
          </cell>
        </row>
        <row r="1233">
          <cell r="I1233" t="str">
            <v xml:space="preserve">30XA1702-_OPT_107              </v>
          </cell>
          <cell r="J1233">
            <v>279</v>
          </cell>
          <cell r="K1233">
            <v>78.12</v>
          </cell>
        </row>
        <row r="1234">
          <cell r="I1234" t="str">
            <v xml:space="preserve">30XA0252-_OPT_116B              </v>
          </cell>
          <cell r="J1234">
            <v>11393</v>
          </cell>
          <cell r="K1234">
            <v>3190.0400000000004</v>
          </cell>
        </row>
        <row r="1235">
          <cell r="I1235" t="str">
            <v xml:space="preserve">30XA0302-_OPT_116B              </v>
          </cell>
          <cell r="J1235">
            <v>11507</v>
          </cell>
          <cell r="K1235">
            <v>3221.9600000000005</v>
          </cell>
        </row>
        <row r="1236">
          <cell r="I1236" t="str">
            <v xml:space="preserve">30XA0352-_OPT_116B              </v>
          </cell>
          <cell r="J1236">
            <v>11585</v>
          </cell>
          <cell r="K1236">
            <v>3243.8</v>
          </cell>
        </row>
        <row r="1237">
          <cell r="I1237" t="str">
            <v xml:space="preserve">30XA0402-_OPT_116B              </v>
          </cell>
          <cell r="J1237">
            <v>12998</v>
          </cell>
          <cell r="K1237">
            <v>3639.4400000000005</v>
          </cell>
        </row>
        <row r="1238">
          <cell r="I1238" t="str">
            <v xml:space="preserve">30XA0452-_OPT_116B              </v>
          </cell>
          <cell r="J1238">
            <v>13200</v>
          </cell>
          <cell r="K1238">
            <v>3696.0000000000005</v>
          </cell>
        </row>
        <row r="1239">
          <cell r="I1239" t="str">
            <v xml:space="preserve">30XA0502-_OPT_116B              </v>
          </cell>
          <cell r="J1239">
            <v>14231</v>
          </cell>
          <cell r="K1239">
            <v>3984.6800000000003</v>
          </cell>
        </row>
        <row r="1240">
          <cell r="I1240" t="str">
            <v xml:space="preserve">30XA0252-_OPT_116C              </v>
          </cell>
          <cell r="J1240">
            <v>12977</v>
          </cell>
          <cell r="K1240">
            <v>3633.5600000000004</v>
          </cell>
        </row>
        <row r="1241">
          <cell r="I1241" t="str">
            <v xml:space="preserve">30XA0302-_OPT_116C              </v>
          </cell>
          <cell r="J1241">
            <v>12785</v>
          </cell>
          <cell r="K1241">
            <v>3579.8</v>
          </cell>
        </row>
        <row r="1242">
          <cell r="I1242" t="str">
            <v xml:space="preserve">30XA0352-_OPT_116C              </v>
          </cell>
          <cell r="J1242">
            <v>12888</v>
          </cell>
          <cell r="K1242">
            <v>3608.6400000000003</v>
          </cell>
        </row>
        <row r="1243">
          <cell r="I1243" t="str">
            <v xml:space="preserve">30XA0402-_OPT_116C              </v>
          </cell>
          <cell r="J1243">
            <v>14936</v>
          </cell>
          <cell r="K1243">
            <v>4182.0800000000008</v>
          </cell>
        </row>
        <row r="1244">
          <cell r="I1244" t="str">
            <v xml:space="preserve">30XA0452-_OPT_116C              </v>
          </cell>
          <cell r="J1244">
            <v>14590</v>
          </cell>
          <cell r="K1244">
            <v>4085.2000000000003</v>
          </cell>
        </row>
        <row r="1245">
          <cell r="I1245" t="str">
            <v xml:space="preserve">30XA0502-_OPT_116C              </v>
          </cell>
          <cell r="J1245">
            <v>16559</v>
          </cell>
          <cell r="K1245">
            <v>4636.5200000000004</v>
          </cell>
        </row>
        <row r="1246">
          <cell r="I1246" t="str">
            <v xml:space="preserve">30XA0252-_OPT_116F              </v>
          </cell>
          <cell r="J1246">
            <v>9131</v>
          </cell>
          <cell r="K1246">
            <v>2556.6800000000003</v>
          </cell>
        </row>
        <row r="1247">
          <cell r="I1247" t="str">
            <v xml:space="preserve">30XA0302-_OPT_116F              </v>
          </cell>
          <cell r="J1247">
            <v>8996</v>
          </cell>
          <cell r="K1247">
            <v>2518.88</v>
          </cell>
        </row>
        <row r="1248">
          <cell r="I1248" t="str">
            <v xml:space="preserve">30XA0352-_OPT_116F              </v>
          </cell>
          <cell r="J1248">
            <v>9068</v>
          </cell>
          <cell r="K1248">
            <v>2539.0400000000004</v>
          </cell>
        </row>
        <row r="1249">
          <cell r="I1249" t="str">
            <v xml:space="preserve">30XA0402-_OPT_116F              </v>
          </cell>
          <cell r="J1249">
            <v>10509</v>
          </cell>
          <cell r="K1249">
            <v>2942.5200000000004</v>
          </cell>
        </row>
        <row r="1250">
          <cell r="I1250" t="str">
            <v xml:space="preserve">30XA0452-_OPT_116F              </v>
          </cell>
          <cell r="J1250">
            <v>10266</v>
          </cell>
          <cell r="K1250">
            <v>2874.4800000000005</v>
          </cell>
        </row>
        <row r="1251">
          <cell r="I1251" t="str">
            <v xml:space="preserve">30XA0502-_OPT_116F              </v>
          </cell>
          <cell r="J1251">
            <v>11651</v>
          </cell>
          <cell r="K1251">
            <v>3262.28</v>
          </cell>
        </row>
        <row r="1252">
          <cell r="I1252" t="str">
            <v xml:space="preserve">30XA0252-_OPT_116G              </v>
          </cell>
          <cell r="J1252">
            <v>11220</v>
          </cell>
          <cell r="K1252">
            <v>3141.6000000000004</v>
          </cell>
        </row>
        <row r="1253">
          <cell r="I1253" t="str">
            <v xml:space="preserve">30XA0302-_OPT_116G              </v>
          </cell>
          <cell r="J1253">
            <v>11054</v>
          </cell>
          <cell r="K1253">
            <v>3095.1200000000003</v>
          </cell>
        </row>
        <row r="1254">
          <cell r="I1254" t="str">
            <v xml:space="preserve">30XA0352-_OPT_116G              </v>
          </cell>
          <cell r="J1254">
            <v>11143</v>
          </cell>
          <cell r="K1254">
            <v>3120.0400000000004</v>
          </cell>
        </row>
        <row r="1255">
          <cell r="I1255" t="str">
            <v xml:space="preserve">30XA0402-_OPT_116G              </v>
          </cell>
          <cell r="J1255">
            <v>12915</v>
          </cell>
          <cell r="K1255">
            <v>3616.2000000000003</v>
          </cell>
        </row>
        <row r="1256">
          <cell r="I1256" t="str">
            <v xml:space="preserve">30XA0452-_OPT_116G              </v>
          </cell>
          <cell r="J1256">
            <v>12614</v>
          </cell>
          <cell r="K1256">
            <v>3531.9200000000005</v>
          </cell>
        </row>
        <row r="1257">
          <cell r="I1257" t="str">
            <v xml:space="preserve">30XA0502-_OPT_116G              </v>
          </cell>
          <cell r="J1257">
            <v>14317</v>
          </cell>
          <cell r="K1257">
            <v>4008.76</v>
          </cell>
        </row>
        <row r="1258">
          <cell r="I1258" t="str">
            <v xml:space="preserve">30XA0252-_OPT_119              </v>
          </cell>
          <cell r="J1258">
            <v>5633</v>
          </cell>
          <cell r="K1258">
            <v>1577.2400000000002</v>
          </cell>
        </row>
        <row r="1259">
          <cell r="I1259" t="str">
            <v xml:space="preserve">30XA0302-_OPT_119              </v>
          </cell>
          <cell r="J1259">
            <v>5864</v>
          </cell>
          <cell r="K1259">
            <v>1641.92</v>
          </cell>
        </row>
        <row r="1260">
          <cell r="I1260" t="str">
            <v xml:space="preserve">30XA0352-_OPT_119              </v>
          </cell>
          <cell r="J1260">
            <v>6255</v>
          </cell>
          <cell r="K1260">
            <v>1751.4</v>
          </cell>
        </row>
        <row r="1261">
          <cell r="I1261" t="str">
            <v xml:space="preserve">30XA0402-_OPT_119              </v>
          </cell>
          <cell r="J1261">
            <v>7238</v>
          </cell>
          <cell r="K1261">
            <v>2026.64</v>
          </cell>
        </row>
        <row r="1262">
          <cell r="I1262" t="str">
            <v xml:space="preserve">30XA0452-_OPT_119              </v>
          </cell>
          <cell r="J1262">
            <v>7802</v>
          </cell>
          <cell r="K1262">
            <v>2184.5600000000004</v>
          </cell>
        </row>
        <row r="1263">
          <cell r="I1263" t="str">
            <v xml:space="preserve">30XA0502-_OPT_119              </v>
          </cell>
          <cell r="J1263">
            <v>8453</v>
          </cell>
          <cell r="K1263">
            <v>2366.84</v>
          </cell>
        </row>
        <row r="1264">
          <cell r="I1264" t="str">
            <v xml:space="preserve">30XA0602-_OPT_119              </v>
          </cell>
          <cell r="J1264">
            <v>9954</v>
          </cell>
          <cell r="K1264">
            <v>2787.1200000000003</v>
          </cell>
        </row>
        <row r="1265">
          <cell r="I1265" t="str">
            <v xml:space="preserve">30XA0702-_OPT_119              </v>
          </cell>
          <cell r="J1265">
            <v>10590</v>
          </cell>
          <cell r="K1265">
            <v>2965.2000000000003</v>
          </cell>
        </row>
        <row r="1266">
          <cell r="I1266" t="str">
            <v xml:space="preserve">30XA0752-_OPT_119              </v>
          </cell>
          <cell r="J1266">
            <v>10775</v>
          </cell>
          <cell r="K1266">
            <v>3017.0000000000005</v>
          </cell>
        </row>
        <row r="1267">
          <cell r="I1267" t="str">
            <v xml:space="preserve">30XA0802-_OPT_119              </v>
          </cell>
          <cell r="J1267">
            <v>11613</v>
          </cell>
          <cell r="K1267">
            <v>3251.6400000000003</v>
          </cell>
        </row>
        <row r="1268">
          <cell r="I1268" t="str">
            <v xml:space="preserve">30XA0852-_OPT_119              </v>
          </cell>
          <cell r="J1268">
            <v>12118</v>
          </cell>
          <cell r="K1268">
            <v>3393.0400000000004</v>
          </cell>
        </row>
        <row r="1269">
          <cell r="I1269" t="str">
            <v xml:space="preserve">30XA0902-_OPT_119              </v>
          </cell>
          <cell r="J1269">
            <v>13079</v>
          </cell>
          <cell r="K1269">
            <v>3662.1200000000003</v>
          </cell>
        </row>
        <row r="1270">
          <cell r="I1270" t="str">
            <v xml:space="preserve">30XA1002-_OPT_119              </v>
          </cell>
          <cell r="J1270">
            <v>14416</v>
          </cell>
          <cell r="K1270">
            <v>4036.4800000000005</v>
          </cell>
        </row>
        <row r="1271">
          <cell r="I1271" t="str">
            <v xml:space="preserve">30XA1102-_OPT_119              </v>
          </cell>
          <cell r="J1271">
            <v>16481</v>
          </cell>
          <cell r="K1271">
            <v>4614.68</v>
          </cell>
        </row>
        <row r="1272">
          <cell r="I1272" t="str">
            <v xml:space="preserve">30XA1202-_OPT_119              </v>
          </cell>
          <cell r="J1272">
            <v>18342</v>
          </cell>
          <cell r="K1272">
            <v>5135.76</v>
          </cell>
        </row>
        <row r="1273">
          <cell r="I1273" t="str">
            <v xml:space="preserve">30XA1302-_OPT_119              </v>
          </cell>
          <cell r="J1273">
            <v>19449</v>
          </cell>
          <cell r="K1273">
            <v>5445.72</v>
          </cell>
        </row>
        <row r="1274">
          <cell r="I1274" t="str">
            <v xml:space="preserve">30XA1352-_OPT_119              </v>
          </cell>
          <cell r="J1274">
            <v>20843</v>
          </cell>
          <cell r="K1274">
            <v>5836.0400000000009</v>
          </cell>
        </row>
        <row r="1275">
          <cell r="I1275" t="str">
            <v xml:space="preserve">30XA1402-_OPT_119              </v>
          </cell>
          <cell r="J1275">
            <v>21257</v>
          </cell>
          <cell r="K1275">
            <v>5951.9600000000009</v>
          </cell>
        </row>
        <row r="1276">
          <cell r="I1276" t="str">
            <v xml:space="preserve">30XA1502-_OPT_119              </v>
          </cell>
          <cell r="J1276">
            <v>21886</v>
          </cell>
          <cell r="K1276">
            <v>6128.0800000000008</v>
          </cell>
        </row>
        <row r="1277">
          <cell r="I1277" t="str">
            <v xml:space="preserve">30XA1702-_OPT_119              </v>
          </cell>
          <cell r="J1277">
            <v>23993</v>
          </cell>
          <cell r="K1277">
            <v>6718.0400000000009</v>
          </cell>
        </row>
        <row r="1278">
          <cell r="I1278" t="str">
            <v xml:space="preserve">30XA0252-_OPT_148B              </v>
          </cell>
          <cell r="J1278">
            <v>1107</v>
          </cell>
          <cell r="K1278">
            <v>309.96000000000004</v>
          </cell>
        </row>
        <row r="1279">
          <cell r="I1279" t="str">
            <v xml:space="preserve">30XA0302-_OPT_148B              </v>
          </cell>
          <cell r="J1279">
            <v>1107</v>
          </cell>
          <cell r="K1279">
            <v>309.96000000000004</v>
          </cell>
        </row>
        <row r="1280">
          <cell r="I1280" t="str">
            <v xml:space="preserve">30XA0352-_OPT_148B              </v>
          </cell>
          <cell r="J1280">
            <v>1107</v>
          </cell>
          <cell r="K1280">
            <v>309.96000000000004</v>
          </cell>
        </row>
        <row r="1281">
          <cell r="I1281" t="str">
            <v xml:space="preserve">30XA0402-_OPT_148B              </v>
          </cell>
          <cell r="J1281">
            <v>1107</v>
          </cell>
          <cell r="K1281">
            <v>309.96000000000004</v>
          </cell>
        </row>
        <row r="1282">
          <cell r="I1282" t="str">
            <v xml:space="preserve">30XA0452-_OPT_148B              </v>
          </cell>
          <cell r="J1282">
            <v>1107</v>
          </cell>
          <cell r="K1282">
            <v>309.96000000000004</v>
          </cell>
        </row>
        <row r="1283">
          <cell r="I1283" t="str">
            <v xml:space="preserve">30XA0502-_OPT_148B              </v>
          </cell>
          <cell r="J1283">
            <v>1107</v>
          </cell>
          <cell r="K1283">
            <v>309.96000000000004</v>
          </cell>
        </row>
        <row r="1284">
          <cell r="I1284" t="str">
            <v xml:space="preserve">30XA0602-_OPT_148B              </v>
          </cell>
          <cell r="J1284">
            <v>1107</v>
          </cell>
          <cell r="K1284">
            <v>309.96000000000004</v>
          </cell>
        </row>
        <row r="1285">
          <cell r="I1285" t="str">
            <v xml:space="preserve">30XA0702-_OPT_148B              </v>
          </cell>
          <cell r="J1285">
            <v>1107</v>
          </cell>
          <cell r="K1285">
            <v>309.96000000000004</v>
          </cell>
        </row>
        <row r="1286">
          <cell r="I1286" t="str">
            <v xml:space="preserve">30XA0752-_OPT_148B              </v>
          </cell>
          <cell r="J1286">
            <v>1107</v>
          </cell>
          <cell r="K1286">
            <v>309.96000000000004</v>
          </cell>
        </row>
        <row r="1287">
          <cell r="I1287" t="str">
            <v xml:space="preserve">30XA0802-_OPT_148B              </v>
          </cell>
          <cell r="J1287">
            <v>1107</v>
          </cell>
          <cell r="K1287">
            <v>309.96000000000004</v>
          </cell>
        </row>
        <row r="1288">
          <cell r="I1288" t="str">
            <v xml:space="preserve">30XA0852-_OPT_148B              </v>
          </cell>
          <cell r="J1288">
            <v>1107</v>
          </cell>
          <cell r="K1288">
            <v>309.96000000000004</v>
          </cell>
        </row>
        <row r="1289">
          <cell r="I1289" t="str">
            <v xml:space="preserve">30XA0902-_OPT_148B              </v>
          </cell>
          <cell r="J1289">
            <v>1107</v>
          </cell>
          <cell r="K1289">
            <v>309.96000000000004</v>
          </cell>
        </row>
        <row r="1290">
          <cell r="I1290" t="str">
            <v xml:space="preserve">30XA1002-_OPT_148B              </v>
          </cell>
          <cell r="J1290">
            <v>1107</v>
          </cell>
          <cell r="K1290">
            <v>309.96000000000004</v>
          </cell>
        </row>
        <row r="1291">
          <cell r="I1291" t="str">
            <v xml:space="preserve">30XA1102-_OPT_148B              </v>
          </cell>
          <cell r="J1291">
            <v>1107</v>
          </cell>
          <cell r="K1291">
            <v>309.96000000000004</v>
          </cell>
        </row>
        <row r="1292">
          <cell r="I1292" t="str">
            <v xml:space="preserve">30XA1202-_OPT_148B              </v>
          </cell>
          <cell r="J1292">
            <v>1107</v>
          </cell>
          <cell r="K1292">
            <v>309.96000000000004</v>
          </cell>
        </row>
        <row r="1293">
          <cell r="I1293" t="str">
            <v xml:space="preserve">30XA1302-_OPT_148B              </v>
          </cell>
          <cell r="J1293">
            <v>1107</v>
          </cell>
          <cell r="K1293">
            <v>309.96000000000004</v>
          </cell>
        </row>
        <row r="1294">
          <cell r="I1294" t="str">
            <v xml:space="preserve">30XA1352-_OPT_148B              </v>
          </cell>
          <cell r="J1294">
            <v>1107</v>
          </cell>
          <cell r="K1294">
            <v>309.96000000000004</v>
          </cell>
        </row>
        <row r="1295">
          <cell r="I1295" t="str">
            <v xml:space="preserve">30XA1402-_OPT_148B              </v>
          </cell>
          <cell r="J1295">
            <v>1107</v>
          </cell>
          <cell r="K1295">
            <v>309.96000000000004</v>
          </cell>
        </row>
        <row r="1296">
          <cell r="I1296" t="str">
            <v xml:space="preserve">30XA1502-_OPT_148B              </v>
          </cell>
          <cell r="J1296">
            <v>1107</v>
          </cell>
          <cell r="K1296">
            <v>309.96000000000004</v>
          </cell>
        </row>
        <row r="1297">
          <cell r="I1297" t="str">
            <v xml:space="preserve">30XA1702-_OPT_148B              </v>
          </cell>
          <cell r="J1297">
            <v>1107</v>
          </cell>
          <cell r="K1297">
            <v>309.96000000000004</v>
          </cell>
        </row>
        <row r="1298">
          <cell r="I1298" t="str">
            <v xml:space="preserve">30XA0252-_OPT_148C              </v>
          </cell>
          <cell r="J1298">
            <v>1107</v>
          </cell>
          <cell r="K1298">
            <v>309.96000000000004</v>
          </cell>
        </row>
        <row r="1299">
          <cell r="I1299" t="str">
            <v xml:space="preserve">30XA0302-_OPT_148C              </v>
          </cell>
          <cell r="J1299">
            <v>1107</v>
          </cell>
          <cell r="K1299">
            <v>309.96000000000004</v>
          </cell>
        </row>
        <row r="1300">
          <cell r="I1300" t="str">
            <v xml:space="preserve">30XA0352-_OPT_148C              </v>
          </cell>
          <cell r="J1300">
            <v>1107</v>
          </cell>
          <cell r="K1300">
            <v>309.96000000000004</v>
          </cell>
        </row>
        <row r="1301">
          <cell r="I1301" t="str">
            <v xml:space="preserve">30XA0402-_OPT_148C              </v>
          </cell>
          <cell r="J1301">
            <v>1107</v>
          </cell>
          <cell r="K1301">
            <v>309.96000000000004</v>
          </cell>
        </row>
        <row r="1302">
          <cell r="I1302" t="str">
            <v xml:space="preserve">30XA0452-_OPT_148C              </v>
          </cell>
          <cell r="J1302">
            <v>1107</v>
          </cell>
          <cell r="K1302">
            <v>309.96000000000004</v>
          </cell>
        </row>
        <row r="1303">
          <cell r="I1303" t="str">
            <v xml:space="preserve">30XA0502-_OPT_148C              </v>
          </cell>
          <cell r="J1303">
            <v>1107</v>
          </cell>
          <cell r="K1303">
            <v>309.96000000000004</v>
          </cell>
        </row>
        <row r="1304">
          <cell r="I1304" t="str">
            <v xml:space="preserve">30XA0602-_OPT_148C              </v>
          </cell>
          <cell r="J1304">
            <v>1107</v>
          </cell>
          <cell r="K1304">
            <v>309.96000000000004</v>
          </cell>
        </row>
        <row r="1305">
          <cell r="I1305" t="str">
            <v xml:space="preserve">30XA0702-_OPT_148C              </v>
          </cell>
          <cell r="J1305">
            <v>1107</v>
          </cell>
          <cell r="K1305">
            <v>309.96000000000004</v>
          </cell>
        </row>
        <row r="1306">
          <cell r="I1306" t="str">
            <v xml:space="preserve">30XA0752-_OPT_148C              </v>
          </cell>
          <cell r="J1306">
            <v>1107</v>
          </cell>
          <cell r="K1306">
            <v>309.96000000000004</v>
          </cell>
        </row>
        <row r="1307">
          <cell r="I1307" t="str">
            <v xml:space="preserve">30XA0802-_OPT_148C              </v>
          </cell>
          <cell r="J1307">
            <v>1107</v>
          </cell>
          <cell r="K1307">
            <v>309.96000000000004</v>
          </cell>
        </row>
        <row r="1308">
          <cell r="I1308" t="str">
            <v xml:space="preserve">30XA0852-_OPT_148C              </v>
          </cell>
          <cell r="J1308">
            <v>1107</v>
          </cell>
          <cell r="K1308">
            <v>309.96000000000004</v>
          </cell>
        </row>
        <row r="1309">
          <cell r="I1309" t="str">
            <v xml:space="preserve">30XA0902-_OPT_148C              </v>
          </cell>
          <cell r="J1309">
            <v>1107</v>
          </cell>
          <cell r="K1309">
            <v>309.96000000000004</v>
          </cell>
        </row>
        <row r="1310">
          <cell r="I1310" t="str">
            <v xml:space="preserve">30XA1002-_OPT_148C              </v>
          </cell>
          <cell r="J1310">
            <v>1107</v>
          </cell>
          <cell r="K1310">
            <v>309.96000000000004</v>
          </cell>
        </row>
        <row r="1311">
          <cell r="I1311" t="str">
            <v xml:space="preserve">30XA1102-_OPT_148C              </v>
          </cell>
          <cell r="J1311">
            <v>1107</v>
          </cell>
          <cell r="K1311">
            <v>309.96000000000004</v>
          </cell>
        </row>
        <row r="1312">
          <cell r="I1312" t="str">
            <v xml:space="preserve">30XA1202-_OPT_148C              </v>
          </cell>
          <cell r="J1312">
            <v>1107</v>
          </cell>
          <cell r="K1312">
            <v>309.96000000000004</v>
          </cell>
        </row>
        <row r="1313">
          <cell r="I1313" t="str">
            <v xml:space="preserve">30XA1302-_OPT_148C              </v>
          </cell>
          <cell r="J1313">
            <v>1107</v>
          </cell>
          <cell r="K1313">
            <v>309.96000000000004</v>
          </cell>
        </row>
        <row r="1314">
          <cell r="I1314" t="str">
            <v xml:space="preserve">30XA1352-_OPT_148C              </v>
          </cell>
          <cell r="J1314">
            <v>1107</v>
          </cell>
          <cell r="K1314">
            <v>309.96000000000004</v>
          </cell>
        </row>
        <row r="1315">
          <cell r="I1315" t="str">
            <v xml:space="preserve">30XA1402-_OPT_148C              </v>
          </cell>
          <cell r="J1315">
            <v>1107</v>
          </cell>
          <cell r="K1315">
            <v>309.96000000000004</v>
          </cell>
        </row>
        <row r="1316">
          <cell r="I1316" t="str">
            <v xml:space="preserve">30XA1502-_OPT_148C              </v>
          </cell>
          <cell r="J1316">
            <v>1107</v>
          </cell>
          <cell r="K1316">
            <v>309.96000000000004</v>
          </cell>
        </row>
        <row r="1317">
          <cell r="I1317" t="str">
            <v xml:space="preserve">30XA1702-_OPT_148C              </v>
          </cell>
          <cell r="J1317">
            <v>1107</v>
          </cell>
          <cell r="K1317">
            <v>309.96000000000004</v>
          </cell>
        </row>
        <row r="1318">
          <cell r="I1318" t="str">
            <v xml:space="preserve">30XA0252-_OPT_148D              </v>
          </cell>
          <cell r="J1318">
            <v>1107</v>
          </cell>
          <cell r="K1318">
            <v>309.96000000000004</v>
          </cell>
        </row>
        <row r="1319">
          <cell r="I1319" t="str">
            <v xml:space="preserve">30XA0302-_OPT_148D              </v>
          </cell>
          <cell r="J1319">
            <v>1107</v>
          </cell>
          <cell r="K1319">
            <v>309.96000000000004</v>
          </cell>
        </row>
        <row r="1320">
          <cell r="I1320" t="str">
            <v xml:space="preserve">30XA0352-_OPT_148D              </v>
          </cell>
          <cell r="J1320">
            <v>1107</v>
          </cell>
          <cell r="K1320">
            <v>309.96000000000004</v>
          </cell>
        </row>
        <row r="1321">
          <cell r="I1321" t="str">
            <v xml:space="preserve">30XA0402-_OPT_148D              </v>
          </cell>
          <cell r="J1321">
            <v>1107</v>
          </cell>
          <cell r="K1321">
            <v>309.96000000000004</v>
          </cell>
        </row>
        <row r="1322">
          <cell r="I1322" t="str">
            <v xml:space="preserve">30XA0452-_OPT_148D              </v>
          </cell>
          <cell r="J1322">
            <v>1107</v>
          </cell>
          <cell r="K1322">
            <v>309.96000000000004</v>
          </cell>
        </row>
        <row r="1323">
          <cell r="I1323" t="str">
            <v xml:space="preserve">30XA0502-_OPT_148D              </v>
          </cell>
          <cell r="J1323">
            <v>1107</v>
          </cell>
          <cell r="K1323">
            <v>309.96000000000004</v>
          </cell>
        </row>
        <row r="1324">
          <cell r="I1324" t="str">
            <v xml:space="preserve">30XA0602-_OPT_148D              </v>
          </cell>
          <cell r="J1324">
            <v>1107</v>
          </cell>
          <cell r="K1324">
            <v>309.96000000000004</v>
          </cell>
        </row>
        <row r="1325">
          <cell r="I1325" t="str">
            <v xml:space="preserve">30XA0702-_OPT_148D              </v>
          </cell>
          <cell r="J1325">
            <v>1107</v>
          </cell>
          <cell r="K1325">
            <v>309.96000000000004</v>
          </cell>
        </row>
        <row r="1326">
          <cell r="I1326" t="str">
            <v xml:space="preserve">30XA0752-_OPT_148D              </v>
          </cell>
          <cell r="J1326">
            <v>1107</v>
          </cell>
          <cell r="K1326">
            <v>309.96000000000004</v>
          </cell>
        </row>
        <row r="1327">
          <cell r="I1327" t="str">
            <v xml:space="preserve">30XA0802-_OPT_148D              </v>
          </cell>
          <cell r="J1327">
            <v>1107</v>
          </cell>
          <cell r="K1327">
            <v>309.96000000000004</v>
          </cell>
        </row>
        <row r="1328">
          <cell r="I1328" t="str">
            <v xml:space="preserve">30XA0852-_OPT_148D              </v>
          </cell>
          <cell r="J1328">
            <v>1107</v>
          </cell>
          <cell r="K1328">
            <v>309.96000000000004</v>
          </cell>
        </row>
        <row r="1329">
          <cell r="I1329" t="str">
            <v xml:space="preserve">30XA0902-_OPT_148D              </v>
          </cell>
          <cell r="J1329">
            <v>1107</v>
          </cell>
          <cell r="K1329">
            <v>309.96000000000004</v>
          </cell>
        </row>
        <row r="1330">
          <cell r="I1330" t="str">
            <v xml:space="preserve">30XA1002-_OPT_148D              </v>
          </cell>
          <cell r="J1330">
            <v>1107</v>
          </cell>
          <cell r="K1330">
            <v>309.96000000000004</v>
          </cell>
        </row>
        <row r="1331">
          <cell r="I1331" t="str">
            <v xml:space="preserve">30XA1102-_OPT_148D              </v>
          </cell>
          <cell r="J1331">
            <v>1107</v>
          </cell>
          <cell r="K1331">
            <v>309.96000000000004</v>
          </cell>
        </row>
        <row r="1332">
          <cell r="I1332" t="str">
            <v xml:space="preserve">30XA1202-_OPT_148D              </v>
          </cell>
          <cell r="J1332">
            <v>1107</v>
          </cell>
          <cell r="K1332">
            <v>309.96000000000004</v>
          </cell>
        </row>
        <row r="1333">
          <cell r="I1333" t="str">
            <v xml:space="preserve">30XA1302-_OPT_148D              </v>
          </cell>
          <cell r="J1333">
            <v>1107</v>
          </cell>
          <cell r="K1333">
            <v>309.96000000000004</v>
          </cell>
        </row>
        <row r="1334">
          <cell r="I1334" t="str">
            <v xml:space="preserve">30XA1352-_OPT_148D              </v>
          </cell>
          <cell r="J1334">
            <v>1107</v>
          </cell>
          <cell r="K1334">
            <v>309.96000000000004</v>
          </cell>
        </row>
        <row r="1335">
          <cell r="I1335" t="str">
            <v xml:space="preserve">30XA1402-_OPT_148D              </v>
          </cell>
          <cell r="J1335">
            <v>1107</v>
          </cell>
          <cell r="K1335">
            <v>309.96000000000004</v>
          </cell>
        </row>
        <row r="1336">
          <cell r="I1336" t="str">
            <v xml:space="preserve">30XA1502-_OPT_148D              </v>
          </cell>
          <cell r="J1336">
            <v>1107</v>
          </cell>
          <cell r="K1336">
            <v>309.96000000000004</v>
          </cell>
        </row>
        <row r="1337">
          <cell r="I1337" t="str">
            <v xml:space="preserve">30XA1702-_OPT_148D              </v>
          </cell>
          <cell r="J1337">
            <v>1107</v>
          </cell>
          <cell r="K1337">
            <v>309.96000000000004</v>
          </cell>
        </row>
        <row r="1338">
          <cell r="I1338" t="str">
            <v xml:space="preserve">30XA0252-_OPT_156             </v>
          </cell>
          <cell r="J1338">
            <v>1597</v>
          </cell>
          <cell r="K1338">
            <v>447.16</v>
          </cell>
        </row>
        <row r="1339">
          <cell r="I1339" t="str">
            <v xml:space="preserve">30XA0302-_OPT_156             </v>
          </cell>
          <cell r="J1339">
            <v>1597</v>
          </cell>
          <cell r="K1339">
            <v>447.16</v>
          </cell>
        </row>
        <row r="1340">
          <cell r="I1340" t="str">
            <v xml:space="preserve">30XA0352-_OPT_156             </v>
          </cell>
          <cell r="J1340">
            <v>1597</v>
          </cell>
          <cell r="K1340">
            <v>447.16</v>
          </cell>
        </row>
        <row r="1341">
          <cell r="I1341" t="str">
            <v xml:space="preserve">30XA0402-_OPT_156             </v>
          </cell>
          <cell r="J1341">
            <v>1597</v>
          </cell>
          <cell r="K1341">
            <v>447.16</v>
          </cell>
        </row>
        <row r="1342">
          <cell r="I1342" t="str">
            <v xml:space="preserve">30XA0452-_OPT_156             </v>
          </cell>
          <cell r="J1342">
            <v>1597</v>
          </cell>
          <cell r="K1342">
            <v>447.16</v>
          </cell>
        </row>
        <row r="1343">
          <cell r="I1343" t="str">
            <v xml:space="preserve">30XA0502-_OPT_156             </v>
          </cell>
          <cell r="J1343">
            <v>1597</v>
          </cell>
          <cell r="K1343">
            <v>447.16</v>
          </cell>
        </row>
        <row r="1344">
          <cell r="I1344" t="str">
            <v xml:space="preserve">30XA0602-_OPT_156             </v>
          </cell>
          <cell r="J1344">
            <v>1597</v>
          </cell>
          <cell r="K1344">
            <v>447.16</v>
          </cell>
        </row>
        <row r="1345">
          <cell r="I1345" t="str">
            <v xml:space="preserve">30XA0702-_OPT_156             </v>
          </cell>
          <cell r="J1345">
            <v>1597</v>
          </cell>
          <cell r="K1345">
            <v>447.16</v>
          </cell>
        </row>
        <row r="1346">
          <cell r="I1346" t="str">
            <v xml:space="preserve">30XA0752-_OPT_156             </v>
          </cell>
          <cell r="J1346">
            <v>1597</v>
          </cell>
          <cell r="K1346">
            <v>447.16</v>
          </cell>
        </row>
        <row r="1347">
          <cell r="I1347" t="str">
            <v xml:space="preserve">30XA0802-_OPT_156             </v>
          </cell>
          <cell r="J1347">
            <v>1597</v>
          </cell>
          <cell r="K1347">
            <v>447.16</v>
          </cell>
        </row>
        <row r="1348">
          <cell r="I1348" t="str">
            <v xml:space="preserve">30XA0852-_OPT_156             </v>
          </cell>
          <cell r="J1348">
            <v>1597</v>
          </cell>
          <cell r="K1348">
            <v>447.16</v>
          </cell>
        </row>
        <row r="1349">
          <cell r="I1349" t="str">
            <v xml:space="preserve">30XA0902-_OPT_156             </v>
          </cell>
          <cell r="J1349">
            <v>1597</v>
          </cell>
          <cell r="K1349">
            <v>447.16</v>
          </cell>
        </row>
        <row r="1350">
          <cell r="I1350" t="str">
            <v xml:space="preserve">30XA1002-_OPT_156             </v>
          </cell>
          <cell r="J1350">
            <v>1597</v>
          </cell>
          <cell r="K1350">
            <v>447.16</v>
          </cell>
        </row>
        <row r="1351">
          <cell r="I1351" t="str">
            <v xml:space="preserve">30XA1102-_OPT_156             </v>
          </cell>
          <cell r="J1351">
            <v>1597</v>
          </cell>
          <cell r="K1351">
            <v>447.16</v>
          </cell>
        </row>
        <row r="1352">
          <cell r="I1352" t="str">
            <v xml:space="preserve">30XA1202-_OPT_156             </v>
          </cell>
          <cell r="J1352">
            <v>1597</v>
          </cell>
          <cell r="K1352">
            <v>447.16</v>
          </cell>
        </row>
        <row r="1353">
          <cell r="I1353" t="str">
            <v xml:space="preserve">30XA1302-_OPT_156             </v>
          </cell>
          <cell r="J1353">
            <v>1597</v>
          </cell>
          <cell r="K1353">
            <v>447.16</v>
          </cell>
        </row>
        <row r="1354">
          <cell r="I1354" t="str">
            <v xml:space="preserve">30XA1352-_OPT_156             </v>
          </cell>
          <cell r="J1354">
            <v>1597</v>
          </cell>
          <cell r="K1354">
            <v>447.16</v>
          </cell>
        </row>
        <row r="1355">
          <cell r="I1355" t="str">
            <v xml:space="preserve">30XA1402-_OPT_156             </v>
          </cell>
          <cell r="J1355">
            <v>1597</v>
          </cell>
          <cell r="K1355">
            <v>447.16</v>
          </cell>
        </row>
        <row r="1356">
          <cell r="I1356" t="str">
            <v xml:space="preserve">30XA1502-_OPT_156             </v>
          </cell>
          <cell r="J1356">
            <v>1597</v>
          </cell>
          <cell r="K1356">
            <v>447.16</v>
          </cell>
        </row>
        <row r="1357">
          <cell r="I1357" t="str">
            <v xml:space="preserve">30XA1702-_OPT_156             </v>
          </cell>
          <cell r="J1357">
            <v>1597</v>
          </cell>
          <cell r="K1357">
            <v>447.16</v>
          </cell>
        </row>
        <row r="1358">
          <cell r="I1358" t="str">
            <v xml:space="preserve">30XA0252-_OPT_193             </v>
          </cell>
          <cell r="J1358">
            <v>383</v>
          </cell>
          <cell r="K1358">
            <v>107.24000000000001</v>
          </cell>
        </row>
        <row r="1359">
          <cell r="I1359" t="str">
            <v xml:space="preserve">30XA0302-_OPT_193             </v>
          </cell>
          <cell r="J1359">
            <v>383</v>
          </cell>
          <cell r="K1359">
            <v>107.24000000000001</v>
          </cell>
        </row>
        <row r="1360">
          <cell r="I1360" t="str">
            <v xml:space="preserve">30XA0352-_OPT_193             </v>
          </cell>
          <cell r="J1360">
            <v>383</v>
          </cell>
          <cell r="K1360">
            <v>107.24000000000001</v>
          </cell>
        </row>
        <row r="1361">
          <cell r="I1361" t="str">
            <v xml:space="preserve">30XA0402-_OPT_193             </v>
          </cell>
          <cell r="J1361">
            <v>383</v>
          </cell>
          <cell r="K1361">
            <v>107.24000000000001</v>
          </cell>
        </row>
        <row r="1362">
          <cell r="I1362" t="str">
            <v xml:space="preserve">30XA0452-_OPT_193             </v>
          </cell>
          <cell r="J1362">
            <v>383</v>
          </cell>
          <cell r="K1362">
            <v>107.24000000000001</v>
          </cell>
        </row>
        <row r="1363">
          <cell r="I1363" t="str">
            <v xml:space="preserve">30XA0502-_OPT_193             </v>
          </cell>
          <cell r="J1363">
            <v>383</v>
          </cell>
          <cell r="K1363">
            <v>107.24000000000001</v>
          </cell>
        </row>
        <row r="1364">
          <cell r="I1364" t="str">
            <v xml:space="preserve">30XA0602-_OPT_193             </v>
          </cell>
          <cell r="J1364">
            <v>383</v>
          </cell>
          <cell r="K1364">
            <v>107.24000000000001</v>
          </cell>
        </row>
        <row r="1365">
          <cell r="I1365" t="str">
            <v xml:space="preserve">30XA0702-_OPT_193             </v>
          </cell>
          <cell r="J1365">
            <v>383</v>
          </cell>
          <cell r="K1365">
            <v>107.24000000000001</v>
          </cell>
        </row>
        <row r="1366">
          <cell r="I1366" t="str">
            <v xml:space="preserve">30XA0752-_OPT_193             </v>
          </cell>
          <cell r="J1366">
            <v>383</v>
          </cell>
          <cell r="K1366">
            <v>107.24000000000001</v>
          </cell>
        </row>
        <row r="1367">
          <cell r="I1367" t="str">
            <v xml:space="preserve">30XA0802-_OPT_193             </v>
          </cell>
          <cell r="J1367">
            <v>383</v>
          </cell>
          <cell r="K1367">
            <v>107.24000000000001</v>
          </cell>
        </row>
        <row r="1368">
          <cell r="I1368" t="str">
            <v xml:space="preserve">30XA0852-_OPT_193             </v>
          </cell>
          <cell r="J1368">
            <v>383</v>
          </cell>
          <cell r="K1368">
            <v>107.24000000000001</v>
          </cell>
        </row>
        <row r="1369">
          <cell r="I1369" t="str">
            <v xml:space="preserve">30XA0902-_OPT_193             </v>
          </cell>
          <cell r="J1369">
            <v>383</v>
          </cell>
          <cell r="K1369">
            <v>107.24000000000001</v>
          </cell>
        </row>
        <row r="1370">
          <cell r="I1370" t="str">
            <v xml:space="preserve">30XA1002-_OPT_193             </v>
          </cell>
          <cell r="J1370">
            <v>383</v>
          </cell>
          <cell r="K1370">
            <v>107.24000000000001</v>
          </cell>
        </row>
        <row r="1371">
          <cell r="I1371" t="str">
            <v xml:space="preserve">30XA1102-_OPT_193             </v>
          </cell>
          <cell r="J1371">
            <v>574</v>
          </cell>
          <cell r="K1371">
            <v>160.72000000000003</v>
          </cell>
        </row>
        <row r="1372">
          <cell r="I1372" t="str">
            <v xml:space="preserve">30XA1202-_OPT_193             </v>
          </cell>
          <cell r="J1372">
            <v>574</v>
          </cell>
          <cell r="K1372">
            <v>160.72000000000003</v>
          </cell>
        </row>
        <row r="1373">
          <cell r="I1373" t="str">
            <v xml:space="preserve">30XA1302-_OPT_193             </v>
          </cell>
          <cell r="J1373">
            <v>574</v>
          </cell>
          <cell r="K1373">
            <v>160.72000000000003</v>
          </cell>
        </row>
        <row r="1374">
          <cell r="I1374" t="str">
            <v xml:space="preserve">30XA1352-_OPT_193             </v>
          </cell>
          <cell r="J1374">
            <v>574</v>
          </cell>
          <cell r="K1374">
            <v>160.72000000000003</v>
          </cell>
        </row>
        <row r="1375">
          <cell r="I1375" t="str">
            <v xml:space="preserve">30XA1402-_OPT_193             </v>
          </cell>
          <cell r="J1375">
            <v>574</v>
          </cell>
          <cell r="K1375">
            <v>160.72000000000003</v>
          </cell>
        </row>
        <row r="1376">
          <cell r="I1376" t="str">
            <v xml:space="preserve">30XA1502-_OPT_193             </v>
          </cell>
          <cell r="J1376">
            <v>574</v>
          </cell>
          <cell r="K1376">
            <v>160.72000000000003</v>
          </cell>
        </row>
        <row r="1377">
          <cell r="I1377" t="str">
            <v xml:space="preserve">30XA1702-_OPT_193             </v>
          </cell>
          <cell r="J1377">
            <v>765</v>
          </cell>
          <cell r="K1377">
            <v>214.20000000000002</v>
          </cell>
        </row>
        <row r="1378">
          <cell r="I1378" t="str">
            <v xml:space="preserve">30XA0252-_OPT_194             </v>
          </cell>
          <cell r="J1378">
            <v>1213</v>
          </cell>
          <cell r="K1378">
            <v>339.64000000000004</v>
          </cell>
        </row>
        <row r="1379">
          <cell r="I1379" t="str">
            <v xml:space="preserve">30XA0302-_OPT_194             </v>
          </cell>
          <cell r="J1379">
            <v>1213</v>
          </cell>
          <cell r="K1379">
            <v>339.64000000000004</v>
          </cell>
        </row>
        <row r="1380">
          <cell r="I1380" t="str">
            <v xml:space="preserve">30XA0352-_OPT_194             </v>
          </cell>
          <cell r="J1380">
            <v>1213</v>
          </cell>
          <cell r="K1380">
            <v>339.64000000000004</v>
          </cell>
        </row>
        <row r="1381">
          <cell r="I1381" t="str">
            <v xml:space="preserve">30XA0402-_OPT_194             </v>
          </cell>
          <cell r="J1381">
            <v>1213</v>
          </cell>
          <cell r="K1381">
            <v>339.64000000000004</v>
          </cell>
        </row>
        <row r="1382">
          <cell r="I1382" t="str">
            <v xml:space="preserve">30XA0452-_OPT_194             </v>
          </cell>
          <cell r="J1382">
            <v>1213</v>
          </cell>
          <cell r="K1382">
            <v>339.64000000000004</v>
          </cell>
        </row>
        <row r="1383">
          <cell r="I1383" t="str">
            <v xml:space="preserve">30XA0502-_OPT_194             </v>
          </cell>
          <cell r="J1383">
            <v>1213</v>
          </cell>
          <cell r="K1383">
            <v>339.64000000000004</v>
          </cell>
        </row>
        <row r="1384">
          <cell r="I1384" t="str">
            <v xml:space="preserve">30XA0602-_OPT_194             </v>
          </cell>
          <cell r="J1384">
            <v>1213</v>
          </cell>
          <cell r="K1384">
            <v>339.64000000000004</v>
          </cell>
        </row>
        <row r="1385">
          <cell r="I1385" t="str">
            <v xml:space="preserve">30XA0702-_OPT_194             </v>
          </cell>
          <cell r="J1385">
            <v>1213</v>
          </cell>
          <cell r="K1385">
            <v>339.64000000000004</v>
          </cell>
        </row>
        <row r="1386">
          <cell r="I1386" t="str">
            <v xml:space="preserve">30XA0752-_OPT_194             </v>
          </cell>
          <cell r="J1386">
            <v>1213</v>
          </cell>
          <cell r="K1386">
            <v>339.64000000000004</v>
          </cell>
        </row>
        <row r="1387">
          <cell r="I1387" t="str">
            <v xml:space="preserve">30XA0802-_OPT_194             </v>
          </cell>
          <cell r="J1387">
            <v>1213</v>
          </cell>
          <cell r="K1387">
            <v>339.64000000000004</v>
          </cell>
        </row>
        <row r="1388">
          <cell r="I1388" t="str">
            <v xml:space="preserve">30XA0852-_OPT_194             </v>
          </cell>
          <cell r="J1388">
            <v>1213</v>
          </cell>
          <cell r="K1388">
            <v>339.64000000000004</v>
          </cell>
        </row>
        <row r="1389">
          <cell r="I1389" t="str">
            <v xml:space="preserve">30XA0902-_OPT_194             </v>
          </cell>
          <cell r="J1389">
            <v>1213</v>
          </cell>
          <cell r="K1389">
            <v>339.64000000000004</v>
          </cell>
        </row>
        <row r="1390">
          <cell r="I1390" t="str">
            <v xml:space="preserve">30XA1002-_OPT_194             </v>
          </cell>
          <cell r="J1390">
            <v>1213</v>
          </cell>
          <cell r="K1390">
            <v>339.64000000000004</v>
          </cell>
        </row>
        <row r="1391">
          <cell r="I1391" t="str">
            <v xml:space="preserve">30XA1102-_OPT_194             </v>
          </cell>
          <cell r="J1391">
            <v>1819</v>
          </cell>
          <cell r="K1391">
            <v>509.32000000000005</v>
          </cell>
        </row>
        <row r="1392">
          <cell r="I1392" t="str">
            <v xml:space="preserve">30XA1202-_OPT_194             </v>
          </cell>
          <cell r="J1392">
            <v>1819</v>
          </cell>
          <cell r="K1392">
            <v>509.32000000000005</v>
          </cell>
        </row>
        <row r="1393">
          <cell r="I1393" t="str">
            <v xml:space="preserve">30XA1302-_OPT_194             </v>
          </cell>
          <cell r="J1393">
            <v>1819</v>
          </cell>
          <cell r="K1393">
            <v>509.32000000000005</v>
          </cell>
        </row>
        <row r="1394">
          <cell r="I1394" t="str">
            <v xml:space="preserve">30XA1352-_OPT_194             </v>
          </cell>
          <cell r="J1394">
            <v>1819</v>
          </cell>
          <cell r="K1394">
            <v>509.32000000000005</v>
          </cell>
        </row>
        <row r="1395">
          <cell r="I1395" t="str">
            <v xml:space="preserve">30XA1402-_OPT_194             </v>
          </cell>
          <cell r="J1395">
            <v>1819</v>
          </cell>
          <cell r="K1395">
            <v>509.32000000000005</v>
          </cell>
        </row>
        <row r="1396">
          <cell r="I1396" t="str">
            <v xml:space="preserve">30XA1502-_OPT_194             </v>
          </cell>
          <cell r="J1396">
            <v>1819</v>
          </cell>
          <cell r="K1396">
            <v>509.32000000000005</v>
          </cell>
        </row>
        <row r="1397">
          <cell r="I1397" t="str">
            <v xml:space="preserve">30XA1702-_OPT_194             </v>
          </cell>
          <cell r="J1397">
            <v>2425</v>
          </cell>
          <cell r="K1397">
            <v>679.00000000000011</v>
          </cell>
        </row>
        <row r="1398">
          <cell r="I1398" t="str">
            <v xml:space="preserve">30XA0252-_OPT_197             </v>
          </cell>
          <cell r="J1398">
            <v>622</v>
          </cell>
          <cell r="K1398">
            <v>174.16000000000003</v>
          </cell>
        </row>
        <row r="1399">
          <cell r="I1399" t="str">
            <v xml:space="preserve">30XA0302-_OPT_197             </v>
          </cell>
          <cell r="J1399">
            <v>622</v>
          </cell>
          <cell r="K1399">
            <v>174.16000000000003</v>
          </cell>
        </row>
        <row r="1400">
          <cell r="I1400" t="str">
            <v xml:space="preserve">30XA0352-_OPT_197             </v>
          </cell>
          <cell r="J1400">
            <v>622</v>
          </cell>
          <cell r="K1400">
            <v>174.16000000000003</v>
          </cell>
        </row>
        <row r="1401">
          <cell r="I1401" t="str">
            <v xml:space="preserve">30XA0402-_OPT_197             </v>
          </cell>
          <cell r="J1401">
            <v>622</v>
          </cell>
          <cell r="K1401">
            <v>174.16000000000003</v>
          </cell>
        </row>
        <row r="1402">
          <cell r="I1402" t="str">
            <v xml:space="preserve">30XA0452-_OPT_197             </v>
          </cell>
          <cell r="J1402">
            <v>622</v>
          </cell>
          <cell r="K1402">
            <v>174.16000000000003</v>
          </cell>
        </row>
        <row r="1403">
          <cell r="I1403" t="str">
            <v xml:space="preserve">30XA0502-_OPT_197             </v>
          </cell>
          <cell r="J1403">
            <v>622</v>
          </cell>
          <cell r="K1403">
            <v>174.16000000000003</v>
          </cell>
        </row>
        <row r="1404">
          <cell r="I1404" t="str">
            <v xml:space="preserve">30XA0602-_OPT_197             </v>
          </cell>
          <cell r="J1404">
            <v>622</v>
          </cell>
          <cell r="K1404">
            <v>174.16000000000003</v>
          </cell>
        </row>
        <row r="1405">
          <cell r="I1405" t="str">
            <v xml:space="preserve">30XA0702-_OPT_197             </v>
          </cell>
          <cell r="J1405">
            <v>622</v>
          </cell>
          <cell r="K1405">
            <v>174.16000000000003</v>
          </cell>
        </row>
        <row r="1406">
          <cell r="I1406" t="str">
            <v xml:space="preserve">30XA0752-_OPT_197             </v>
          </cell>
          <cell r="J1406">
            <v>622</v>
          </cell>
          <cell r="K1406">
            <v>174.16000000000003</v>
          </cell>
        </row>
        <row r="1407">
          <cell r="I1407" t="str">
            <v xml:space="preserve">30XA0802-_OPT_197             </v>
          </cell>
          <cell r="J1407">
            <v>622</v>
          </cell>
          <cell r="K1407">
            <v>174.16000000000003</v>
          </cell>
        </row>
        <row r="1408">
          <cell r="I1408" t="str">
            <v xml:space="preserve">30XA0852-_OPT_197             </v>
          </cell>
          <cell r="J1408">
            <v>622</v>
          </cell>
          <cell r="K1408">
            <v>174.16000000000003</v>
          </cell>
        </row>
        <row r="1409">
          <cell r="I1409" t="str">
            <v xml:space="preserve">30XA0902-_OPT_197             </v>
          </cell>
          <cell r="J1409">
            <v>622</v>
          </cell>
          <cell r="K1409">
            <v>174.16000000000003</v>
          </cell>
        </row>
        <row r="1410">
          <cell r="I1410" t="str">
            <v xml:space="preserve">30XA1002-_OPT_197             </v>
          </cell>
          <cell r="J1410">
            <v>622</v>
          </cell>
          <cell r="K1410">
            <v>174.16000000000003</v>
          </cell>
        </row>
        <row r="1411">
          <cell r="I1411" t="str">
            <v xml:space="preserve">30XA1102-_OPT_197             </v>
          </cell>
          <cell r="J1411">
            <v>667</v>
          </cell>
          <cell r="K1411">
            <v>186.76000000000002</v>
          </cell>
        </row>
        <row r="1412">
          <cell r="I1412" t="str">
            <v xml:space="preserve">30XA1202-_OPT_197             </v>
          </cell>
          <cell r="J1412">
            <v>667</v>
          </cell>
          <cell r="K1412">
            <v>186.76000000000002</v>
          </cell>
        </row>
        <row r="1413">
          <cell r="I1413" t="str">
            <v xml:space="preserve">30XA1302-_OPT_197             </v>
          </cell>
          <cell r="J1413">
            <v>667</v>
          </cell>
          <cell r="K1413">
            <v>186.76000000000002</v>
          </cell>
        </row>
        <row r="1414">
          <cell r="I1414" t="str">
            <v xml:space="preserve">30XA1352-_OPT_197             </v>
          </cell>
          <cell r="J1414">
            <v>667</v>
          </cell>
          <cell r="K1414">
            <v>186.76000000000002</v>
          </cell>
        </row>
        <row r="1415">
          <cell r="I1415" t="str">
            <v xml:space="preserve">30XA1402-_OPT_197             </v>
          </cell>
          <cell r="J1415">
            <v>667</v>
          </cell>
          <cell r="K1415">
            <v>186.76000000000002</v>
          </cell>
        </row>
        <row r="1416">
          <cell r="I1416" t="str">
            <v xml:space="preserve">30XA1502-_OPT_197             </v>
          </cell>
          <cell r="J1416">
            <v>667</v>
          </cell>
          <cell r="K1416">
            <v>186.76000000000002</v>
          </cell>
        </row>
        <row r="1417">
          <cell r="I1417" t="str">
            <v xml:space="preserve">30XA1702-_OPT_197             </v>
          </cell>
          <cell r="J1417">
            <v>712</v>
          </cell>
          <cell r="K1417">
            <v>199.36</v>
          </cell>
        </row>
        <row r="1418">
          <cell r="I1418" t="str">
            <v xml:space="preserve">30XA0252-_OPT_199             </v>
          </cell>
          <cell r="J1418">
            <v>576</v>
          </cell>
          <cell r="K1418">
            <v>161.28000000000003</v>
          </cell>
        </row>
        <row r="1419">
          <cell r="I1419" t="str">
            <v xml:space="preserve">30XA0302-_OPT_199             </v>
          </cell>
          <cell r="J1419">
            <v>576</v>
          </cell>
          <cell r="K1419">
            <v>161.28000000000003</v>
          </cell>
        </row>
        <row r="1420">
          <cell r="I1420" t="str">
            <v xml:space="preserve">30XA0352-_OPT_199             </v>
          </cell>
          <cell r="J1420">
            <v>576</v>
          </cell>
          <cell r="K1420">
            <v>161.28000000000003</v>
          </cell>
        </row>
        <row r="1421">
          <cell r="I1421" t="str">
            <v xml:space="preserve">30XA0402-_OPT_199             </v>
          </cell>
          <cell r="J1421">
            <v>576</v>
          </cell>
          <cell r="K1421">
            <v>161.28000000000003</v>
          </cell>
        </row>
        <row r="1422">
          <cell r="I1422" t="str">
            <v xml:space="preserve">30XA0452-_OPT_199             </v>
          </cell>
          <cell r="J1422">
            <v>576</v>
          </cell>
          <cell r="K1422">
            <v>161.28000000000003</v>
          </cell>
        </row>
        <row r="1423">
          <cell r="I1423" t="str">
            <v xml:space="preserve">30XA0502-_OPT_199             </v>
          </cell>
          <cell r="J1423">
            <v>576</v>
          </cell>
          <cell r="K1423">
            <v>161.28000000000003</v>
          </cell>
        </row>
        <row r="1424">
          <cell r="I1424" t="str">
            <v xml:space="preserve">30XA0602-_OPT_199             </v>
          </cell>
          <cell r="J1424">
            <v>576</v>
          </cell>
          <cell r="K1424">
            <v>161.28000000000003</v>
          </cell>
        </row>
        <row r="1425">
          <cell r="I1425" t="str">
            <v xml:space="preserve">30XA0702-_OPT_199             </v>
          </cell>
          <cell r="J1425">
            <v>576</v>
          </cell>
          <cell r="K1425">
            <v>161.28000000000003</v>
          </cell>
        </row>
        <row r="1426">
          <cell r="I1426" t="str">
            <v xml:space="preserve">30XA0752-_OPT_199             </v>
          </cell>
          <cell r="J1426">
            <v>576</v>
          </cell>
          <cell r="K1426">
            <v>161.28000000000003</v>
          </cell>
        </row>
        <row r="1427">
          <cell r="I1427" t="str">
            <v xml:space="preserve">30XA0802-_OPT_199             </v>
          </cell>
          <cell r="J1427">
            <v>576</v>
          </cell>
          <cell r="K1427">
            <v>161.28000000000003</v>
          </cell>
        </row>
        <row r="1428">
          <cell r="I1428" t="str">
            <v xml:space="preserve">30XA0852-_OPT_199             </v>
          </cell>
          <cell r="J1428">
            <v>576</v>
          </cell>
          <cell r="K1428">
            <v>161.28000000000003</v>
          </cell>
        </row>
        <row r="1429">
          <cell r="I1429" t="str">
            <v xml:space="preserve">30XA0902-_OPT_199             </v>
          </cell>
          <cell r="J1429">
            <v>576</v>
          </cell>
          <cell r="K1429">
            <v>161.28000000000003</v>
          </cell>
        </row>
        <row r="1430">
          <cell r="I1430" t="str">
            <v xml:space="preserve">30XA1002-_OPT_199             </v>
          </cell>
          <cell r="J1430">
            <v>576</v>
          </cell>
          <cell r="K1430">
            <v>161.28000000000003</v>
          </cell>
        </row>
        <row r="1431">
          <cell r="I1431" t="str">
            <v xml:space="preserve">30XA1102-_OPT_199             </v>
          </cell>
          <cell r="J1431">
            <v>576</v>
          </cell>
          <cell r="K1431">
            <v>161.28000000000003</v>
          </cell>
        </row>
        <row r="1432">
          <cell r="I1432" t="str">
            <v xml:space="preserve">30XA1202-_OPT_199             </v>
          </cell>
          <cell r="J1432">
            <v>576</v>
          </cell>
          <cell r="K1432">
            <v>161.28000000000003</v>
          </cell>
        </row>
        <row r="1433">
          <cell r="I1433" t="str">
            <v xml:space="preserve">30XA1302-_OPT_199             </v>
          </cell>
          <cell r="J1433">
            <v>576</v>
          </cell>
          <cell r="K1433">
            <v>161.28000000000003</v>
          </cell>
        </row>
        <row r="1434">
          <cell r="I1434" t="str">
            <v xml:space="preserve">30XA1352-_OPT_199             </v>
          </cell>
          <cell r="J1434">
            <v>576</v>
          </cell>
          <cell r="K1434">
            <v>161.28000000000003</v>
          </cell>
        </row>
        <row r="1435">
          <cell r="I1435" t="str">
            <v xml:space="preserve">30XA1402-_OPT_199             </v>
          </cell>
          <cell r="J1435">
            <v>576</v>
          </cell>
          <cell r="K1435">
            <v>161.28000000000003</v>
          </cell>
        </row>
        <row r="1436">
          <cell r="I1436" t="str">
            <v xml:space="preserve">30XA1502-_OPT_199             </v>
          </cell>
          <cell r="J1436">
            <v>576</v>
          </cell>
          <cell r="K1436">
            <v>161.28000000000003</v>
          </cell>
        </row>
        <row r="1437">
          <cell r="I1437" t="str">
            <v xml:space="preserve">30XA1702-_OPT_199             </v>
          </cell>
          <cell r="J1437">
            <v>576</v>
          </cell>
          <cell r="K1437">
            <v>161.28000000000003</v>
          </cell>
        </row>
        <row r="1438">
          <cell r="I1438" t="str">
            <v xml:space="preserve">30XA0252-_OPT_200             </v>
          </cell>
          <cell r="J1438">
            <v>657</v>
          </cell>
          <cell r="K1438">
            <v>183.96</v>
          </cell>
        </row>
        <row r="1439">
          <cell r="I1439" t="str">
            <v xml:space="preserve">30XA0302-_OPT_200             </v>
          </cell>
          <cell r="J1439">
            <v>657</v>
          </cell>
          <cell r="K1439">
            <v>183.96</v>
          </cell>
        </row>
        <row r="1440">
          <cell r="I1440" t="str">
            <v xml:space="preserve">30XA0352-_OPT_200             </v>
          </cell>
          <cell r="J1440">
            <v>657</v>
          </cell>
          <cell r="K1440">
            <v>183.96</v>
          </cell>
        </row>
        <row r="1441">
          <cell r="I1441" t="str">
            <v xml:space="preserve">30XA0402-_OPT_200             </v>
          </cell>
          <cell r="J1441">
            <v>898</v>
          </cell>
          <cell r="K1441">
            <v>251.44000000000003</v>
          </cell>
        </row>
        <row r="1442">
          <cell r="I1442" t="str">
            <v xml:space="preserve">30XA0452-_OPT_200             </v>
          </cell>
          <cell r="J1442">
            <v>898</v>
          </cell>
          <cell r="K1442">
            <v>251.44000000000003</v>
          </cell>
        </row>
        <row r="1443">
          <cell r="I1443" t="str">
            <v xml:space="preserve">30XA0502-_OPT_200             </v>
          </cell>
          <cell r="J1443">
            <v>898</v>
          </cell>
          <cell r="K1443">
            <v>251.44000000000003</v>
          </cell>
        </row>
        <row r="1444">
          <cell r="I1444" t="str">
            <v xml:space="preserve">30XA0602-_OPT_200             </v>
          </cell>
          <cell r="J1444">
            <v>1138</v>
          </cell>
          <cell r="K1444">
            <v>318.64000000000004</v>
          </cell>
        </row>
        <row r="1445">
          <cell r="I1445" t="str">
            <v xml:space="preserve">30XA0702-_OPT_200             </v>
          </cell>
          <cell r="J1445">
            <v>1138</v>
          </cell>
          <cell r="K1445">
            <v>318.64000000000004</v>
          </cell>
        </row>
        <row r="1446">
          <cell r="I1446" t="str">
            <v xml:space="preserve">30XA0752-_OPT_200             </v>
          </cell>
          <cell r="J1446">
            <v>1229</v>
          </cell>
          <cell r="K1446">
            <v>344.12</v>
          </cell>
        </row>
        <row r="1447">
          <cell r="I1447" t="str">
            <v xml:space="preserve">30XA0802-_OPT_200             </v>
          </cell>
          <cell r="J1447">
            <v>1229</v>
          </cell>
          <cell r="K1447">
            <v>344.12</v>
          </cell>
        </row>
        <row r="1448">
          <cell r="I1448" t="str">
            <v xml:space="preserve">30XA0852-_OPT_200             </v>
          </cell>
          <cell r="J1448">
            <v>1229</v>
          </cell>
          <cell r="K1448">
            <v>344.12</v>
          </cell>
        </row>
        <row r="1449">
          <cell r="I1449" t="str">
            <v xml:space="preserve">30XA0902-_OPT_200             </v>
          </cell>
          <cell r="J1449">
            <v>1321</v>
          </cell>
          <cell r="K1449">
            <v>369.88000000000005</v>
          </cell>
        </row>
        <row r="1450">
          <cell r="I1450" t="str">
            <v xml:space="preserve">30XA1002-_OPT_200             </v>
          </cell>
          <cell r="J1450">
            <v>1321</v>
          </cell>
          <cell r="K1450">
            <v>369.88000000000005</v>
          </cell>
        </row>
        <row r="1451">
          <cell r="I1451" t="str">
            <v xml:space="preserve">30XA1102-_OPT_200             </v>
          </cell>
          <cell r="J1451">
            <v>1800</v>
          </cell>
          <cell r="K1451">
            <v>504.00000000000006</v>
          </cell>
        </row>
        <row r="1452">
          <cell r="I1452" t="str">
            <v xml:space="preserve">30XA1202-_OPT_200             </v>
          </cell>
          <cell r="J1452">
            <v>1892</v>
          </cell>
          <cell r="K1452">
            <v>529.7600000000001</v>
          </cell>
        </row>
        <row r="1453">
          <cell r="I1453" t="str">
            <v xml:space="preserve">30XA1302-_OPT_200             </v>
          </cell>
          <cell r="J1453">
            <v>1892</v>
          </cell>
          <cell r="K1453">
            <v>529.7600000000001</v>
          </cell>
        </row>
        <row r="1454">
          <cell r="I1454" t="str">
            <v xml:space="preserve">30XA1352-_OPT_200             </v>
          </cell>
          <cell r="J1454">
            <v>1983</v>
          </cell>
          <cell r="K1454">
            <v>555.24</v>
          </cell>
        </row>
        <row r="1455">
          <cell r="I1455" t="str">
            <v xml:space="preserve">30XA1402-_OPT_200             </v>
          </cell>
          <cell r="J1455">
            <v>1983</v>
          </cell>
          <cell r="K1455">
            <v>555.24</v>
          </cell>
        </row>
        <row r="1456">
          <cell r="I1456" t="str">
            <v xml:space="preserve">30XA1502-_OPT_200             </v>
          </cell>
          <cell r="J1456">
            <v>1983</v>
          </cell>
          <cell r="K1456">
            <v>555.24</v>
          </cell>
        </row>
        <row r="1457">
          <cell r="I1457" t="str">
            <v xml:space="preserve">30XA1702-_OPT_200             </v>
          </cell>
          <cell r="J1457">
            <v>2458</v>
          </cell>
          <cell r="K1457">
            <v>688.24</v>
          </cell>
        </row>
        <row r="1458">
          <cell r="I1458" t="str">
            <v xml:space="preserve">30XA0252-_OPT_253           </v>
          </cell>
          <cell r="J1458">
            <v>-2261</v>
          </cell>
          <cell r="K1458">
            <v>-633.08000000000004</v>
          </cell>
        </row>
        <row r="1459">
          <cell r="I1459" t="str">
            <v xml:space="preserve">30XA0302-_OPT_253           </v>
          </cell>
          <cell r="J1459">
            <v>-2261</v>
          </cell>
          <cell r="K1459">
            <v>-633.08000000000004</v>
          </cell>
        </row>
        <row r="1460">
          <cell r="I1460" t="str">
            <v xml:space="preserve">30XA0352-_OPT_253           </v>
          </cell>
          <cell r="J1460">
            <v>-2261</v>
          </cell>
          <cell r="K1460">
            <v>-633.08000000000004</v>
          </cell>
        </row>
        <row r="1461">
          <cell r="I1461" t="str">
            <v xml:space="preserve">30XA0402-_OPT_253           </v>
          </cell>
          <cell r="J1461">
            <v>-2652</v>
          </cell>
          <cell r="K1461">
            <v>-742.56000000000006</v>
          </cell>
        </row>
        <row r="1462">
          <cell r="I1462" t="str">
            <v xml:space="preserve">30XA0452-_OPT_253           </v>
          </cell>
          <cell r="J1462">
            <v>-2652</v>
          </cell>
          <cell r="K1462">
            <v>-742.56000000000006</v>
          </cell>
        </row>
        <row r="1463">
          <cell r="I1463" t="str">
            <v xml:space="preserve">30XA0502-_OPT_253           </v>
          </cell>
          <cell r="J1463">
            <v>-2652</v>
          </cell>
          <cell r="K1463">
            <v>-742.56000000000006</v>
          </cell>
        </row>
        <row r="1464">
          <cell r="I1464" t="str">
            <v xml:space="preserve">30XA0602-_OPT_253           </v>
          </cell>
          <cell r="J1464">
            <v>-3042</v>
          </cell>
          <cell r="K1464">
            <v>-851.7600000000001</v>
          </cell>
        </row>
        <row r="1465">
          <cell r="I1465" t="str">
            <v xml:space="preserve">30XA0702-_OPT_253           </v>
          </cell>
          <cell r="J1465">
            <v>-3042</v>
          </cell>
          <cell r="K1465">
            <v>-851.7600000000001</v>
          </cell>
        </row>
        <row r="1466">
          <cell r="I1466" t="str">
            <v xml:space="preserve">30XA0752-_OPT_253           </v>
          </cell>
          <cell r="J1466">
            <v>-2990</v>
          </cell>
          <cell r="K1466">
            <v>-837.2</v>
          </cell>
        </row>
        <row r="1467">
          <cell r="I1467" t="str">
            <v xml:space="preserve">30XA0802-_OPT_253           </v>
          </cell>
          <cell r="J1467">
            <v>-2990</v>
          </cell>
          <cell r="K1467">
            <v>-837.2</v>
          </cell>
        </row>
        <row r="1468">
          <cell r="I1468" t="str">
            <v xml:space="preserve">30XA0852-_OPT_253           </v>
          </cell>
          <cell r="J1468">
            <v>-2990</v>
          </cell>
          <cell r="K1468">
            <v>-837.2</v>
          </cell>
        </row>
        <row r="1469">
          <cell r="I1469" t="str">
            <v xml:space="preserve">30XA0902-_OPT_253           </v>
          </cell>
          <cell r="J1469">
            <v>-2940</v>
          </cell>
          <cell r="K1469">
            <v>-823.2</v>
          </cell>
        </row>
        <row r="1470">
          <cell r="I1470" t="str">
            <v xml:space="preserve">30XA1002-_OPT_253           </v>
          </cell>
          <cell r="J1470">
            <v>-2940</v>
          </cell>
          <cell r="K1470">
            <v>-823.2</v>
          </cell>
        </row>
        <row r="1471">
          <cell r="I1471" t="str">
            <v xml:space="preserve">30XA1102-_OPT_253           </v>
          </cell>
          <cell r="J1471">
            <v>-4516</v>
          </cell>
          <cell r="K1471">
            <v>-1264.48</v>
          </cell>
        </row>
        <row r="1472">
          <cell r="I1472" t="str">
            <v xml:space="preserve">30XA1202-_OPT_253           </v>
          </cell>
          <cell r="J1472">
            <v>-4464</v>
          </cell>
          <cell r="K1472">
            <v>-1249.92</v>
          </cell>
        </row>
        <row r="1473">
          <cell r="I1473" t="str">
            <v xml:space="preserve">30XA1302-_OPT_253           </v>
          </cell>
          <cell r="J1473">
            <v>-4464</v>
          </cell>
          <cell r="K1473">
            <v>-1249.92</v>
          </cell>
        </row>
        <row r="1474">
          <cell r="I1474" t="str">
            <v xml:space="preserve">30XA1352-_OPT_253           </v>
          </cell>
          <cell r="J1474">
            <v>-4464</v>
          </cell>
          <cell r="K1474">
            <v>-1249.92</v>
          </cell>
        </row>
        <row r="1475">
          <cell r="I1475" t="str">
            <v xml:space="preserve">30XA1402-_OPT_253           </v>
          </cell>
          <cell r="J1475">
            <v>-4211</v>
          </cell>
          <cell r="K1475">
            <v>-1179.0800000000002</v>
          </cell>
        </row>
        <row r="1476">
          <cell r="I1476" t="str">
            <v xml:space="preserve">30XA1502-_OPT_253           </v>
          </cell>
          <cell r="J1476">
            <v>-4211</v>
          </cell>
          <cell r="K1476">
            <v>-1179.0800000000002</v>
          </cell>
        </row>
        <row r="1477">
          <cell r="I1477" t="str">
            <v xml:space="preserve">30XA1702-_OPT_253           </v>
          </cell>
          <cell r="J1477">
            <v>-5982</v>
          </cell>
          <cell r="K1477">
            <v>-1674.9600000000003</v>
          </cell>
        </row>
        <row r="1478">
          <cell r="I1478" t="str">
            <v xml:space="preserve">30XA0252-_OPT_254           </v>
          </cell>
          <cell r="J1478">
            <v>3172</v>
          </cell>
          <cell r="K1478">
            <v>888.16000000000008</v>
          </cell>
        </row>
        <row r="1479">
          <cell r="I1479" t="str">
            <v xml:space="preserve">30XA0302-_OPT_254           </v>
          </cell>
          <cell r="J1479">
            <v>3172</v>
          </cell>
          <cell r="K1479">
            <v>888.16000000000008</v>
          </cell>
        </row>
        <row r="1480">
          <cell r="I1480" t="str">
            <v xml:space="preserve">30XA0352-_OPT_254           </v>
          </cell>
          <cell r="J1480">
            <v>10400</v>
          </cell>
          <cell r="K1480">
            <v>2912.0000000000005</v>
          </cell>
        </row>
        <row r="1481">
          <cell r="I1481" t="str">
            <v xml:space="preserve">30XA0402-_OPT_254           </v>
          </cell>
          <cell r="J1481">
            <v>4229</v>
          </cell>
          <cell r="K1481">
            <v>1184.1200000000001</v>
          </cell>
        </row>
        <row r="1482">
          <cell r="I1482" t="str">
            <v xml:space="preserve">30XA0452-_OPT_254           </v>
          </cell>
          <cell r="J1482">
            <v>4229</v>
          </cell>
          <cell r="K1482">
            <v>1184.1200000000001</v>
          </cell>
        </row>
        <row r="1483">
          <cell r="I1483" t="str">
            <v xml:space="preserve">30XA0502-_OPT_254           </v>
          </cell>
          <cell r="J1483">
            <v>4757</v>
          </cell>
          <cell r="K1483">
            <v>1331.96</v>
          </cell>
        </row>
        <row r="1484">
          <cell r="I1484" t="str">
            <v xml:space="preserve">30XA0602-_OPT_254           </v>
          </cell>
          <cell r="J1484">
            <v>5815</v>
          </cell>
          <cell r="K1484">
            <v>1628.2</v>
          </cell>
        </row>
        <row r="1485">
          <cell r="I1485" t="str">
            <v xml:space="preserve">30XA0702-_OPT_254           </v>
          </cell>
          <cell r="J1485">
            <v>6343</v>
          </cell>
          <cell r="K1485">
            <v>1776.0400000000002</v>
          </cell>
        </row>
        <row r="1486">
          <cell r="I1486" t="str">
            <v xml:space="preserve">30XA0752-_OPT_254           </v>
          </cell>
          <cell r="J1486">
            <v>13328</v>
          </cell>
          <cell r="K1486">
            <v>3731.84</v>
          </cell>
        </row>
        <row r="1487">
          <cell r="I1487" t="str">
            <v xml:space="preserve">30XA0802-_OPT_254           </v>
          </cell>
          <cell r="J1487">
            <v>13328</v>
          </cell>
          <cell r="K1487">
            <v>3731.84</v>
          </cell>
        </row>
        <row r="1488">
          <cell r="I1488" t="str">
            <v xml:space="preserve">30XA0852-_OPT_254           </v>
          </cell>
          <cell r="J1488">
            <v>7401</v>
          </cell>
          <cell r="K1488">
            <v>2072.2800000000002</v>
          </cell>
        </row>
        <row r="1489">
          <cell r="I1489" t="str">
            <v xml:space="preserve">30XA0902-_OPT_254           </v>
          </cell>
          <cell r="J1489">
            <v>13795</v>
          </cell>
          <cell r="K1489">
            <v>3862.6000000000004</v>
          </cell>
        </row>
        <row r="1490">
          <cell r="I1490" t="str">
            <v xml:space="preserve">30XA1002-_OPT_254           </v>
          </cell>
          <cell r="J1490">
            <v>8457</v>
          </cell>
          <cell r="K1490">
            <v>2367.96</v>
          </cell>
        </row>
        <row r="1491">
          <cell r="I1491" t="str">
            <v xml:space="preserve">30XA1102-_OPT_254           </v>
          </cell>
          <cell r="J1491">
            <v>9003</v>
          </cell>
          <cell r="K1491">
            <v>2520.84</v>
          </cell>
        </row>
        <row r="1492">
          <cell r="I1492" t="str">
            <v xml:space="preserve">30XA1202-_OPT_254           </v>
          </cell>
          <cell r="J1492">
            <v>10572</v>
          </cell>
          <cell r="K1492">
            <v>2960.1600000000003</v>
          </cell>
        </row>
        <row r="1493">
          <cell r="I1493" t="str">
            <v xml:space="preserve">30XA1302-_OPT_254           </v>
          </cell>
          <cell r="J1493">
            <v>10572</v>
          </cell>
          <cell r="K1493">
            <v>2960.1600000000003</v>
          </cell>
        </row>
        <row r="1494">
          <cell r="I1494" t="str">
            <v xml:space="preserve">30XA1352-_OPT_254           </v>
          </cell>
          <cell r="J1494">
            <v>10572</v>
          </cell>
          <cell r="K1494">
            <v>2960.1600000000003</v>
          </cell>
        </row>
        <row r="1495">
          <cell r="I1495" t="str">
            <v xml:space="preserve">30XA1402-_OPT_254           </v>
          </cell>
          <cell r="J1495">
            <v>12686</v>
          </cell>
          <cell r="K1495">
            <v>3552.0800000000004</v>
          </cell>
        </row>
        <row r="1496">
          <cell r="I1496" t="str">
            <v xml:space="preserve">30XA1502-_OPT_254           </v>
          </cell>
          <cell r="J1496">
            <v>12686</v>
          </cell>
          <cell r="K1496">
            <v>3552.0800000000004</v>
          </cell>
        </row>
        <row r="1497">
          <cell r="I1497" t="str">
            <v xml:space="preserve">30XA1702-_OPT_254           </v>
          </cell>
          <cell r="J1497">
            <v>14800</v>
          </cell>
          <cell r="K1497">
            <v>4144</v>
          </cell>
        </row>
        <row r="1498">
          <cell r="I1498" t="str">
            <v xml:space="preserve">30XA0252-_OPT_255           </v>
          </cell>
          <cell r="J1498">
            <v>3172</v>
          </cell>
          <cell r="K1498">
            <v>888.16000000000008</v>
          </cell>
        </row>
        <row r="1499">
          <cell r="I1499" t="str">
            <v xml:space="preserve">30XA0302-_OPT_255           </v>
          </cell>
          <cell r="J1499">
            <v>3172</v>
          </cell>
          <cell r="K1499">
            <v>888.16000000000008</v>
          </cell>
        </row>
        <row r="1500">
          <cell r="I1500" t="str">
            <v xml:space="preserve">30XA0352-_OPT_255           </v>
          </cell>
          <cell r="J1500">
            <v>9931</v>
          </cell>
          <cell r="K1500">
            <v>2780.6800000000003</v>
          </cell>
        </row>
        <row r="1501">
          <cell r="I1501" t="str">
            <v xml:space="preserve">30XA0402-_OPT_255           </v>
          </cell>
          <cell r="J1501">
            <v>4229</v>
          </cell>
          <cell r="K1501">
            <v>1184.1200000000001</v>
          </cell>
        </row>
        <row r="1502">
          <cell r="I1502" t="str">
            <v xml:space="preserve">30XA0452-_OPT_255           </v>
          </cell>
          <cell r="J1502">
            <v>4229</v>
          </cell>
          <cell r="K1502">
            <v>1184.1200000000001</v>
          </cell>
        </row>
        <row r="1503">
          <cell r="I1503" t="str">
            <v xml:space="preserve">30XA0502-_OPT_255           </v>
          </cell>
          <cell r="J1503">
            <v>4757</v>
          </cell>
          <cell r="K1503">
            <v>1331.96</v>
          </cell>
        </row>
        <row r="1504">
          <cell r="I1504" t="str">
            <v xml:space="preserve">30XA0602-_OPT_255           </v>
          </cell>
          <cell r="J1504">
            <v>5815</v>
          </cell>
          <cell r="K1504">
            <v>1628.2</v>
          </cell>
        </row>
        <row r="1505">
          <cell r="I1505" t="str">
            <v xml:space="preserve">30XA0702-_OPT_255           </v>
          </cell>
          <cell r="J1505">
            <v>6343</v>
          </cell>
          <cell r="K1505">
            <v>1776.0400000000002</v>
          </cell>
        </row>
        <row r="1506">
          <cell r="I1506" t="str">
            <v xml:space="preserve">30XA0752-_OPT_255           </v>
          </cell>
          <cell r="J1506">
            <v>13328</v>
          </cell>
          <cell r="K1506">
            <v>3731.84</v>
          </cell>
        </row>
        <row r="1507">
          <cell r="I1507" t="str">
            <v xml:space="preserve">30XA0802-_OPT_255           </v>
          </cell>
          <cell r="J1507">
            <v>13328</v>
          </cell>
          <cell r="K1507">
            <v>3731.84</v>
          </cell>
        </row>
        <row r="1508">
          <cell r="I1508" t="str">
            <v xml:space="preserve">30XA0852-_OPT_255           </v>
          </cell>
          <cell r="J1508">
            <v>7401</v>
          </cell>
          <cell r="K1508">
            <v>2072.2800000000002</v>
          </cell>
        </row>
        <row r="1509">
          <cell r="I1509" t="str">
            <v xml:space="preserve">30XA0902-_OPT_255           </v>
          </cell>
          <cell r="J1509">
            <v>13795</v>
          </cell>
          <cell r="K1509">
            <v>3862.6000000000004</v>
          </cell>
        </row>
        <row r="1510">
          <cell r="I1510" t="str">
            <v xml:space="preserve">30XA1002-_OPT_255           </v>
          </cell>
          <cell r="J1510">
            <v>8457</v>
          </cell>
          <cell r="K1510">
            <v>2367.96</v>
          </cell>
        </row>
        <row r="1511">
          <cell r="I1511" t="str">
            <v xml:space="preserve">30XA1102-_OPT_255           </v>
          </cell>
          <cell r="J1511">
            <v>9003</v>
          </cell>
          <cell r="K1511">
            <v>2520.84</v>
          </cell>
        </row>
        <row r="1512">
          <cell r="I1512" t="str">
            <v xml:space="preserve">30XA1202-_OPT_255           </v>
          </cell>
          <cell r="J1512">
            <v>10572</v>
          </cell>
          <cell r="K1512">
            <v>2960.1600000000003</v>
          </cell>
        </row>
        <row r="1513">
          <cell r="I1513" t="str">
            <v xml:space="preserve">30XA1302-_OPT_255           </v>
          </cell>
          <cell r="J1513">
            <v>10572</v>
          </cell>
          <cell r="K1513">
            <v>2960.1600000000003</v>
          </cell>
        </row>
        <row r="1514">
          <cell r="I1514" t="str">
            <v xml:space="preserve">30XA1352-_OPT_255           </v>
          </cell>
          <cell r="J1514">
            <v>10572</v>
          </cell>
          <cell r="K1514">
            <v>2960.1600000000003</v>
          </cell>
        </row>
        <row r="1515">
          <cell r="I1515" t="str">
            <v xml:space="preserve">30XA1402-_OPT_255           </v>
          </cell>
          <cell r="J1515">
            <v>12686</v>
          </cell>
          <cell r="K1515">
            <v>3552.0800000000004</v>
          </cell>
        </row>
        <row r="1516">
          <cell r="I1516" t="str">
            <v xml:space="preserve">30XA1502-_OPT_255           </v>
          </cell>
          <cell r="J1516">
            <v>12686</v>
          </cell>
          <cell r="K1516">
            <v>3552.0800000000004</v>
          </cell>
        </row>
        <row r="1517">
          <cell r="I1517" t="str">
            <v xml:space="preserve">30XA1702-_OPT_255           </v>
          </cell>
          <cell r="J1517">
            <v>14800</v>
          </cell>
          <cell r="K1517">
            <v>4144</v>
          </cell>
        </row>
        <row r="1518">
          <cell r="I1518" t="str">
            <v>30XA0252-_OPT_SEI_2B</v>
          </cell>
          <cell r="J1518" t="e">
            <v>#VALUE!</v>
          </cell>
          <cell r="K1518" t="e">
            <v>#VALUE!</v>
          </cell>
        </row>
        <row r="1519">
          <cell r="I1519" t="str">
            <v>30XA0302-_OPT_SEI_2B</v>
          </cell>
          <cell r="J1519" t="e">
            <v>#VALUE!</v>
          </cell>
          <cell r="K1519" t="e">
            <v>#VALUE!</v>
          </cell>
        </row>
        <row r="1520">
          <cell r="I1520" t="str">
            <v>30XA0352-_OPT_SEI_2B</v>
          </cell>
          <cell r="J1520" t="e">
            <v>#VALUE!</v>
          </cell>
          <cell r="K1520" t="e">
            <v>#VALUE!</v>
          </cell>
        </row>
        <row r="1521">
          <cell r="I1521" t="str">
            <v>30XA0402-_OPT_SEI_2B</v>
          </cell>
          <cell r="J1521" t="e">
            <v>#VALUE!</v>
          </cell>
          <cell r="K1521" t="e">
            <v>#VALUE!</v>
          </cell>
        </row>
        <row r="1522">
          <cell r="I1522" t="str">
            <v>30XA0452-_OPT_SEI_2B</v>
          </cell>
          <cell r="J1522" t="e">
            <v>#VALUE!</v>
          </cell>
          <cell r="K1522" t="e">
            <v>#VALUE!</v>
          </cell>
        </row>
        <row r="1523">
          <cell r="I1523" t="str">
            <v>30XA0502-_OPT_SEI_2B</v>
          </cell>
          <cell r="J1523" t="e">
            <v>#VALUE!</v>
          </cell>
          <cell r="K1523" t="e">
            <v>#VALUE!</v>
          </cell>
        </row>
        <row r="1524">
          <cell r="I1524" t="str">
            <v>30XA0602-_OPT_SEI_2B</v>
          </cell>
          <cell r="J1524" t="e">
            <v>#VALUE!</v>
          </cell>
          <cell r="K1524" t="e">
            <v>#VALUE!</v>
          </cell>
        </row>
        <row r="1525">
          <cell r="I1525" t="str">
            <v>30XA0702-_OPT_SEI_2B</v>
          </cell>
          <cell r="J1525" t="e">
            <v>#VALUE!</v>
          </cell>
          <cell r="K1525" t="e">
            <v>#VALUE!</v>
          </cell>
        </row>
        <row r="1526">
          <cell r="I1526" t="str">
            <v>30XA0752-_OPT_SEI_2B</v>
          </cell>
          <cell r="J1526" t="e">
            <v>#VALUE!</v>
          </cell>
          <cell r="K1526" t="e">
            <v>#VALUE!</v>
          </cell>
        </row>
        <row r="1527">
          <cell r="I1527" t="str">
            <v>30XA0802-_OPT_SEI_2B</v>
          </cell>
          <cell r="J1527" t="e">
            <v>#VALUE!</v>
          </cell>
          <cell r="K1527" t="e">
            <v>#VALUE!</v>
          </cell>
        </row>
        <row r="1528">
          <cell r="I1528" t="str">
            <v>30XA0852-_OPT_SEI_2B</v>
          </cell>
          <cell r="J1528" t="e">
            <v>#VALUE!</v>
          </cell>
          <cell r="K1528" t="e">
            <v>#VALUE!</v>
          </cell>
        </row>
        <row r="1529">
          <cell r="I1529" t="str">
            <v>30XA0902-_OPT_SEI_2B</v>
          </cell>
          <cell r="J1529" t="e">
            <v>#VALUE!</v>
          </cell>
          <cell r="K1529" t="e">
            <v>#VALUE!</v>
          </cell>
        </row>
        <row r="1530">
          <cell r="I1530" t="str">
            <v>30XA1002-_OPT_SEI_2B</v>
          </cell>
          <cell r="J1530" t="e">
            <v>#VALUE!</v>
          </cell>
          <cell r="K1530" t="e">
            <v>#VALUE!</v>
          </cell>
        </row>
        <row r="1531">
          <cell r="I1531" t="str">
            <v>30XA1102-_OPT_SEI_2B</v>
          </cell>
          <cell r="J1531" t="e">
            <v>#VALUE!</v>
          </cell>
          <cell r="K1531" t="e">
            <v>#VALUE!</v>
          </cell>
        </row>
        <row r="1532">
          <cell r="I1532" t="str">
            <v>30XA1202-_OPT_SEI_2B</v>
          </cell>
          <cell r="J1532" t="e">
            <v>#VALUE!</v>
          </cell>
          <cell r="K1532" t="e">
            <v>#VALUE!</v>
          </cell>
        </row>
        <row r="1533">
          <cell r="I1533" t="str">
            <v>30XA1302-_OPT_SEI_2B</v>
          </cell>
          <cell r="J1533" t="e">
            <v>#VALUE!</v>
          </cell>
          <cell r="K1533" t="e">
            <v>#VALUE!</v>
          </cell>
        </row>
        <row r="1534">
          <cell r="I1534" t="str">
            <v>30XA1352-_OPT_SEI_2B</v>
          </cell>
          <cell r="J1534" t="e">
            <v>#VALUE!</v>
          </cell>
          <cell r="K1534" t="e">
            <v>#VALUE!</v>
          </cell>
        </row>
        <row r="1535">
          <cell r="I1535" t="str">
            <v>30XA1402-_OPT_SEI_2B</v>
          </cell>
          <cell r="J1535" t="e">
            <v>#VALUE!</v>
          </cell>
          <cell r="K1535" t="e">
            <v>#VALUE!</v>
          </cell>
        </row>
        <row r="1536">
          <cell r="I1536" t="str">
            <v>30XA1502-_OPT_SEI_2B</v>
          </cell>
          <cell r="J1536" t="e">
            <v>#VALUE!</v>
          </cell>
          <cell r="K1536" t="e">
            <v>#VALUE!</v>
          </cell>
        </row>
        <row r="1537">
          <cell r="I1537" t="str">
            <v>30XA1702-_OPT_SEI_2B</v>
          </cell>
          <cell r="J1537" t="e">
            <v>#VALUE!</v>
          </cell>
          <cell r="K1537" t="e">
            <v>#VALUE!</v>
          </cell>
        </row>
        <row r="1538">
          <cell r="I1538" t="str">
            <v>30XA0252-_OPT_SEI_3</v>
          </cell>
          <cell r="J1538">
            <v>3743</v>
          </cell>
          <cell r="K1538">
            <v>1048.0400000000002</v>
          </cell>
        </row>
        <row r="1539">
          <cell r="I1539" t="str">
            <v>30XA0302-_OPT_SEI_3</v>
          </cell>
          <cell r="J1539">
            <v>3743</v>
          </cell>
          <cell r="K1539">
            <v>1048.0400000000002</v>
          </cell>
        </row>
        <row r="1540">
          <cell r="I1540" t="str">
            <v>30XA0352-_OPT_SEI_3</v>
          </cell>
          <cell r="J1540">
            <v>4619</v>
          </cell>
          <cell r="K1540">
            <v>1293.3200000000002</v>
          </cell>
        </row>
        <row r="1541">
          <cell r="I1541" t="str">
            <v>30XA0402-_OPT_SEI_3</v>
          </cell>
          <cell r="J1541">
            <v>4619</v>
          </cell>
          <cell r="K1541">
            <v>1293.3200000000002</v>
          </cell>
        </row>
        <row r="1542">
          <cell r="I1542" t="str">
            <v>30XA0452-_OPT_SEI_3</v>
          </cell>
          <cell r="J1542">
            <v>4619</v>
          </cell>
          <cell r="K1542">
            <v>1293.3200000000002</v>
          </cell>
        </row>
        <row r="1543">
          <cell r="I1543" t="str">
            <v>30XA0502-_OPT_SEI_3</v>
          </cell>
          <cell r="J1543">
            <v>5494</v>
          </cell>
          <cell r="K1543">
            <v>1538.3200000000002</v>
          </cell>
        </row>
        <row r="1544">
          <cell r="I1544" t="str">
            <v>30XA0602-_OPT_SEI_3</v>
          </cell>
          <cell r="J1544">
            <v>6369</v>
          </cell>
          <cell r="K1544">
            <v>1783.3200000000002</v>
          </cell>
        </row>
        <row r="1545">
          <cell r="I1545" t="str">
            <v>30XA0702-_OPT_SEI_3</v>
          </cell>
          <cell r="J1545">
            <v>6369</v>
          </cell>
          <cell r="K1545">
            <v>1783.3200000000002</v>
          </cell>
        </row>
        <row r="1546">
          <cell r="I1546" t="str">
            <v>30XA0752-_OPT_SEI_3</v>
          </cell>
          <cell r="J1546">
            <v>7208</v>
          </cell>
          <cell r="K1546">
            <v>2018.2400000000002</v>
          </cell>
        </row>
        <row r="1547">
          <cell r="I1547" t="str">
            <v>30XA0802-_OPT_SEI_3</v>
          </cell>
          <cell r="J1547">
            <v>7208</v>
          </cell>
          <cell r="K1547">
            <v>2018.2400000000002</v>
          </cell>
        </row>
        <row r="1548">
          <cell r="I1548" t="str">
            <v>30XA0852-_OPT_SEI_3</v>
          </cell>
          <cell r="J1548">
            <v>7208</v>
          </cell>
          <cell r="K1548">
            <v>2018.2400000000002</v>
          </cell>
        </row>
        <row r="1549">
          <cell r="I1549" t="str">
            <v>30XA0902-_OPT_SEI_3</v>
          </cell>
          <cell r="J1549">
            <v>8257</v>
          </cell>
          <cell r="K1549">
            <v>2311.96</v>
          </cell>
        </row>
        <row r="1550">
          <cell r="I1550" t="str">
            <v>30XA1002-_OPT_SEI_3</v>
          </cell>
          <cell r="J1550">
            <v>8257</v>
          </cell>
          <cell r="K1550">
            <v>2311.96</v>
          </cell>
        </row>
        <row r="1551">
          <cell r="I1551" t="str">
            <v>30XA1102-_OPT_SEI_3</v>
          </cell>
          <cell r="J1551">
            <v>10039</v>
          </cell>
          <cell r="K1551">
            <v>2810.92</v>
          </cell>
        </row>
        <row r="1552">
          <cell r="I1552" t="str">
            <v>30XA1202-_OPT_SEI_3</v>
          </cell>
          <cell r="J1552">
            <v>10039</v>
          </cell>
          <cell r="K1552">
            <v>2810.92</v>
          </cell>
        </row>
        <row r="1553">
          <cell r="I1553" t="str">
            <v>30XA1302-_OPT_SEI_3</v>
          </cell>
          <cell r="J1553">
            <v>10039</v>
          </cell>
          <cell r="K1553">
            <v>2810.92</v>
          </cell>
        </row>
        <row r="1554">
          <cell r="I1554" t="str">
            <v>30XA1352-_OPT_SEI_3</v>
          </cell>
          <cell r="J1554">
            <v>10039</v>
          </cell>
          <cell r="K1554">
            <v>2810.92</v>
          </cell>
        </row>
        <row r="1555">
          <cell r="I1555" t="str">
            <v>30XA1402-_OPT_SEI_3</v>
          </cell>
          <cell r="J1555">
            <v>12875</v>
          </cell>
          <cell r="K1555">
            <v>3605.0000000000005</v>
          </cell>
        </row>
        <row r="1556">
          <cell r="I1556" t="str">
            <v>30XA1502-_OPT_SEI_3</v>
          </cell>
          <cell r="J1556">
            <v>12875</v>
          </cell>
          <cell r="K1556">
            <v>3605.0000000000005</v>
          </cell>
        </row>
        <row r="1557">
          <cell r="I1557" t="str">
            <v>30XA1702-_OPT_SEI_3</v>
          </cell>
          <cell r="J1557">
            <v>14416</v>
          </cell>
          <cell r="K1557">
            <v>4036.4800000000005</v>
          </cell>
        </row>
        <row r="1558">
          <cell r="I1558" t="str">
            <v>30XA0252-_OPT_SEI_3LI</v>
          </cell>
          <cell r="J1558">
            <v>2569</v>
          </cell>
          <cell r="K1558">
            <v>719.32</v>
          </cell>
        </row>
        <row r="1559">
          <cell r="I1559" t="str">
            <v>30XA0302-_OPT_SEI_3LI</v>
          </cell>
          <cell r="J1559">
            <v>2569</v>
          </cell>
          <cell r="K1559">
            <v>719.32</v>
          </cell>
        </row>
        <row r="1560">
          <cell r="I1560" t="str">
            <v>30XA0352-_OPT_SEI_3LI</v>
          </cell>
          <cell r="J1560">
            <v>3169</v>
          </cell>
          <cell r="K1560">
            <v>887.32</v>
          </cell>
        </row>
        <row r="1561">
          <cell r="I1561" t="str">
            <v>30XA0402-_OPT_SEI_3LI</v>
          </cell>
          <cell r="J1561">
            <v>3169</v>
          </cell>
          <cell r="K1561">
            <v>887.32</v>
          </cell>
        </row>
        <row r="1562">
          <cell r="I1562" t="str">
            <v>30XA0452-_OPT_SEI_3LI</v>
          </cell>
          <cell r="J1562">
            <v>3169</v>
          </cell>
          <cell r="K1562">
            <v>887.32</v>
          </cell>
        </row>
        <row r="1563">
          <cell r="I1563" t="str">
            <v>30XA0502-_OPT_SEI_3LI</v>
          </cell>
          <cell r="J1563">
            <v>3770</v>
          </cell>
          <cell r="K1563">
            <v>1055.6000000000001</v>
          </cell>
        </row>
        <row r="1564">
          <cell r="I1564" t="str">
            <v>30XA0602-_OPT_SEI_3LI</v>
          </cell>
          <cell r="J1564">
            <v>4371</v>
          </cell>
          <cell r="K1564">
            <v>1223.8800000000001</v>
          </cell>
        </row>
        <row r="1565">
          <cell r="I1565" t="str">
            <v>30XA0702-_OPT_SEI_3LI</v>
          </cell>
          <cell r="J1565">
            <v>4371</v>
          </cell>
          <cell r="K1565">
            <v>1223.8800000000001</v>
          </cell>
        </row>
        <row r="1566">
          <cell r="I1566" t="str">
            <v>30XA0752-_OPT_SEI_3LI</v>
          </cell>
          <cell r="J1566">
            <v>4946</v>
          </cell>
          <cell r="K1566">
            <v>1384.88</v>
          </cell>
        </row>
        <row r="1567">
          <cell r="I1567" t="str">
            <v>30XA0802-_OPT_SEI_3LI</v>
          </cell>
          <cell r="J1567">
            <v>4946</v>
          </cell>
          <cell r="K1567">
            <v>1384.88</v>
          </cell>
        </row>
        <row r="1568">
          <cell r="I1568" t="str">
            <v>30XA0852-_OPT_SEI_3LI</v>
          </cell>
          <cell r="J1568">
            <v>4946</v>
          </cell>
          <cell r="K1568">
            <v>1384.88</v>
          </cell>
        </row>
        <row r="1569">
          <cell r="I1569" t="str">
            <v>30XA0902-_OPT_SEI_3LI</v>
          </cell>
          <cell r="J1569">
            <v>5666</v>
          </cell>
          <cell r="K1569">
            <v>1586.4800000000002</v>
          </cell>
        </row>
        <row r="1570">
          <cell r="I1570" t="str">
            <v>30XA1002-_OPT_SEI_3LI</v>
          </cell>
          <cell r="J1570">
            <v>5666</v>
          </cell>
          <cell r="K1570">
            <v>1586.4800000000002</v>
          </cell>
        </row>
        <row r="1571">
          <cell r="I1571" t="str">
            <v>30XA1102-_OPT_SEI_3LI</v>
          </cell>
          <cell r="J1571">
            <v>6889</v>
          </cell>
          <cell r="K1571">
            <v>1928.92</v>
          </cell>
        </row>
        <row r="1572">
          <cell r="I1572" t="str">
            <v>30XA1202-_OPT_SEI_3LI</v>
          </cell>
          <cell r="J1572">
            <v>6889</v>
          </cell>
          <cell r="K1572">
            <v>1928.92</v>
          </cell>
        </row>
        <row r="1573">
          <cell r="I1573" t="str">
            <v>30XA1302-_OPT_SEI_3LI</v>
          </cell>
          <cell r="J1573">
            <v>6889</v>
          </cell>
          <cell r="K1573">
            <v>1928.92</v>
          </cell>
        </row>
        <row r="1574">
          <cell r="I1574" t="str">
            <v>30XA1352-_OPT_SEI_3LI</v>
          </cell>
          <cell r="J1574">
            <v>6889</v>
          </cell>
          <cell r="K1574">
            <v>1928.92</v>
          </cell>
        </row>
        <row r="1575">
          <cell r="I1575" t="str">
            <v>30XA1402-_OPT_SEI_3LI</v>
          </cell>
          <cell r="J1575">
            <v>8835</v>
          </cell>
          <cell r="K1575">
            <v>2473.8000000000002</v>
          </cell>
        </row>
        <row r="1576">
          <cell r="I1576" t="str">
            <v>30XA1502-_OPT_SEI_3LI</v>
          </cell>
          <cell r="J1576">
            <v>8835</v>
          </cell>
          <cell r="K1576">
            <v>2473.8000000000002</v>
          </cell>
        </row>
        <row r="1577">
          <cell r="I1577" t="str">
            <v>30XA1702-_OPT_SEI_3LI</v>
          </cell>
          <cell r="J1577">
            <v>9892</v>
          </cell>
          <cell r="K1577">
            <v>2769.76</v>
          </cell>
        </row>
        <row r="1578">
          <cell r="I1578" t="str">
            <v>30XA0252-_OPT_SEI_4</v>
          </cell>
          <cell r="J1578">
            <v>4431</v>
          </cell>
          <cell r="K1578">
            <v>1240.68</v>
          </cell>
        </row>
        <row r="1579">
          <cell r="I1579" t="str">
            <v>30XA0302-_OPT_SEI_4</v>
          </cell>
          <cell r="J1579">
            <v>4431</v>
          </cell>
          <cell r="K1579">
            <v>1240.68</v>
          </cell>
        </row>
        <row r="1580">
          <cell r="I1580" t="str">
            <v>30XA0352-_OPT_SEI_4</v>
          </cell>
          <cell r="J1580">
            <v>5476</v>
          </cell>
          <cell r="K1580">
            <v>1533.2800000000002</v>
          </cell>
        </row>
        <row r="1581">
          <cell r="I1581" t="str">
            <v>30XA0402-_OPT_SEI_4</v>
          </cell>
          <cell r="J1581">
            <v>5476</v>
          </cell>
          <cell r="K1581">
            <v>1533.2800000000002</v>
          </cell>
        </row>
        <row r="1582">
          <cell r="I1582" t="str">
            <v>30XA0452-_OPT_SEI_4</v>
          </cell>
          <cell r="J1582">
            <v>5476</v>
          </cell>
          <cell r="K1582">
            <v>1533.2800000000002</v>
          </cell>
        </row>
        <row r="1583">
          <cell r="I1583" t="str">
            <v>30XA0502-_OPT_SEI_4</v>
          </cell>
          <cell r="J1583">
            <v>6521</v>
          </cell>
          <cell r="K1583">
            <v>1825.88</v>
          </cell>
        </row>
        <row r="1584">
          <cell r="I1584" t="str">
            <v>30XA0602-_OPT_SEI_4</v>
          </cell>
          <cell r="J1584">
            <v>7566</v>
          </cell>
          <cell r="K1584">
            <v>2118.48</v>
          </cell>
        </row>
        <row r="1585">
          <cell r="I1585" t="str">
            <v>30XA0702-_OPT_SEI_4</v>
          </cell>
          <cell r="J1585">
            <v>7566</v>
          </cell>
          <cell r="K1585">
            <v>2118.48</v>
          </cell>
        </row>
        <row r="1586">
          <cell r="I1586" t="str">
            <v>30XA0752-_OPT_SEI_4</v>
          </cell>
          <cell r="J1586">
            <v>8568</v>
          </cell>
          <cell r="K1586">
            <v>2399.0400000000004</v>
          </cell>
        </row>
        <row r="1587">
          <cell r="I1587" t="str">
            <v>30XA0802-_OPT_SEI_4</v>
          </cell>
          <cell r="J1587">
            <v>8568</v>
          </cell>
          <cell r="K1587">
            <v>2399.0400000000004</v>
          </cell>
        </row>
        <row r="1588">
          <cell r="I1588" t="str">
            <v>30XA0852-_OPT_SEI_4</v>
          </cell>
          <cell r="J1588">
            <v>8568</v>
          </cell>
          <cell r="K1588">
            <v>2399.0400000000004</v>
          </cell>
        </row>
        <row r="1589">
          <cell r="I1589" t="str">
            <v>30XA0902-_OPT_SEI_4</v>
          </cell>
          <cell r="J1589">
            <v>9820</v>
          </cell>
          <cell r="K1589">
            <v>2749.6000000000004</v>
          </cell>
        </row>
        <row r="1590">
          <cell r="I1590" t="str">
            <v>30XA1002-_OPT_SEI_4</v>
          </cell>
          <cell r="J1590">
            <v>9820</v>
          </cell>
          <cell r="K1590">
            <v>2749.6000000000004</v>
          </cell>
        </row>
        <row r="1591">
          <cell r="I1591" t="str">
            <v>30XA1102-_OPT_SEI_4</v>
          </cell>
          <cell r="J1591">
            <v>11948</v>
          </cell>
          <cell r="K1591">
            <v>3345.4400000000005</v>
          </cell>
        </row>
        <row r="1592">
          <cell r="I1592" t="str">
            <v>30XA1202-_OPT_SEI_4</v>
          </cell>
          <cell r="J1592">
            <v>11948</v>
          </cell>
          <cell r="K1592">
            <v>3345.4400000000005</v>
          </cell>
        </row>
        <row r="1593">
          <cell r="I1593" t="str">
            <v>30XA1302-_OPT_SEI_4</v>
          </cell>
          <cell r="J1593">
            <v>11948</v>
          </cell>
          <cell r="K1593">
            <v>3345.4400000000005</v>
          </cell>
        </row>
        <row r="1594">
          <cell r="I1594" t="str">
            <v>30XA1352-_OPT_SEI_4</v>
          </cell>
          <cell r="J1594">
            <v>11948</v>
          </cell>
          <cell r="K1594">
            <v>3345.4400000000005</v>
          </cell>
        </row>
        <row r="1595">
          <cell r="I1595" t="str">
            <v>30XA1402-_OPT_SEI_4</v>
          </cell>
          <cell r="J1595">
            <v>15296</v>
          </cell>
          <cell r="K1595">
            <v>4282.88</v>
          </cell>
        </row>
        <row r="1596">
          <cell r="I1596" t="str">
            <v>30XA1502-_OPT_SEI_4</v>
          </cell>
          <cell r="J1596">
            <v>15296</v>
          </cell>
          <cell r="K1596">
            <v>4282.88</v>
          </cell>
        </row>
        <row r="1597">
          <cell r="I1597" t="str">
            <v>30XA1702-_OPT_SEI_4</v>
          </cell>
          <cell r="J1597">
            <v>17135</v>
          </cell>
          <cell r="K1597">
            <v>4797.8</v>
          </cell>
        </row>
        <row r="1598">
          <cell r="I1598" t="str">
            <v>30XA0252-_OPT_SEI_4C</v>
          </cell>
          <cell r="J1598">
            <v>5980</v>
          </cell>
          <cell r="K1598">
            <v>1674.4</v>
          </cell>
        </row>
        <row r="1599">
          <cell r="I1599" t="str">
            <v>30XA0302-_OPT_SEI_4C</v>
          </cell>
          <cell r="J1599">
            <v>5980</v>
          </cell>
          <cell r="K1599">
            <v>1674.4</v>
          </cell>
        </row>
        <row r="1600">
          <cell r="I1600" t="str">
            <v>30XA0352-_OPT_SEI_4C</v>
          </cell>
          <cell r="J1600">
            <v>7390</v>
          </cell>
          <cell r="K1600">
            <v>2069.2000000000003</v>
          </cell>
        </row>
        <row r="1601">
          <cell r="I1601" t="str">
            <v>30XA0402-_OPT_SEI_4C</v>
          </cell>
          <cell r="J1601">
            <v>7390</v>
          </cell>
          <cell r="K1601">
            <v>2069.2000000000003</v>
          </cell>
        </row>
        <row r="1602">
          <cell r="I1602" t="str">
            <v>30XA0452-_OPT_SEI_4C</v>
          </cell>
          <cell r="J1602">
            <v>7390</v>
          </cell>
          <cell r="K1602">
            <v>2069.2000000000003</v>
          </cell>
        </row>
        <row r="1603">
          <cell r="I1603" t="str">
            <v>30XA0502-_OPT_SEI_4C</v>
          </cell>
          <cell r="J1603">
            <v>8800</v>
          </cell>
          <cell r="K1603">
            <v>2464.0000000000005</v>
          </cell>
        </row>
        <row r="1604">
          <cell r="I1604" t="str">
            <v>30XA0602-_OPT_SEI_4C</v>
          </cell>
          <cell r="J1604">
            <v>10211</v>
          </cell>
          <cell r="K1604">
            <v>2859.0800000000004</v>
          </cell>
        </row>
        <row r="1605">
          <cell r="I1605" t="str">
            <v>30XA0702-_OPT_SEI_4C</v>
          </cell>
          <cell r="J1605">
            <v>10211</v>
          </cell>
          <cell r="K1605">
            <v>2859.0800000000004</v>
          </cell>
        </row>
        <row r="1606">
          <cell r="I1606" t="str">
            <v>30XA0752-_OPT_SEI_4C</v>
          </cell>
          <cell r="J1606">
            <v>11562</v>
          </cell>
          <cell r="K1606">
            <v>3237.36</v>
          </cell>
        </row>
        <row r="1607">
          <cell r="I1607" t="str">
            <v>30XA0802-_OPT_SEI_4C</v>
          </cell>
          <cell r="J1607">
            <v>11562</v>
          </cell>
          <cell r="K1607">
            <v>3237.36</v>
          </cell>
        </row>
        <row r="1608">
          <cell r="I1608" t="str">
            <v>30XA0852-_OPT_SEI_4C</v>
          </cell>
          <cell r="J1608">
            <v>11562</v>
          </cell>
          <cell r="K1608">
            <v>3237.36</v>
          </cell>
        </row>
        <row r="1609">
          <cell r="I1609" t="str">
            <v>30XA0902-_OPT_SEI_4C</v>
          </cell>
          <cell r="J1609">
            <v>13253</v>
          </cell>
          <cell r="K1609">
            <v>3710.84</v>
          </cell>
        </row>
        <row r="1610">
          <cell r="I1610" t="str">
            <v>30XA1002-_OPT_SEI_4C</v>
          </cell>
          <cell r="J1610">
            <v>13253</v>
          </cell>
          <cell r="K1610">
            <v>3710.84</v>
          </cell>
        </row>
        <row r="1611">
          <cell r="I1611" t="str">
            <v>30XA1102-_OPT_SEI_4C</v>
          </cell>
          <cell r="J1611">
            <v>16123</v>
          </cell>
          <cell r="K1611">
            <v>4514.4400000000005</v>
          </cell>
        </row>
        <row r="1612">
          <cell r="I1612" t="str">
            <v>30XA1202-_OPT_SEI_4C</v>
          </cell>
          <cell r="J1612">
            <v>16123</v>
          </cell>
          <cell r="K1612">
            <v>4514.4400000000005</v>
          </cell>
        </row>
        <row r="1613">
          <cell r="I1613" t="str">
            <v>30XA1302-_OPT_SEI_4C</v>
          </cell>
          <cell r="J1613">
            <v>16123</v>
          </cell>
          <cell r="K1613">
            <v>4514.4400000000005</v>
          </cell>
        </row>
        <row r="1614">
          <cell r="I1614" t="str">
            <v>30XA1352-_OPT_SEI_4C</v>
          </cell>
          <cell r="J1614">
            <v>16123</v>
          </cell>
          <cell r="K1614">
            <v>4514.4400000000005</v>
          </cell>
        </row>
        <row r="1615">
          <cell r="I1615" t="str">
            <v>30XA1402-_OPT_SEI_4C</v>
          </cell>
          <cell r="J1615">
            <v>20643</v>
          </cell>
          <cell r="K1615">
            <v>5780.0400000000009</v>
          </cell>
        </row>
        <row r="1616">
          <cell r="I1616" t="str">
            <v>30XA1502-_OPT_SEI_4C</v>
          </cell>
          <cell r="J1616">
            <v>20643</v>
          </cell>
          <cell r="K1616">
            <v>5780.0400000000009</v>
          </cell>
        </row>
        <row r="1617">
          <cell r="I1617" t="str">
            <v>30XA1702-_OPT_SEI_4C</v>
          </cell>
          <cell r="J1617">
            <v>23123</v>
          </cell>
          <cell r="K1617">
            <v>6474.4400000000005</v>
          </cell>
        </row>
        <row r="1618">
          <cell r="I1618" t="str">
            <v>30XA0252-_OPT_SKID</v>
          </cell>
          <cell r="J1618">
            <v>1640</v>
          </cell>
          <cell r="K1618">
            <v>459.20000000000005</v>
          </cell>
        </row>
        <row r="1619">
          <cell r="I1619" t="str">
            <v>30XA0302-_OPT_SKID</v>
          </cell>
          <cell r="J1619">
            <v>1640</v>
          </cell>
          <cell r="K1619">
            <v>459.20000000000005</v>
          </cell>
        </row>
        <row r="1620">
          <cell r="I1620" t="str">
            <v>30XA0352-_OPT_SKID</v>
          </cell>
          <cell r="J1620">
            <v>2112</v>
          </cell>
          <cell r="K1620">
            <v>591.36</v>
          </cell>
        </row>
        <row r="1621">
          <cell r="I1621" t="str">
            <v>30XA0402-_OPT_SKID</v>
          </cell>
          <cell r="J1621">
            <v>2112</v>
          </cell>
          <cell r="K1621">
            <v>591.36</v>
          </cell>
        </row>
        <row r="1622">
          <cell r="I1622" t="str">
            <v>30XA0452-_OPT_SKID</v>
          </cell>
          <cell r="J1622">
            <v>2112</v>
          </cell>
          <cell r="K1622">
            <v>591.36</v>
          </cell>
        </row>
        <row r="1623">
          <cell r="I1623" t="str">
            <v>30XA0502-_OPT_SKID</v>
          </cell>
          <cell r="J1623">
            <v>2579</v>
          </cell>
          <cell r="K1623">
            <v>722.12000000000012</v>
          </cell>
        </row>
        <row r="1624">
          <cell r="I1624" t="str">
            <v>30XA0602-_OPT_SKID</v>
          </cell>
          <cell r="J1624">
            <v>3300</v>
          </cell>
          <cell r="K1624">
            <v>924.00000000000011</v>
          </cell>
        </row>
        <row r="1625">
          <cell r="I1625" t="str">
            <v>30XA0702-_OPT_SKID</v>
          </cell>
          <cell r="J1625">
            <v>3300</v>
          </cell>
          <cell r="K1625">
            <v>924.00000000000011</v>
          </cell>
        </row>
        <row r="1626">
          <cell r="I1626" t="str">
            <v>30XA0752-_OPT_SKID</v>
          </cell>
          <cell r="J1626">
            <v>3502</v>
          </cell>
          <cell r="K1626">
            <v>980.56000000000006</v>
          </cell>
        </row>
        <row r="1627">
          <cell r="I1627" t="str">
            <v>30XA0802-_OPT_SKID</v>
          </cell>
          <cell r="J1627">
            <v>3502</v>
          </cell>
          <cell r="K1627">
            <v>980.56000000000006</v>
          </cell>
        </row>
        <row r="1628">
          <cell r="I1628" t="str">
            <v>30XA0852-_OPT_SKID</v>
          </cell>
          <cell r="J1628">
            <v>3502</v>
          </cell>
          <cell r="K1628">
            <v>980.56000000000006</v>
          </cell>
        </row>
        <row r="1629">
          <cell r="I1629" t="str">
            <v>30XA0902-_OPT_SKID</v>
          </cell>
          <cell r="J1629">
            <v>4314</v>
          </cell>
          <cell r="K1629">
            <v>1207.92</v>
          </cell>
        </row>
        <row r="1630">
          <cell r="I1630" t="str">
            <v>30XA1002-_OPT_SKID</v>
          </cell>
          <cell r="J1630">
            <v>4314</v>
          </cell>
          <cell r="K1630">
            <v>1207.92</v>
          </cell>
        </row>
        <row r="1631">
          <cell r="I1631" t="str">
            <v>30XA1102-_OPT_SKID</v>
          </cell>
          <cell r="J1631">
            <v>4685</v>
          </cell>
          <cell r="K1631">
            <v>1311.8000000000002</v>
          </cell>
        </row>
        <row r="1632">
          <cell r="I1632" t="str">
            <v>30XA1202-_OPT_SKID</v>
          </cell>
          <cell r="J1632">
            <v>4685</v>
          </cell>
          <cell r="K1632">
            <v>1311.8000000000002</v>
          </cell>
        </row>
        <row r="1633">
          <cell r="I1633" t="str">
            <v>30XA1302-_OPT_SKID</v>
          </cell>
          <cell r="J1633">
            <v>4685</v>
          </cell>
          <cell r="K1633">
            <v>1311.8000000000002</v>
          </cell>
        </row>
        <row r="1634">
          <cell r="I1634" t="str">
            <v>30XA1352-_OPT_SKID</v>
          </cell>
          <cell r="J1634">
            <v>4685</v>
          </cell>
          <cell r="K1634">
            <v>1311.8000000000002</v>
          </cell>
        </row>
        <row r="1635">
          <cell r="I1635" t="str">
            <v>30XA1402-_OPT_SKID</v>
          </cell>
          <cell r="J1635">
            <v>6426</v>
          </cell>
          <cell r="K1635">
            <v>1799.2800000000002</v>
          </cell>
        </row>
        <row r="1636">
          <cell r="I1636" t="str">
            <v>30XA1502-_OPT_SKID</v>
          </cell>
          <cell r="J1636">
            <v>6426</v>
          </cell>
          <cell r="K1636">
            <v>1799.2800000000002</v>
          </cell>
        </row>
        <row r="1637">
          <cell r="I1637" t="str">
            <v>30XA1702-_OPT_SKID</v>
          </cell>
          <cell r="J1637">
            <v>7004</v>
          </cell>
          <cell r="K1637">
            <v>1961.1200000000001</v>
          </cell>
        </row>
        <row r="1638">
          <cell r="I1638" t="str">
            <v xml:space="preserve">30HXC080-A_COUNTRY_CODE_H           </v>
          </cell>
          <cell r="J1638">
            <v>2547</v>
          </cell>
          <cell r="K1638">
            <v>713.16000000000008</v>
          </cell>
        </row>
        <row r="1639">
          <cell r="I1639" t="str">
            <v xml:space="preserve">30HXC080-A_OPT_005               </v>
          </cell>
          <cell r="J1639">
            <v>624</v>
          </cell>
          <cell r="K1639">
            <v>174.72000000000003</v>
          </cell>
        </row>
        <row r="1640">
          <cell r="I1640" t="str">
            <v xml:space="preserve">30HXC080-A_OPT_020               </v>
          </cell>
          <cell r="J1640">
            <v>4106</v>
          </cell>
          <cell r="K1640">
            <v>1149.68</v>
          </cell>
        </row>
        <row r="1641">
          <cell r="I1641" t="str">
            <v xml:space="preserve">30HXC080-A_OPT_022               </v>
          </cell>
          <cell r="J1641">
            <v>7545</v>
          </cell>
          <cell r="K1641">
            <v>2112.6000000000004</v>
          </cell>
        </row>
        <row r="1642">
          <cell r="I1642" t="str">
            <v xml:space="preserve">30HXC080-A_OPT_033               </v>
          </cell>
          <cell r="J1642">
            <v>17372</v>
          </cell>
          <cell r="K1642">
            <v>4864.1600000000008</v>
          </cell>
        </row>
        <row r="1643">
          <cell r="I1643" t="str">
            <v xml:space="preserve">30HXC080-A_OPT_034A              </v>
          </cell>
          <cell r="J1643">
            <v>41688</v>
          </cell>
          <cell r="K1643">
            <v>11672.640000000001</v>
          </cell>
        </row>
        <row r="1644">
          <cell r="I1644" t="str">
            <v xml:space="preserve">30HXC080-A_OPT_051               </v>
          </cell>
          <cell r="J1644">
            <v>7857</v>
          </cell>
          <cell r="K1644">
            <v>2199.96</v>
          </cell>
        </row>
        <row r="1645">
          <cell r="I1645" t="str">
            <v xml:space="preserve">30HXC080-A_OPT_060               </v>
          </cell>
          <cell r="J1645">
            <v>2334</v>
          </cell>
          <cell r="K1645">
            <v>653.5200000000001</v>
          </cell>
        </row>
        <row r="1646">
          <cell r="I1646" t="str">
            <v xml:space="preserve">30HXC080-A_OPT_061               </v>
          </cell>
          <cell r="J1646">
            <v>4331</v>
          </cell>
          <cell r="K1646">
            <v>1212.68</v>
          </cell>
        </row>
        <row r="1647">
          <cell r="I1647" t="str">
            <v>OPT_084_015</v>
          </cell>
          <cell r="J1647">
            <v>467</v>
          </cell>
          <cell r="K1647">
            <v>130.76000000000002</v>
          </cell>
        </row>
        <row r="1648">
          <cell r="I1648" t="str">
            <v>OPT_084_022</v>
          </cell>
          <cell r="J1648">
            <v>467</v>
          </cell>
          <cell r="K1648">
            <v>130.76000000000002</v>
          </cell>
        </row>
        <row r="1649">
          <cell r="I1649" t="str">
            <v>OPT_084_030</v>
          </cell>
          <cell r="J1649">
            <v>467</v>
          </cell>
          <cell r="K1649">
            <v>130.76000000000002</v>
          </cell>
        </row>
        <row r="1650">
          <cell r="I1650" t="str">
            <v>OPT_084D_015</v>
          </cell>
          <cell r="J1650">
            <v>702</v>
          </cell>
          <cell r="K1650">
            <v>196.56000000000003</v>
          </cell>
        </row>
        <row r="1651">
          <cell r="I1651" t="str">
            <v>OPT_084D_022</v>
          </cell>
          <cell r="J1651">
            <v>702</v>
          </cell>
          <cell r="K1651">
            <v>196.56000000000003</v>
          </cell>
        </row>
        <row r="1652">
          <cell r="I1652" t="str">
            <v>OPT_084D_030</v>
          </cell>
          <cell r="J1652">
            <v>702</v>
          </cell>
          <cell r="K1652">
            <v>196.56000000000003</v>
          </cell>
        </row>
        <row r="1653">
          <cell r="I1653" t="str">
            <v>OPT_084R_015</v>
          </cell>
          <cell r="J1653">
            <v>467</v>
          </cell>
          <cell r="K1653">
            <v>130.76000000000002</v>
          </cell>
        </row>
        <row r="1654">
          <cell r="I1654" t="str">
            <v>OPT_084R_022</v>
          </cell>
          <cell r="J1654">
            <v>467</v>
          </cell>
          <cell r="K1654">
            <v>130.76000000000002</v>
          </cell>
        </row>
        <row r="1655">
          <cell r="I1655" t="str">
            <v>OPT_084R_030</v>
          </cell>
          <cell r="J1655">
            <v>467</v>
          </cell>
          <cell r="K1655">
            <v>130.76000000000002</v>
          </cell>
        </row>
        <row r="1656">
          <cell r="I1656" t="str">
            <v xml:space="preserve">30HXC080-A_OPT_092               </v>
          </cell>
          <cell r="J1656">
            <v>1179</v>
          </cell>
          <cell r="K1656">
            <v>330.12</v>
          </cell>
        </row>
        <row r="1657">
          <cell r="I1657" t="str">
            <v xml:space="preserve">30HXC080-A_OPT_100C              </v>
          </cell>
          <cell r="J1657">
            <v>624</v>
          </cell>
          <cell r="K1657">
            <v>174.72000000000003</v>
          </cell>
        </row>
        <row r="1658">
          <cell r="I1658" t="str">
            <v xml:space="preserve">30HXC080-A_OPT_102C              </v>
          </cell>
          <cell r="J1658">
            <v>624</v>
          </cell>
          <cell r="K1658">
            <v>174.72000000000003</v>
          </cell>
        </row>
        <row r="1659">
          <cell r="I1659" t="str">
            <v xml:space="preserve">30HXC080-A_OPT_104               </v>
          </cell>
          <cell r="J1659">
            <v>483</v>
          </cell>
          <cell r="K1659">
            <v>135.24</v>
          </cell>
        </row>
        <row r="1660">
          <cell r="I1660" t="str">
            <v xml:space="preserve">30HXC080-A_OPT_104A              </v>
          </cell>
          <cell r="J1660">
            <v>462</v>
          </cell>
          <cell r="K1660">
            <v>129.36000000000001</v>
          </cell>
        </row>
        <row r="1661">
          <cell r="I1661" t="str">
            <v xml:space="preserve">30HXC080-A_OPT_107               </v>
          </cell>
          <cell r="J1661">
            <v>312</v>
          </cell>
          <cell r="K1661">
            <v>87.360000000000014</v>
          </cell>
        </row>
        <row r="1662">
          <cell r="I1662" t="str">
            <v xml:space="preserve">30HXC080-A_OPT_107A              </v>
          </cell>
          <cell r="J1662">
            <v>312</v>
          </cell>
          <cell r="K1662">
            <v>87.360000000000014</v>
          </cell>
        </row>
        <row r="1663">
          <cell r="I1663" t="str">
            <v xml:space="preserve">30HXC080-A_OPT_150               </v>
          </cell>
          <cell r="J1663">
            <v>2883</v>
          </cell>
          <cell r="K1663">
            <v>807.24000000000012</v>
          </cell>
        </row>
        <row r="1664">
          <cell r="I1664" t="str">
            <v xml:space="preserve">30HXC080-A_OPT_150A              </v>
          </cell>
          <cell r="J1664">
            <v>4087</v>
          </cell>
          <cell r="K1664">
            <v>1144.3600000000001</v>
          </cell>
        </row>
        <row r="1665">
          <cell r="I1665" t="str">
            <v xml:space="preserve">30HXC080-A_OPT_150B              </v>
          </cell>
          <cell r="J1665">
            <v>124</v>
          </cell>
          <cell r="K1665">
            <v>34.720000000000006</v>
          </cell>
        </row>
        <row r="1666">
          <cell r="I1666" t="str">
            <v xml:space="preserve">30HXC080-A_OPT_152               </v>
          </cell>
          <cell r="J1666">
            <v>704</v>
          </cell>
          <cell r="K1666">
            <v>197.12</v>
          </cell>
        </row>
        <row r="1667">
          <cell r="I1667" t="str">
            <v>30HXC080-A_OPT_193</v>
          </cell>
          <cell r="J1667">
            <v>418</v>
          </cell>
          <cell r="K1667">
            <v>117.04</v>
          </cell>
        </row>
        <row r="1668">
          <cell r="I1668" t="str">
            <v>30HXC080-A_OPT_194</v>
          </cell>
          <cell r="J1668">
            <v>1333</v>
          </cell>
          <cell r="K1668">
            <v>373.24</v>
          </cell>
        </row>
        <row r="1669">
          <cell r="I1669" t="str">
            <v>30HXC080-A_OPT_195</v>
          </cell>
          <cell r="J1669">
            <v>3977</v>
          </cell>
          <cell r="K1669">
            <v>1113.5600000000002</v>
          </cell>
        </row>
        <row r="1670">
          <cell r="I1670" t="str">
            <v>30HXC080-A_OPT_199</v>
          </cell>
          <cell r="J1670">
            <v>557</v>
          </cell>
          <cell r="K1670">
            <v>155.96</v>
          </cell>
        </row>
        <row r="1671">
          <cell r="I1671" t="str">
            <v>30HXC080-A_OPT_SEI_2B</v>
          </cell>
          <cell r="J1671">
            <v>1660</v>
          </cell>
          <cell r="K1671">
            <v>464.80000000000007</v>
          </cell>
        </row>
        <row r="1672">
          <cell r="I1672" t="str">
            <v>30HXC080-A_OPT_SEI_3</v>
          </cell>
          <cell r="J1672">
            <v>1756</v>
          </cell>
          <cell r="K1672">
            <v>491.68000000000006</v>
          </cell>
        </row>
        <row r="1673">
          <cell r="I1673" t="str">
            <v>30HXC080-A_OPT_SEI_3LI</v>
          </cell>
          <cell r="J1673">
            <v>1204</v>
          </cell>
          <cell r="K1673">
            <v>337.12</v>
          </cell>
        </row>
        <row r="1674">
          <cell r="I1674" t="str">
            <v>30HXC080-A_OPT_SEI_4</v>
          </cell>
          <cell r="J1674">
            <v>2078</v>
          </cell>
          <cell r="K1674">
            <v>581.84</v>
          </cell>
        </row>
        <row r="1675">
          <cell r="I1675" t="str">
            <v>30HXC080-A_OPT_SEI_4C</v>
          </cell>
          <cell r="J1675">
            <v>2805</v>
          </cell>
          <cell r="K1675">
            <v>785.40000000000009</v>
          </cell>
        </row>
        <row r="1676">
          <cell r="I1676" t="str">
            <v>30HXC080-A_OPT_SKID</v>
          </cell>
          <cell r="J1676">
            <v>1170</v>
          </cell>
          <cell r="K1676">
            <v>327.60000000000002</v>
          </cell>
        </row>
        <row r="1677">
          <cell r="I1677" t="str">
            <v xml:space="preserve">30HXC090-A_COUNTRY_CODE_H           </v>
          </cell>
          <cell r="J1677">
            <v>2547</v>
          </cell>
          <cell r="K1677">
            <v>713.16000000000008</v>
          </cell>
        </row>
        <row r="1678">
          <cell r="I1678" t="str">
            <v xml:space="preserve">30HXC090-A_OPT_005               </v>
          </cell>
          <cell r="J1678">
            <v>624</v>
          </cell>
          <cell r="K1678">
            <v>174.72000000000003</v>
          </cell>
        </row>
        <row r="1679">
          <cell r="I1679" t="str">
            <v xml:space="preserve">30HXC090-A_OPT_006               </v>
          </cell>
          <cell r="J1679">
            <v>279</v>
          </cell>
          <cell r="K1679">
            <v>78.12</v>
          </cell>
        </row>
        <row r="1680">
          <cell r="I1680" t="str">
            <v xml:space="preserve">30HXC090-A_OPT_020               </v>
          </cell>
          <cell r="J1680">
            <v>4106</v>
          </cell>
          <cell r="K1680">
            <v>1149.68</v>
          </cell>
        </row>
        <row r="1681">
          <cell r="I1681" t="str">
            <v xml:space="preserve">30HXC090-A_OPT_022               </v>
          </cell>
          <cell r="J1681">
            <v>7545</v>
          </cell>
          <cell r="K1681">
            <v>2112.6000000000004</v>
          </cell>
        </row>
        <row r="1682">
          <cell r="I1682" t="str">
            <v xml:space="preserve">30HXC090-A_OPT_033               </v>
          </cell>
          <cell r="J1682">
            <v>17372</v>
          </cell>
          <cell r="K1682">
            <v>4864.1600000000008</v>
          </cell>
        </row>
        <row r="1683">
          <cell r="I1683" t="str">
            <v xml:space="preserve">30HXC090-A_OPT_034A              </v>
          </cell>
          <cell r="J1683">
            <v>41688</v>
          </cell>
          <cell r="K1683">
            <v>11672.640000000001</v>
          </cell>
        </row>
        <row r="1684">
          <cell r="I1684" t="str">
            <v xml:space="preserve">30HXC090-A_OPT_051               </v>
          </cell>
          <cell r="J1684">
            <v>7857</v>
          </cell>
          <cell r="K1684">
            <v>2199.96</v>
          </cell>
        </row>
        <row r="1685">
          <cell r="I1685" t="str">
            <v xml:space="preserve">30HXC090-A_OPT_060               </v>
          </cell>
          <cell r="J1685">
            <v>2334</v>
          </cell>
          <cell r="K1685">
            <v>653.5200000000001</v>
          </cell>
        </row>
        <row r="1686">
          <cell r="I1686" t="str">
            <v xml:space="preserve">30HXC090-A_OPT_061               </v>
          </cell>
          <cell r="J1686">
            <v>4331</v>
          </cell>
          <cell r="K1686">
            <v>1212.68</v>
          </cell>
        </row>
        <row r="1687">
          <cell r="I1687" t="str">
            <v>OPT_084_015</v>
          </cell>
          <cell r="J1687">
            <v>467</v>
          </cell>
          <cell r="K1687">
            <v>130.76000000000002</v>
          </cell>
        </row>
        <row r="1688">
          <cell r="I1688" t="str">
            <v>OPT_084_022</v>
          </cell>
          <cell r="J1688">
            <v>467</v>
          </cell>
          <cell r="K1688">
            <v>130.76000000000002</v>
          </cell>
        </row>
        <row r="1689">
          <cell r="I1689" t="str">
            <v>OPT_084_030</v>
          </cell>
          <cell r="J1689">
            <v>467</v>
          </cell>
          <cell r="K1689">
            <v>130.76000000000002</v>
          </cell>
        </row>
        <row r="1690">
          <cell r="I1690" t="str">
            <v>OPT_084D_015</v>
          </cell>
          <cell r="J1690">
            <v>702</v>
          </cell>
          <cell r="K1690">
            <v>196.56000000000003</v>
          </cell>
        </row>
        <row r="1691">
          <cell r="I1691" t="str">
            <v>OPT_084D_022</v>
          </cell>
          <cell r="J1691">
            <v>702</v>
          </cell>
          <cell r="K1691">
            <v>196.56000000000003</v>
          </cell>
        </row>
        <row r="1692">
          <cell r="I1692" t="str">
            <v>OPT_084D_030</v>
          </cell>
          <cell r="J1692">
            <v>702</v>
          </cell>
          <cell r="K1692">
            <v>196.56000000000003</v>
          </cell>
        </row>
        <row r="1693">
          <cell r="I1693" t="str">
            <v>OPT_084R_015</v>
          </cell>
          <cell r="J1693">
            <v>467</v>
          </cell>
          <cell r="K1693">
            <v>130.76000000000002</v>
          </cell>
        </row>
        <row r="1694">
          <cell r="I1694" t="str">
            <v>OPT_084R_022</v>
          </cell>
          <cell r="J1694">
            <v>467</v>
          </cell>
          <cell r="K1694">
            <v>130.76000000000002</v>
          </cell>
        </row>
        <row r="1695">
          <cell r="I1695" t="str">
            <v>OPT_084R_030</v>
          </cell>
          <cell r="J1695">
            <v>467</v>
          </cell>
          <cell r="K1695">
            <v>130.76000000000002</v>
          </cell>
        </row>
        <row r="1696">
          <cell r="I1696" t="str">
            <v xml:space="preserve">30HXC090-A_OPT_092               </v>
          </cell>
          <cell r="J1696">
            <v>1179</v>
          </cell>
          <cell r="K1696">
            <v>330.12</v>
          </cell>
        </row>
        <row r="1697">
          <cell r="I1697" t="str">
            <v xml:space="preserve">30HXC090-A_OPT_100C              </v>
          </cell>
          <cell r="J1697">
            <v>624</v>
          </cell>
          <cell r="K1697">
            <v>174.72000000000003</v>
          </cell>
        </row>
        <row r="1698">
          <cell r="I1698" t="str">
            <v xml:space="preserve">30HXC090-A_OPT_102C              </v>
          </cell>
          <cell r="J1698">
            <v>624</v>
          </cell>
          <cell r="K1698">
            <v>174.72000000000003</v>
          </cell>
        </row>
        <row r="1699">
          <cell r="I1699" t="str">
            <v xml:space="preserve">30HXC090-A_OPT_104               </v>
          </cell>
          <cell r="J1699">
            <v>483</v>
          </cell>
          <cell r="K1699">
            <v>135.24</v>
          </cell>
        </row>
        <row r="1700">
          <cell r="I1700" t="str">
            <v xml:space="preserve">30HXC090-A_OPT_104A              </v>
          </cell>
          <cell r="J1700">
            <v>462</v>
          </cell>
          <cell r="K1700">
            <v>129.36000000000001</v>
          </cell>
        </row>
        <row r="1701">
          <cell r="I1701" t="str">
            <v xml:space="preserve">30HXC090-A_OPT_107               </v>
          </cell>
          <cell r="J1701">
            <v>312</v>
          </cell>
          <cell r="K1701">
            <v>87.360000000000014</v>
          </cell>
        </row>
        <row r="1702">
          <cell r="I1702" t="str">
            <v xml:space="preserve">30HXC090-A_OPT_107A              </v>
          </cell>
          <cell r="J1702">
            <v>312</v>
          </cell>
          <cell r="K1702">
            <v>87.360000000000014</v>
          </cell>
        </row>
        <row r="1703">
          <cell r="I1703" t="str">
            <v xml:space="preserve">30HXC090-A_OPT_150               </v>
          </cell>
          <cell r="J1703">
            <v>2883</v>
          </cell>
          <cell r="K1703">
            <v>807.24000000000012</v>
          </cell>
        </row>
        <row r="1704">
          <cell r="I1704" t="str">
            <v xml:space="preserve">30HXC090-A_OPT_150A              </v>
          </cell>
          <cell r="J1704">
            <v>4087</v>
          </cell>
          <cell r="K1704">
            <v>1144.3600000000001</v>
          </cell>
        </row>
        <row r="1705">
          <cell r="I1705" t="str">
            <v xml:space="preserve">30HXC090-A_OPT_150B              </v>
          </cell>
          <cell r="J1705">
            <v>124</v>
          </cell>
          <cell r="K1705">
            <v>34.720000000000006</v>
          </cell>
        </row>
        <row r="1706">
          <cell r="I1706" t="str">
            <v xml:space="preserve">30HXC090-A_OPT_152               </v>
          </cell>
          <cell r="J1706">
            <v>704</v>
          </cell>
          <cell r="K1706">
            <v>197.12</v>
          </cell>
        </row>
        <row r="1707">
          <cell r="I1707" t="str">
            <v>30HXC090-A_OPT_193</v>
          </cell>
          <cell r="J1707">
            <v>418</v>
          </cell>
          <cell r="K1707">
            <v>117.04</v>
          </cell>
        </row>
        <row r="1708">
          <cell r="I1708" t="str">
            <v>30HXC090-A_OPT_194</v>
          </cell>
          <cell r="J1708">
            <v>1333</v>
          </cell>
          <cell r="K1708">
            <v>373.24</v>
          </cell>
        </row>
        <row r="1709">
          <cell r="I1709" t="str">
            <v>30HXC090-A_OPT_195</v>
          </cell>
          <cell r="J1709">
            <v>3977</v>
          </cell>
          <cell r="K1709">
            <v>1113.5600000000002</v>
          </cell>
        </row>
        <row r="1710">
          <cell r="I1710" t="str">
            <v>30HXC090-A_OPT_199</v>
          </cell>
          <cell r="J1710">
            <v>557</v>
          </cell>
          <cell r="K1710">
            <v>155.96</v>
          </cell>
        </row>
        <row r="1711">
          <cell r="I1711" t="str">
            <v>30HXC090-A_OPT_SEI_2B</v>
          </cell>
          <cell r="J1711">
            <v>1660</v>
          </cell>
          <cell r="K1711">
            <v>464.80000000000007</v>
          </cell>
        </row>
        <row r="1712">
          <cell r="I1712" t="str">
            <v>30HXC090-A_OPT_SEI_3</v>
          </cell>
          <cell r="J1712">
            <v>1756</v>
          </cell>
          <cell r="K1712">
            <v>491.68000000000006</v>
          </cell>
        </row>
        <row r="1713">
          <cell r="I1713" t="str">
            <v>30HXC090-A_OPT_SEI_3LI</v>
          </cell>
          <cell r="J1713">
            <v>1204</v>
          </cell>
          <cell r="K1713">
            <v>337.12</v>
          </cell>
        </row>
        <row r="1714">
          <cell r="I1714" t="str">
            <v>30HXC090-A_OPT_SEI_4</v>
          </cell>
          <cell r="J1714">
            <v>2078</v>
          </cell>
          <cell r="K1714">
            <v>581.84</v>
          </cell>
        </row>
        <row r="1715">
          <cell r="I1715" t="str">
            <v>30HXC090-A_OPT_SEI_4C</v>
          </cell>
          <cell r="J1715">
            <v>2805</v>
          </cell>
          <cell r="K1715">
            <v>785.40000000000009</v>
          </cell>
        </row>
        <row r="1716">
          <cell r="I1716" t="str">
            <v>30HXC090-A_OPT_SKID</v>
          </cell>
          <cell r="J1716">
            <v>1170</v>
          </cell>
          <cell r="K1716">
            <v>327.60000000000002</v>
          </cell>
        </row>
        <row r="1717">
          <cell r="I1717" t="str">
            <v xml:space="preserve">30HXC100-A_COUNTRY_CODE_H           </v>
          </cell>
          <cell r="J1717">
            <v>2547</v>
          </cell>
          <cell r="K1717">
            <v>713.16000000000008</v>
          </cell>
        </row>
        <row r="1718">
          <cell r="I1718" t="str">
            <v xml:space="preserve">30HXC100-A_OPT_005               </v>
          </cell>
          <cell r="J1718">
            <v>624</v>
          </cell>
          <cell r="K1718">
            <v>174.72000000000003</v>
          </cell>
        </row>
        <row r="1719">
          <cell r="I1719" t="str">
            <v xml:space="preserve">30HXC100-A_OPT_020               </v>
          </cell>
          <cell r="J1719">
            <v>4106</v>
          </cell>
          <cell r="K1719">
            <v>1149.68</v>
          </cell>
        </row>
        <row r="1720">
          <cell r="I1720" t="str">
            <v xml:space="preserve">30HXC100-A_OPT_022               </v>
          </cell>
          <cell r="J1720">
            <v>7545</v>
          </cell>
          <cell r="K1720">
            <v>2112.6000000000004</v>
          </cell>
        </row>
        <row r="1721">
          <cell r="I1721" t="str">
            <v xml:space="preserve">30HXC100-A_OPT_033               </v>
          </cell>
          <cell r="J1721">
            <v>17372</v>
          </cell>
          <cell r="K1721">
            <v>4864.1600000000008</v>
          </cell>
        </row>
        <row r="1722">
          <cell r="I1722" t="str">
            <v xml:space="preserve">30HXC100-A_OPT_034A              </v>
          </cell>
          <cell r="J1722">
            <v>41688</v>
          </cell>
          <cell r="K1722">
            <v>11672.640000000001</v>
          </cell>
        </row>
        <row r="1723">
          <cell r="I1723" t="str">
            <v xml:space="preserve">30HXC100-A_OPT_051               </v>
          </cell>
          <cell r="J1723">
            <v>7857</v>
          </cell>
          <cell r="K1723">
            <v>2199.96</v>
          </cell>
        </row>
        <row r="1724">
          <cell r="I1724" t="str">
            <v xml:space="preserve">30HXC100-A_OPT_060               </v>
          </cell>
          <cell r="J1724">
            <v>2334</v>
          </cell>
          <cell r="K1724">
            <v>653.5200000000001</v>
          </cell>
        </row>
        <row r="1725">
          <cell r="I1725" t="str">
            <v xml:space="preserve">30HXC100-A_OPT_061               </v>
          </cell>
          <cell r="J1725">
            <v>4331</v>
          </cell>
          <cell r="K1725">
            <v>1212.68</v>
          </cell>
        </row>
        <row r="1726">
          <cell r="I1726" t="str">
            <v>OPT_084_015</v>
          </cell>
          <cell r="J1726">
            <v>467</v>
          </cell>
          <cell r="K1726">
            <v>130.76000000000002</v>
          </cell>
        </row>
        <row r="1727">
          <cell r="I1727" t="str">
            <v>OPT_084_022</v>
          </cell>
          <cell r="J1727">
            <v>467</v>
          </cell>
          <cell r="K1727">
            <v>130.76000000000002</v>
          </cell>
        </row>
        <row r="1728">
          <cell r="I1728" t="str">
            <v>OPT_084_030</v>
          </cell>
          <cell r="J1728">
            <v>467</v>
          </cell>
          <cell r="K1728">
            <v>130.76000000000002</v>
          </cell>
        </row>
        <row r="1729">
          <cell r="I1729" t="str">
            <v>OPT_084D_015</v>
          </cell>
          <cell r="J1729">
            <v>702</v>
          </cell>
          <cell r="K1729">
            <v>196.56000000000003</v>
          </cell>
        </row>
        <row r="1730">
          <cell r="I1730" t="str">
            <v>OPT_084D_022</v>
          </cell>
          <cell r="J1730">
            <v>702</v>
          </cell>
          <cell r="K1730">
            <v>196.56000000000003</v>
          </cell>
        </row>
        <row r="1731">
          <cell r="I1731" t="str">
            <v>OPT_084D_030</v>
          </cell>
          <cell r="J1731">
            <v>702</v>
          </cell>
          <cell r="K1731">
            <v>196.56000000000003</v>
          </cell>
        </row>
        <row r="1732">
          <cell r="I1732" t="str">
            <v>OPT_084R_015</v>
          </cell>
          <cell r="J1732">
            <v>467</v>
          </cell>
          <cell r="K1732">
            <v>130.76000000000002</v>
          </cell>
        </row>
        <row r="1733">
          <cell r="I1733" t="str">
            <v>OPT_084R_022</v>
          </cell>
          <cell r="J1733">
            <v>467</v>
          </cell>
          <cell r="K1733">
            <v>130.76000000000002</v>
          </cell>
        </row>
        <row r="1734">
          <cell r="I1734" t="str">
            <v>OPT_084R_030</v>
          </cell>
          <cell r="J1734">
            <v>467</v>
          </cell>
          <cell r="K1734">
            <v>130.76000000000002</v>
          </cell>
        </row>
        <row r="1735">
          <cell r="I1735" t="str">
            <v xml:space="preserve">30HXC100-A_OPT_092               </v>
          </cell>
          <cell r="J1735">
            <v>1179</v>
          </cell>
          <cell r="K1735">
            <v>330.12</v>
          </cell>
        </row>
        <row r="1736">
          <cell r="I1736" t="str">
            <v xml:space="preserve">30HXC100-A_OPT_100C              </v>
          </cell>
          <cell r="J1736">
            <v>624</v>
          </cell>
          <cell r="K1736">
            <v>174.72000000000003</v>
          </cell>
        </row>
        <row r="1737">
          <cell r="I1737" t="str">
            <v xml:space="preserve">30HXC100-A_OPT_102C              </v>
          </cell>
          <cell r="J1737">
            <v>624</v>
          </cell>
          <cell r="K1737">
            <v>174.72000000000003</v>
          </cell>
        </row>
        <row r="1738">
          <cell r="I1738" t="str">
            <v xml:space="preserve">30HXC100-A_OPT_104               </v>
          </cell>
          <cell r="J1738">
            <v>483</v>
          </cell>
          <cell r="K1738">
            <v>135.24</v>
          </cell>
        </row>
        <row r="1739">
          <cell r="I1739" t="str">
            <v xml:space="preserve">30HXC100-A_OPT_104A              </v>
          </cell>
          <cell r="J1739">
            <v>462</v>
          </cell>
          <cell r="K1739">
            <v>129.36000000000001</v>
          </cell>
        </row>
        <row r="1740">
          <cell r="I1740" t="str">
            <v xml:space="preserve">30HXC100-A_OPT_107               </v>
          </cell>
          <cell r="J1740">
            <v>312</v>
          </cell>
          <cell r="K1740">
            <v>87.360000000000014</v>
          </cell>
        </row>
        <row r="1741">
          <cell r="I1741" t="str">
            <v xml:space="preserve">30HXC100-A_OPT_107A              </v>
          </cell>
          <cell r="J1741">
            <v>312</v>
          </cell>
          <cell r="K1741">
            <v>87.360000000000014</v>
          </cell>
        </row>
        <row r="1742">
          <cell r="I1742" t="str">
            <v xml:space="preserve">30HXC100-A_OPT_150               </v>
          </cell>
          <cell r="J1742">
            <v>2883</v>
          </cell>
          <cell r="K1742">
            <v>807.24000000000012</v>
          </cell>
        </row>
        <row r="1743">
          <cell r="I1743" t="str">
            <v xml:space="preserve">30HXC100-A_OPT_150A              </v>
          </cell>
          <cell r="J1743">
            <v>4087</v>
          </cell>
          <cell r="K1743">
            <v>1144.3600000000001</v>
          </cell>
        </row>
        <row r="1744">
          <cell r="I1744" t="str">
            <v xml:space="preserve">30HXC100-A_OPT_150B              </v>
          </cell>
          <cell r="J1744">
            <v>124</v>
          </cell>
          <cell r="K1744">
            <v>34.720000000000006</v>
          </cell>
        </row>
        <row r="1745">
          <cell r="I1745" t="str">
            <v xml:space="preserve">30HXC100-A_OPT_152               </v>
          </cell>
          <cell r="J1745">
            <v>704</v>
          </cell>
          <cell r="K1745">
            <v>197.12</v>
          </cell>
        </row>
        <row r="1746">
          <cell r="I1746" t="str">
            <v>30HXC100-A_OPT_193</v>
          </cell>
          <cell r="J1746">
            <v>418</v>
          </cell>
          <cell r="K1746">
            <v>117.04</v>
          </cell>
        </row>
        <row r="1747">
          <cell r="I1747" t="str">
            <v>30HXC100-A_OPT_194</v>
          </cell>
          <cell r="J1747">
            <v>1333</v>
          </cell>
          <cell r="K1747">
            <v>373.24</v>
          </cell>
        </row>
        <row r="1748">
          <cell r="I1748" t="str">
            <v>30HXC100-A_OPT_195</v>
          </cell>
          <cell r="J1748">
            <v>3977</v>
          </cell>
          <cell r="K1748">
            <v>1113.5600000000002</v>
          </cell>
        </row>
        <row r="1749">
          <cell r="I1749" t="str">
            <v>30HXC100-A_OPT_199</v>
          </cell>
          <cell r="J1749">
            <v>557</v>
          </cell>
          <cell r="K1749">
            <v>155.96</v>
          </cell>
        </row>
        <row r="1750">
          <cell r="I1750" t="str">
            <v>30HXC100-A_OPT_SEI_2B</v>
          </cell>
          <cell r="J1750">
            <v>1660</v>
          </cell>
          <cell r="K1750">
            <v>464.80000000000007</v>
          </cell>
        </row>
        <row r="1751">
          <cell r="I1751" t="str">
            <v>30HXC100-A_OPT_SEI_3</v>
          </cell>
          <cell r="J1751">
            <v>1756</v>
          </cell>
          <cell r="K1751">
            <v>491.68000000000006</v>
          </cell>
        </row>
        <row r="1752">
          <cell r="I1752" t="str">
            <v>30HXC100-A_OPT_SEI_3LI</v>
          </cell>
          <cell r="J1752">
            <v>1204</v>
          </cell>
          <cell r="K1752">
            <v>337.12</v>
          </cell>
        </row>
        <row r="1753">
          <cell r="I1753" t="str">
            <v>30HXC100-A_OPT_SEI_4</v>
          </cell>
          <cell r="J1753">
            <v>2078</v>
          </cell>
          <cell r="K1753">
            <v>581.84</v>
          </cell>
        </row>
        <row r="1754">
          <cell r="I1754" t="str">
            <v>30HXC100-A_OPT_SEI_4C</v>
          </cell>
          <cell r="J1754">
            <v>2805</v>
          </cell>
          <cell r="K1754">
            <v>785.40000000000009</v>
          </cell>
        </row>
        <row r="1755">
          <cell r="I1755" t="str">
            <v>30HXC100-A_OPT_SKID</v>
          </cell>
          <cell r="J1755">
            <v>1170</v>
          </cell>
          <cell r="K1755">
            <v>327.60000000000002</v>
          </cell>
        </row>
        <row r="1756">
          <cell r="I1756" t="str">
            <v xml:space="preserve">30HXC110-A_COUNTRY_CODE_H           </v>
          </cell>
          <cell r="J1756">
            <v>2547</v>
          </cell>
          <cell r="K1756">
            <v>713.16000000000008</v>
          </cell>
        </row>
        <row r="1757">
          <cell r="I1757" t="str">
            <v xml:space="preserve">30HXC110-A_OPT_005               </v>
          </cell>
          <cell r="J1757">
            <v>624</v>
          </cell>
          <cell r="K1757">
            <v>174.72000000000003</v>
          </cell>
        </row>
        <row r="1758">
          <cell r="I1758" t="str">
            <v xml:space="preserve">30HXC110-A_OPT_006               </v>
          </cell>
          <cell r="J1758">
            <v>279</v>
          </cell>
          <cell r="K1758">
            <v>78.12</v>
          </cell>
        </row>
        <row r="1759">
          <cell r="I1759" t="str">
            <v xml:space="preserve">30HXC110-A_OPT_020               </v>
          </cell>
          <cell r="J1759">
            <v>4106</v>
          </cell>
          <cell r="K1759">
            <v>1149.68</v>
          </cell>
        </row>
        <row r="1760">
          <cell r="I1760" t="str">
            <v xml:space="preserve">30HXC110-A_OPT_022               </v>
          </cell>
          <cell r="J1760">
            <v>7545</v>
          </cell>
          <cell r="K1760">
            <v>2112.6000000000004</v>
          </cell>
        </row>
        <row r="1761">
          <cell r="I1761" t="str">
            <v xml:space="preserve">30HXC110-A_OPT_033               </v>
          </cell>
          <cell r="J1761">
            <v>17372</v>
          </cell>
          <cell r="K1761">
            <v>4864.1600000000008</v>
          </cell>
        </row>
        <row r="1762">
          <cell r="I1762" t="str">
            <v xml:space="preserve">30HXC110-A_OPT_034A              </v>
          </cell>
          <cell r="J1762">
            <v>41688</v>
          </cell>
          <cell r="K1762">
            <v>11672.640000000001</v>
          </cell>
        </row>
        <row r="1763">
          <cell r="I1763" t="str">
            <v xml:space="preserve">30HXC110-A_OPT_051               </v>
          </cell>
          <cell r="J1763">
            <v>7857</v>
          </cell>
          <cell r="K1763">
            <v>2199.96</v>
          </cell>
        </row>
        <row r="1764">
          <cell r="I1764" t="str">
            <v xml:space="preserve">30HXC110-A_OPT_060               </v>
          </cell>
          <cell r="J1764">
            <v>2334</v>
          </cell>
          <cell r="K1764">
            <v>653.5200000000001</v>
          </cell>
        </row>
        <row r="1765">
          <cell r="I1765" t="str">
            <v xml:space="preserve">30HXC110-A_OPT_061               </v>
          </cell>
          <cell r="J1765">
            <v>4331</v>
          </cell>
          <cell r="K1765">
            <v>1212.68</v>
          </cell>
        </row>
        <row r="1766">
          <cell r="I1766" t="str">
            <v>OPT_084_022</v>
          </cell>
          <cell r="J1766">
            <v>467</v>
          </cell>
          <cell r="K1766">
            <v>130.76000000000002</v>
          </cell>
        </row>
        <row r="1767">
          <cell r="I1767" t="str">
            <v>OPT_084_030</v>
          </cell>
          <cell r="J1767">
            <v>467</v>
          </cell>
          <cell r="K1767">
            <v>130.76000000000002</v>
          </cell>
        </row>
        <row r="1768">
          <cell r="I1768" t="str">
            <v>OPT_084_040</v>
          </cell>
          <cell r="J1768">
            <v>467</v>
          </cell>
          <cell r="K1768">
            <v>130.76000000000002</v>
          </cell>
        </row>
        <row r="1769">
          <cell r="I1769" t="str">
            <v>OPT_084D_022</v>
          </cell>
          <cell r="J1769">
            <v>702</v>
          </cell>
          <cell r="K1769">
            <v>196.56000000000003</v>
          </cell>
        </row>
        <row r="1770">
          <cell r="I1770" t="str">
            <v>OPT_084D_030</v>
          </cell>
          <cell r="J1770">
            <v>702</v>
          </cell>
          <cell r="K1770">
            <v>196.56000000000003</v>
          </cell>
        </row>
        <row r="1771">
          <cell r="I1771" t="str">
            <v>OPT_084D_040</v>
          </cell>
          <cell r="J1771">
            <v>702</v>
          </cell>
          <cell r="K1771">
            <v>196.56000000000003</v>
          </cell>
        </row>
        <row r="1772">
          <cell r="I1772" t="str">
            <v>OPT_084R_022</v>
          </cell>
          <cell r="J1772">
            <v>467</v>
          </cell>
          <cell r="K1772">
            <v>130.76000000000002</v>
          </cell>
        </row>
        <row r="1773">
          <cell r="I1773" t="str">
            <v>OPT_084R_030</v>
          </cell>
          <cell r="J1773">
            <v>467</v>
          </cell>
          <cell r="K1773">
            <v>130.76000000000002</v>
          </cell>
        </row>
        <row r="1774">
          <cell r="I1774" t="str">
            <v>OPT_084R_040</v>
          </cell>
          <cell r="J1774">
            <v>467</v>
          </cell>
          <cell r="K1774">
            <v>130.76000000000002</v>
          </cell>
        </row>
        <row r="1775">
          <cell r="I1775" t="str">
            <v xml:space="preserve">30HXC110-A_OPT_092               </v>
          </cell>
          <cell r="J1775">
            <v>1179</v>
          </cell>
          <cell r="K1775">
            <v>330.12</v>
          </cell>
        </row>
        <row r="1776">
          <cell r="I1776" t="str">
            <v xml:space="preserve">30HXC110-A_OPT_100C              </v>
          </cell>
          <cell r="J1776">
            <v>624</v>
          </cell>
          <cell r="K1776">
            <v>174.72000000000003</v>
          </cell>
        </row>
        <row r="1777">
          <cell r="I1777" t="str">
            <v xml:space="preserve">30HXC110-A_OPT_102C              </v>
          </cell>
          <cell r="J1777">
            <v>624</v>
          </cell>
          <cell r="K1777">
            <v>174.72000000000003</v>
          </cell>
        </row>
        <row r="1778">
          <cell r="I1778" t="str">
            <v xml:space="preserve">30HXC110-A_OPT_104               </v>
          </cell>
          <cell r="J1778">
            <v>483</v>
          </cell>
          <cell r="K1778">
            <v>135.24</v>
          </cell>
        </row>
        <row r="1779">
          <cell r="I1779" t="str">
            <v xml:space="preserve">30HXC110-A_OPT_104A              </v>
          </cell>
          <cell r="J1779">
            <v>462</v>
          </cell>
          <cell r="K1779">
            <v>129.36000000000001</v>
          </cell>
        </row>
        <row r="1780">
          <cell r="I1780" t="str">
            <v xml:space="preserve">30HXC110-A_OPT_107               </v>
          </cell>
          <cell r="J1780">
            <v>312</v>
          </cell>
          <cell r="K1780">
            <v>87.360000000000014</v>
          </cell>
        </row>
        <row r="1781">
          <cell r="I1781" t="str">
            <v xml:space="preserve">30HXC110-A_OPT_107A              </v>
          </cell>
          <cell r="J1781">
            <v>312</v>
          </cell>
          <cell r="K1781">
            <v>87.360000000000014</v>
          </cell>
        </row>
        <row r="1782">
          <cell r="I1782" t="str">
            <v xml:space="preserve">30HXC110-A_OPT_150               </v>
          </cell>
          <cell r="J1782">
            <v>2883</v>
          </cell>
          <cell r="K1782">
            <v>807.24000000000012</v>
          </cell>
        </row>
        <row r="1783">
          <cell r="I1783" t="str">
            <v xml:space="preserve">30HXC110-A_OPT_150A              </v>
          </cell>
          <cell r="J1783">
            <v>4087</v>
          </cell>
          <cell r="K1783">
            <v>1144.3600000000001</v>
          </cell>
        </row>
        <row r="1784">
          <cell r="I1784" t="str">
            <v xml:space="preserve">30HXC110-A_OPT_150B              </v>
          </cell>
          <cell r="J1784">
            <v>124</v>
          </cell>
          <cell r="K1784">
            <v>34.720000000000006</v>
          </cell>
        </row>
        <row r="1785">
          <cell r="I1785" t="str">
            <v xml:space="preserve">30HXC110-A_OPT_152               </v>
          </cell>
          <cell r="J1785">
            <v>704</v>
          </cell>
          <cell r="K1785">
            <v>197.12</v>
          </cell>
        </row>
        <row r="1786">
          <cell r="I1786" t="str">
            <v>30HXC110-A_OPT_193</v>
          </cell>
          <cell r="J1786">
            <v>418</v>
          </cell>
          <cell r="K1786">
            <v>117.04</v>
          </cell>
        </row>
        <row r="1787">
          <cell r="I1787" t="str">
            <v>30HXC110-A_OPT_194</v>
          </cell>
          <cell r="J1787">
            <v>1333</v>
          </cell>
          <cell r="K1787">
            <v>373.24</v>
          </cell>
        </row>
        <row r="1788">
          <cell r="I1788" t="str">
            <v>30HXC110-A_OPT_195</v>
          </cell>
          <cell r="J1788">
            <v>3977</v>
          </cell>
          <cell r="K1788">
            <v>1113.5600000000002</v>
          </cell>
        </row>
        <row r="1789">
          <cell r="I1789" t="str">
            <v>30HXC110-A_OPT_199</v>
          </cell>
          <cell r="J1789">
            <v>557</v>
          </cell>
          <cell r="K1789">
            <v>155.96</v>
          </cell>
        </row>
        <row r="1790">
          <cell r="I1790" t="str">
            <v>30HXC110-A_OPT_SEI_2B</v>
          </cell>
          <cell r="J1790">
            <v>1660</v>
          </cell>
          <cell r="K1790">
            <v>464.80000000000007</v>
          </cell>
        </row>
        <row r="1791">
          <cell r="I1791" t="str">
            <v>30HXC110-A_OPT_SEI_3</v>
          </cell>
          <cell r="J1791">
            <v>1768</v>
          </cell>
          <cell r="K1791">
            <v>495.04</v>
          </cell>
        </row>
        <row r="1792">
          <cell r="I1792" t="str">
            <v>30HXC110-A_OPT_SEI_3LI</v>
          </cell>
          <cell r="J1792">
            <v>1213</v>
          </cell>
          <cell r="K1792">
            <v>339.64000000000004</v>
          </cell>
        </row>
        <row r="1793">
          <cell r="I1793" t="str">
            <v>30HXC110-A_OPT_SEI_4</v>
          </cell>
          <cell r="J1793">
            <v>2094</v>
          </cell>
          <cell r="K1793">
            <v>586.32000000000005</v>
          </cell>
        </row>
        <row r="1794">
          <cell r="I1794" t="str">
            <v>30HXC110-A_OPT_SEI_4C</v>
          </cell>
          <cell r="J1794">
            <v>2826</v>
          </cell>
          <cell r="K1794">
            <v>791.28000000000009</v>
          </cell>
        </row>
        <row r="1795">
          <cell r="I1795" t="str">
            <v>30HXC110-A_OPT_SKID</v>
          </cell>
          <cell r="J1795">
            <v>1170</v>
          </cell>
          <cell r="K1795">
            <v>327.60000000000002</v>
          </cell>
        </row>
        <row r="1796">
          <cell r="I1796" t="str">
            <v xml:space="preserve">30HXC120-A_COUNTRY_CODE_H           </v>
          </cell>
          <cell r="J1796">
            <v>2547</v>
          </cell>
          <cell r="K1796">
            <v>713.16000000000008</v>
          </cell>
        </row>
        <row r="1797">
          <cell r="I1797" t="str">
            <v xml:space="preserve">30HXC120-A_OPT_005               </v>
          </cell>
          <cell r="J1797">
            <v>624</v>
          </cell>
          <cell r="K1797">
            <v>174.72000000000003</v>
          </cell>
        </row>
        <row r="1798">
          <cell r="I1798" t="str">
            <v xml:space="preserve">30HXC120-A_OPT_020               </v>
          </cell>
          <cell r="J1798">
            <v>4106</v>
          </cell>
          <cell r="K1798">
            <v>1149.68</v>
          </cell>
        </row>
        <row r="1799">
          <cell r="I1799" t="str">
            <v xml:space="preserve">30HXC120-A_OPT_022               </v>
          </cell>
          <cell r="J1799">
            <v>7545</v>
          </cell>
          <cell r="K1799">
            <v>2112.6000000000004</v>
          </cell>
        </row>
        <row r="1800">
          <cell r="I1800" t="str">
            <v xml:space="preserve">30HXC120-A_OPT_033               </v>
          </cell>
          <cell r="J1800">
            <v>23716</v>
          </cell>
          <cell r="K1800">
            <v>6640.4800000000005</v>
          </cell>
        </row>
        <row r="1801">
          <cell r="I1801" t="str">
            <v xml:space="preserve">30HXC120-A_OPT_034A              </v>
          </cell>
          <cell r="J1801">
            <v>50091</v>
          </cell>
          <cell r="K1801">
            <v>14025.480000000001</v>
          </cell>
        </row>
        <row r="1802">
          <cell r="I1802" t="str">
            <v xml:space="preserve">30HXC120-A_OPT_051               </v>
          </cell>
          <cell r="J1802">
            <v>7857</v>
          </cell>
          <cell r="K1802">
            <v>2199.96</v>
          </cell>
        </row>
        <row r="1803">
          <cell r="I1803" t="str">
            <v xml:space="preserve">30HXC120-A_OPT_060               </v>
          </cell>
          <cell r="J1803">
            <v>2315</v>
          </cell>
          <cell r="K1803">
            <v>648.20000000000005</v>
          </cell>
        </row>
        <row r="1804">
          <cell r="I1804" t="str">
            <v xml:space="preserve">30HXC120-A_OPT_061               </v>
          </cell>
          <cell r="J1804">
            <v>4312</v>
          </cell>
          <cell r="K1804">
            <v>1207.3600000000001</v>
          </cell>
        </row>
        <row r="1805">
          <cell r="I1805" t="str">
            <v>OPT_084_022</v>
          </cell>
          <cell r="J1805">
            <v>467</v>
          </cell>
          <cell r="K1805">
            <v>130.76000000000002</v>
          </cell>
        </row>
        <row r="1806">
          <cell r="I1806" t="str">
            <v>OPT_084_030</v>
          </cell>
          <cell r="J1806">
            <v>467</v>
          </cell>
          <cell r="K1806">
            <v>130.76000000000002</v>
          </cell>
        </row>
        <row r="1807">
          <cell r="I1807" t="str">
            <v>OPT_084_040</v>
          </cell>
          <cell r="J1807">
            <v>467</v>
          </cell>
          <cell r="K1807">
            <v>130.76000000000002</v>
          </cell>
        </row>
        <row r="1808">
          <cell r="I1808" t="str">
            <v>OPT_084D_022</v>
          </cell>
          <cell r="J1808">
            <v>702</v>
          </cell>
          <cell r="K1808">
            <v>196.56000000000003</v>
          </cell>
        </row>
        <row r="1809">
          <cell r="I1809" t="str">
            <v>OPT_084D_030</v>
          </cell>
          <cell r="J1809">
            <v>702</v>
          </cell>
          <cell r="K1809">
            <v>196.56000000000003</v>
          </cell>
        </row>
        <row r="1810">
          <cell r="I1810" t="str">
            <v>OPT_084D_040</v>
          </cell>
          <cell r="J1810">
            <v>702</v>
          </cell>
          <cell r="K1810">
            <v>196.56000000000003</v>
          </cell>
        </row>
        <row r="1811">
          <cell r="I1811" t="str">
            <v>OPT_084R_022</v>
          </cell>
          <cell r="J1811">
            <v>467</v>
          </cell>
          <cell r="K1811">
            <v>130.76000000000002</v>
          </cell>
        </row>
        <row r="1812">
          <cell r="I1812" t="str">
            <v>OPT_084R_030</v>
          </cell>
          <cell r="J1812">
            <v>467</v>
          </cell>
          <cell r="K1812">
            <v>130.76000000000002</v>
          </cell>
        </row>
        <row r="1813">
          <cell r="I1813" t="str">
            <v>OPT_084R_040</v>
          </cell>
          <cell r="J1813">
            <v>467</v>
          </cell>
          <cell r="K1813">
            <v>130.76000000000002</v>
          </cell>
        </row>
        <row r="1814">
          <cell r="I1814" t="str">
            <v xml:space="preserve">30HXC120-A_OPT_092               </v>
          </cell>
          <cell r="J1814">
            <v>1179</v>
          </cell>
          <cell r="K1814">
            <v>330.12</v>
          </cell>
        </row>
        <row r="1815">
          <cell r="I1815" t="str">
            <v xml:space="preserve">30HXC120-A_OPT_100C              </v>
          </cell>
          <cell r="J1815">
            <v>624</v>
          </cell>
          <cell r="K1815">
            <v>174.72000000000003</v>
          </cell>
        </row>
        <row r="1816">
          <cell r="I1816" t="str">
            <v xml:space="preserve">30HXC120-A_OPT_102C              </v>
          </cell>
          <cell r="J1816">
            <v>624</v>
          </cell>
          <cell r="K1816">
            <v>174.72000000000003</v>
          </cell>
        </row>
        <row r="1817">
          <cell r="I1817" t="str">
            <v xml:space="preserve">30HXC120-A_OPT_104               </v>
          </cell>
          <cell r="J1817">
            <v>483</v>
          </cell>
          <cell r="K1817">
            <v>135.24</v>
          </cell>
        </row>
        <row r="1818">
          <cell r="I1818" t="str">
            <v xml:space="preserve">30HXC120-A_OPT_104A              </v>
          </cell>
          <cell r="J1818">
            <v>462</v>
          </cell>
          <cell r="K1818">
            <v>129.36000000000001</v>
          </cell>
        </row>
        <row r="1819">
          <cell r="I1819" t="str">
            <v xml:space="preserve">30HXC120-A_OPT_107               </v>
          </cell>
          <cell r="J1819">
            <v>312</v>
          </cell>
          <cell r="K1819">
            <v>87.360000000000014</v>
          </cell>
        </row>
        <row r="1820">
          <cell r="I1820" t="str">
            <v xml:space="preserve">30HXC120-A_OPT_107A              </v>
          </cell>
          <cell r="J1820">
            <v>312</v>
          </cell>
          <cell r="K1820">
            <v>87.360000000000014</v>
          </cell>
        </row>
        <row r="1821">
          <cell r="I1821" t="str">
            <v xml:space="preserve">30HXC120-A_OPT_150               </v>
          </cell>
          <cell r="J1821">
            <v>2883</v>
          </cell>
          <cell r="K1821">
            <v>807.24000000000012</v>
          </cell>
        </row>
        <row r="1822">
          <cell r="I1822" t="str">
            <v xml:space="preserve">30HXC120-A_OPT_150A              </v>
          </cell>
          <cell r="J1822">
            <v>4087</v>
          </cell>
          <cell r="K1822">
            <v>1144.3600000000001</v>
          </cell>
        </row>
        <row r="1823">
          <cell r="I1823" t="str">
            <v xml:space="preserve">30HXC120-A_OPT_150B              </v>
          </cell>
          <cell r="J1823">
            <v>124</v>
          </cell>
          <cell r="K1823">
            <v>34.720000000000006</v>
          </cell>
        </row>
        <row r="1824">
          <cell r="I1824" t="str">
            <v xml:space="preserve">30HXC120-A_OPT_152               </v>
          </cell>
          <cell r="J1824">
            <v>704</v>
          </cell>
          <cell r="K1824">
            <v>197.12</v>
          </cell>
        </row>
        <row r="1825">
          <cell r="I1825" t="str">
            <v>30HXC120-A_OPT_193</v>
          </cell>
          <cell r="J1825">
            <v>418</v>
          </cell>
          <cell r="K1825">
            <v>117.04</v>
          </cell>
        </row>
        <row r="1826">
          <cell r="I1826" t="str">
            <v>30HXC120-A_OPT_194</v>
          </cell>
          <cell r="J1826">
            <v>1333</v>
          </cell>
          <cell r="K1826">
            <v>373.24</v>
          </cell>
        </row>
        <row r="1827">
          <cell r="I1827" t="str">
            <v>30HXC120-A_OPT_195</v>
          </cell>
          <cell r="J1827">
            <v>3977</v>
          </cell>
          <cell r="K1827">
            <v>1113.5600000000002</v>
          </cell>
        </row>
        <row r="1828">
          <cell r="I1828" t="str">
            <v>30HXC120-A_OPT_197</v>
          </cell>
          <cell r="J1828">
            <v>986</v>
          </cell>
          <cell r="K1828">
            <v>276.08000000000004</v>
          </cell>
        </row>
        <row r="1829">
          <cell r="I1829" t="str">
            <v>30HXC120-A_OPT_199</v>
          </cell>
          <cell r="J1829">
            <v>557</v>
          </cell>
          <cell r="K1829">
            <v>155.96</v>
          </cell>
        </row>
        <row r="1830">
          <cell r="I1830" t="str">
            <v>30HXC120-A_OPT_SEI_2B</v>
          </cell>
          <cell r="J1830">
            <v>2090</v>
          </cell>
          <cell r="K1830">
            <v>585.20000000000005</v>
          </cell>
        </row>
        <row r="1831">
          <cell r="I1831" t="str">
            <v>30HXC120-A_OPT_SEI_3</v>
          </cell>
          <cell r="J1831">
            <v>2200</v>
          </cell>
          <cell r="K1831">
            <v>616.00000000000011</v>
          </cell>
        </row>
        <row r="1832">
          <cell r="I1832" t="str">
            <v>30HXC120-A_OPT_SEI_3LI</v>
          </cell>
          <cell r="J1832">
            <v>1463</v>
          </cell>
          <cell r="K1832">
            <v>409.64000000000004</v>
          </cell>
        </row>
        <row r="1833">
          <cell r="I1833" t="str">
            <v>30HXC120-A_OPT_SEI_4</v>
          </cell>
          <cell r="J1833">
            <v>2529</v>
          </cell>
          <cell r="K1833">
            <v>708.12000000000012</v>
          </cell>
        </row>
        <row r="1834">
          <cell r="I1834" t="str">
            <v>30HXC120-A_OPT_SEI_4C</v>
          </cell>
          <cell r="J1834">
            <v>3414</v>
          </cell>
          <cell r="K1834">
            <v>955.92000000000007</v>
          </cell>
        </row>
        <row r="1835">
          <cell r="I1835" t="str">
            <v>30HXC120-A_OPT_SKID</v>
          </cell>
          <cell r="J1835">
            <v>1170</v>
          </cell>
          <cell r="K1835">
            <v>327.60000000000002</v>
          </cell>
        </row>
        <row r="1836">
          <cell r="I1836" t="str">
            <v xml:space="preserve">30HXC130-A_COUNTRY_CODE_H           </v>
          </cell>
          <cell r="J1836">
            <v>2547</v>
          </cell>
          <cell r="K1836">
            <v>713.16000000000008</v>
          </cell>
        </row>
        <row r="1837">
          <cell r="I1837" t="str">
            <v xml:space="preserve">30HXC130-A_OPT_005               </v>
          </cell>
          <cell r="J1837">
            <v>624</v>
          </cell>
          <cell r="K1837">
            <v>174.72000000000003</v>
          </cell>
        </row>
        <row r="1838">
          <cell r="I1838" t="str">
            <v xml:space="preserve">30HXC130-A_OPT_006               </v>
          </cell>
          <cell r="J1838">
            <v>279</v>
          </cell>
          <cell r="K1838">
            <v>78.12</v>
          </cell>
        </row>
        <row r="1839">
          <cell r="I1839" t="str">
            <v xml:space="preserve">30HXC130-A_OPT_020               </v>
          </cell>
          <cell r="J1839">
            <v>4106</v>
          </cell>
          <cell r="K1839">
            <v>1149.68</v>
          </cell>
        </row>
        <row r="1840">
          <cell r="I1840" t="str">
            <v xml:space="preserve">30HXC130-A_OPT_022               </v>
          </cell>
          <cell r="J1840">
            <v>7545</v>
          </cell>
          <cell r="K1840">
            <v>2112.6000000000004</v>
          </cell>
        </row>
        <row r="1841">
          <cell r="I1841" t="str">
            <v xml:space="preserve">30HXC130-A_OPT_033               </v>
          </cell>
          <cell r="J1841">
            <v>23716</v>
          </cell>
          <cell r="K1841">
            <v>6640.4800000000005</v>
          </cell>
        </row>
        <row r="1842">
          <cell r="I1842" t="str">
            <v xml:space="preserve">30HXC130-A_OPT_034A              </v>
          </cell>
          <cell r="J1842">
            <v>50091</v>
          </cell>
          <cell r="K1842">
            <v>14025.480000000001</v>
          </cell>
        </row>
        <row r="1843">
          <cell r="I1843" t="str">
            <v xml:space="preserve">30HXC130-A_OPT_051               </v>
          </cell>
          <cell r="J1843">
            <v>7857</v>
          </cell>
          <cell r="K1843">
            <v>2199.96</v>
          </cell>
        </row>
        <row r="1844">
          <cell r="I1844" t="str">
            <v xml:space="preserve">30HXC130-A_OPT_060               </v>
          </cell>
          <cell r="J1844">
            <v>2359</v>
          </cell>
          <cell r="K1844">
            <v>660.5200000000001</v>
          </cell>
        </row>
        <row r="1845">
          <cell r="I1845" t="str">
            <v xml:space="preserve">30HXC130-A_OPT_061               </v>
          </cell>
          <cell r="J1845">
            <v>4356</v>
          </cell>
          <cell r="K1845">
            <v>1219.68</v>
          </cell>
        </row>
        <row r="1846">
          <cell r="I1846" t="str">
            <v>OPT_084_022</v>
          </cell>
          <cell r="J1846">
            <v>467</v>
          </cell>
          <cell r="K1846">
            <v>130.76000000000002</v>
          </cell>
        </row>
        <row r="1847">
          <cell r="I1847" t="str">
            <v>OPT_084_030</v>
          </cell>
          <cell r="J1847">
            <v>467</v>
          </cell>
          <cell r="K1847">
            <v>130.76000000000002</v>
          </cell>
        </row>
        <row r="1848">
          <cell r="I1848" t="str">
            <v>OPT_084_040</v>
          </cell>
          <cell r="J1848">
            <v>467</v>
          </cell>
          <cell r="K1848">
            <v>130.76000000000002</v>
          </cell>
        </row>
        <row r="1849">
          <cell r="I1849" t="str">
            <v>OPT_084D_022</v>
          </cell>
          <cell r="J1849">
            <v>702</v>
          </cell>
          <cell r="K1849">
            <v>196.56000000000003</v>
          </cell>
        </row>
        <row r="1850">
          <cell r="I1850" t="str">
            <v>OPT_084D_030</v>
          </cell>
          <cell r="J1850">
            <v>702</v>
          </cell>
          <cell r="K1850">
            <v>196.56000000000003</v>
          </cell>
        </row>
        <row r="1851">
          <cell r="I1851" t="str">
            <v>OPT_084D_040</v>
          </cell>
          <cell r="J1851">
            <v>702</v>
          </cell>
          <cell r="K1851">
            <v>196.56000000000003</v>
          </cell>
        </row>
        <row r="1852">
          <cell r="I1852" t="str">
            <v>OPT_084R_022</v>
          </cell>
          <cell r="J1852">
            <v>467</v>
          </cell>
          <cell r="K1852">
            <v>130.76000000000002</v>
          </cell>
        </row>
        <row r="1853">
          <cell r="I1853" t="str">
            <v>OPT_084R_030</v>
          </cell>
          <cell r="J1853">
            <v>467</v>
          </cell>
          <cell r="K1853">
            <v>130.76000000000002</v>
          </cell>
        </row>
        <row r="1854">
          <cell r="I1854" t="str">
            <v>OPT_084R_040</v>
          </cell>
          <cell r="J1854">
            <v>467</v>
          </cell>
          <cell r="K1854">
            <v>130.76000000000002</v>
          </cell>
        </row>
        <row r="1855">
          <cell r="I1855" t="str">
            <v xml:space="preserve">30HXC130-A_OPT_092               </v>
          </cell>
          <cell r="J1855">
            <v>1179</v>
          </cell>
          <cell r="K1855">
            <v>330.12</v>
          </cell>
        </row>
        <row r="1856">
          <cell r="I1856" t="str">
            <v xml:space="preserve">30HXC130-A_OPT_100C              </v>
          </cell>
          <cell r="J1856">
            <v>624</v>
          </cell>
          <cell r="K1856">
            <v>174.72000000000003</v>
          </cell>
        </row>
        <row r="1857">
          <cell r="I1857" t="str">
            <v xml:space="preserve">30HXC130-A_OPT_102C              </v>
          </cell>
          <cell r="J1857">
            <v>624</v>
          </cell>
          <cell r="K1857">
            <v>174.72000000000003</v>
          </cell>
        </row>
        <row r="1858">
          <cell r="I1858" t="str">
            <v xml:space="preserve">30HXC130-A_OPT_104               </v>
          </cell>
          <cell r="J1858">
            <v>483</v>
          </cell>
          <cell r="K1858">
            <v>135.24</v>
          </cell>
        </row>
        <row r="1859">
          <cell r="I1859" t="str">
            <v xml:space="preserve">30HXC130-A_OPT_104A              </v>
          </cell>
          <cell r="J1859">
            <v>462</v>
          </cell>
          <cell r="K1859">
            <v>129.36000000000001</v>
          </cell>
        </row>
        <row r="1860">
          <cell r="I1860" t="str">
            <v xml:space="preserve">30HXC130-A_OPT_107               </v>
          </cell>
          <cell r="J1860">
            <v>312</v>
          </cell>
          <cell r="K1860">
            <v>87.360000000000014</v>
          </cell>
        </row>
        <row r="1861">
          <cell r="I1861" t="str">
            <v xml:space="preserve">30HXC130-A_OPT_107A              </v>
          </cell>
          <cell r="J1861">
            <v>312</v>
          </cell>
          <cell r="K1861">
            <v>87.360000000000014</v>
          </cell>
        </row>
        <row r="1862">
          <cell r="I1862" t="str">
            <v xml:space="preserve">30HXC130-A_OPT_150               </v>
          </cell>
          <cell r="J1862">
            <v>2883</v>
          </cell>
          <cell r="K1862">
            <v>807.24000000000012</v>
          </cell>
        </row>
        <row r="1863">
          <cell r="I1863" t="str">
            <v xml:space="preserve">30HXC130-A_OPT_150A              </v>
          </cell>
          <cell r="J1863">
            <v>4087</v>
          </cell>
          <cell r="K1863">
            <v>1144.3600000000001</v>
          </cell>
        </row>
        <row r="1864">
          <cell r="I1864" t="str">
            <v xml:space="preserve">30HXC130-A_OPT_150B              </v>
          </cell>
          <cell r="J1864">
            <v>124</v>
          </cell>
          <cell r="K1864">
            <v>34.720000000000006</v>
          </cell>
        </row>
        <row r="1865">
          <cell r="I1865" t="str">
            <v xml:space="preserve">30HXC130-A_OPT_152               </v>
          </cell>
          <cell r="J1865">
            <v>704</v>
          </cell>
          <cell r="K1865">
            <v>197.12</v>
          </cell>
        </row>
        <row r="1866">
          <cell r="I1866" t="str">
            <v>30HXC130-A_OPT_193</v>
          </cell>
          <cell r="J1866">
            <v>418</v>
          </cell>
          <cell r="K1866">
            <v>117.04</v>
          </cell>
        </row>
        <row r="1867">
          <cell r="I1867" t="str">
            <v>30HXC130-A_OPT_194</v>
          </cell>
          <cell r="J1867">
            <v>1333</v>
          </cell>
          <cell r="K1867">
            <v>373.24</v>
          </cell>
        </row>
        <row r="1868">
          <cell r="I1868" t="str">
            <v>30HXC130-A_OPT_195</v>
          </cell>
          <cell r="J1868">
            <v>3977</v>
          </cell>
          <cell r="K1868">
            <v>1113.5600000000002</v>
          </cell>
        </row>
        <row r="1869">
          <cell r="I1869" t="str">
            <v>30HXC130-A_OPT_197</v>
          </cell>
          <cell r="J1869">
            <v>986</v>
          </cell>
          <cell r="K1869">
            <v>276.08000000000004</v>
          </cell>
        </row>
        <row r="1870">
          <cell r="I1870" t="str">
            <v>30HXC130-A_OPT_199</v>
          </cell>
          <cell r="J1870">
            <v>557</v>
          </cell>
          <cell r="K1870">
            <v>155.96</v>
          </cell>
        </row>
        <row r="1871">
          <cell r="I1871" t="str">
            <v>30HXC130-A_OPT_SEI_2B</v>
          </cell>
          <cell r="J1871">
            <v>2090</v>
          </cell>
          <cell r="K1871">
            <v>585.20000000000005</v>
          </cell>
        </row>
        <row r="1872">
          <cell r="I1872" t="str">
            <v>30HXC130-A_OPT_SEI_3</v>
          </cell>
          <cell r="J1872">
            <v>2200</v>
          </cell>
          <cell r="K1872">
            <v>616.00000000000011</v>
          </cell>
        </row>
        <row r="1873">
          <cell r="I1873" t="str">
            <v>30HXC130-A_OPT_SEI_3LI</v>
          </cell>
          <cell r="J1873">
            <v>1463</v>
          </cell>
          <cell r="K1873">
            <v>409.64000000000004</v>
          </cell>
        </row>
        <row r="1874">
          <cell r="I1874" t="str">
            <v>30HXC130-A_OPT_SEI_4</v>
          </cell>
          <cell r="J1874">
            <v>2529</v>
          </cell>
          <cell r="K1874">
            <v>708.12000000000012</v>
          </cell>
        </row>
        <row r="1875">
          <cell r="I1875" t="str">
            <v>30HXC130-A_OPT_SEI_4C</v>
          </cell>
          <cell r="J1875">
            <v>3414</v>
          </cell>
          <cell r="K1875">
            <v>955.92000000000007</v>
          </cell>
        </row>
        <row r="1876">
          <cell r="I1876" t="str">
            <v>30HXC130-A_OPT_SKID</v>
          </cell>
          <cell r="J1876">
            <v>1170</v>
          </cell>
          <cell r="K1876">
            <v>327.60000000000002</v>
          </cell>
        </row>
        <row r="1877">
          <cell r="I1877" t="str">
            <v xml:space="preserve">30HXC140-A_COUNTRY_CODE_H           </v>
          </cell>
          <cell r="J1877">
            <v>2547</v>
          </cell>
          <cell r="K1877">
            <v>713.16000000000008</v>
          </cell>
        </row>
        <row r="1878">
          <cell r="I1878" t="str">
            <v xml:space="preserve">30HXC140-A_OPT_005               </v>
          </cell>
          <cell r="J1878">
            <v>624</v>
          </cell>
          <cell r="K1878">
            <v>174.72000000000003</v>
          </cell>
        </row>
        <row r="1879">
          <cell r="I1879" t="str">
            <v xml:space="preserve">30HXC140-A_OPT_020               </v>
          </cell>
          <cell r="J1879">
            <v>4106</v>
          </cell>
          <cell r="K1879">
            <v>1149.68</v>
          </cell>
        </row>
        <row r="1880">
          <cell r="I1880" t="str">
            <v xml:space="preserve">30HXC140-A_OPT_022               </v>
          </cell>
          <cell r="J1880">
            <v>7545</v>
          </cell>
          <cell r="K1880">
            <v>2112.6000000000004</v>
          </cell>
        </row>
        <row r="1881">
          <cell r="I1881" t="str">
            <v xml:space="preserve">30HXC140-A_OPT_033               </v>
          </cell>
          <cell r="J1881">
            <v>24031</v>
          </cell>
          <cell r="K1881">
            <v>6728.68</v>
          </cell>
        </row>
        <row r="1882">
          <cell r="I1882" t="str">
            <v xml:space="preserve">30HXC140-A_OPT_034A              </v>
          </cell>
          <cell r="J1882">
            <v>50499</v>
          </cell>
          <cell r="K1882">
            <v>14139.720000000001</v>
          </cell>
        </row>
        <row r="1883">
          <cell r="I1883" t="str">
            <v xml:space="preserve">30HXC140-A_OPT_051               </v>
          </cell>
          <cell r="J1883">
            <v>7857</v>
          </cell>
          <cell r="K1883">
            <v>2199.96</v>
          </cell>
        </row>
        <row r="1884">
          <cell r="I1884" t="str">
            <v xml:space="preserve">30HXC140-A_OPT_060               </v>
          </cell>
          <cell r="J1884">
            <v>2359</v>
          </cell>
          <cell r="K1884">
            <v>660.5200000000001</v>
          </cell>
        </row>
        <row r="1885">
          <cell r="I1885" t="str">
            <v xml:space="preserve">30HXC140-A_OPT_061               </v>
          </cell>
          <cell r="J1885">
            <v>4842</v>
          </cell>
          <cell r="K1885">
            <v>1355.7600000000002</v>
          </cell>
        </row>
        <row r="1886">
          <cell r="I1886" t="str">
            <v>OPT_084_030</v>
          </cell>
          <cell r="J1886">
            <v>467</v>
          </cell>
          <cell r="K1886">
            <v>130.76000000000002</v>
          </cell>
        </row>
        <row r="1887">
          <cell r="I1887" t="str">
            <v>OPT_084_040</v>
          </cell>
          <cell r="J1887">
            <v>467</v>
          </cell>
          <cell r="K1887">
            <v>130.76000000000002</v>
          </cell>
        </row>
        <row r="1888">
          <cell r="I1888" t="str">
            <v>OPT_084_055</v>
          </cell>
          <cell r="J1888">
            <v>702</v>
          </cell>
          <cell r="K1888">
            <v>196.56000000000003</v>
          </cell>
        </row>
        <row r="1889">
          <cell r="I1889" t="str">
            <v>OPT_084D_030</v>
          </cell>
          <cell r="J1889">
            <v>702</v>
          </cell>
          <cell r="K1889">
            <v>196.56000000000003</v>
          </cell>
        </row>
        <row r="1890">
          <cell r="I1890" t="str">
            <v>OPT_084D_040</v>
          </cell>
          <cell r="J1890">
            <v>702</v>
          </cell>
          <cell r="K1890">
            <v>196.56000000000003</v>
          </cell>
        </row>
        <row r="1891">
          <cell r="I1891" t="str">
            <v>OPT_084D_055</v>
          </cell>
          <cell r="J1891">
            <v>936</v>
          </cell>
          <cell r="K1891">
            <v>262.08000000000004</v>
          </cell>
        </row>
        <row r="1892">
          <cell r="I1892" t="str">
            <v>OPT_084R_030</v>
          </cell>
          <cell r="J1892">
            <v>467</v>
          </cell>
          <cell r="K1892">
            <v>130.76000000000002</v>
          </cell>
        </row>
        <row r="1893">
          <cell r="I1893" t="str">
            <v>OPT_084R_040</v>
          </cell>
          <cell r="J1893">
            <v>467</v>
          </cell>
          <cell r="K1893">
            <v>130.76000000000002</v>
          </cell>
        </row>
        <row r="1894">
          <cell r="I1894" t="str">
            <v>OPT_084D_055</v>
          </cell>
          <cell r="J1894">
            <v>702</v>
          </cell>
          <cell r="K1894">
            <v>196.56000000000003</v>
          </cell>
        </row>
        <row r="1895">
          <cell r="I1895" t="str">
            <v xml:space="preserve">30HXC140-A_OPT_092               </v>
          </cell>
          <cell r="J1895">
            <v>1179</v>
          </cell>
          <cell r="K1895">
            <v>330.12</v>
          </cell>
        </row>
        <row r="1896">
          <cell r="I1896" t="str">
            <v xml:space="preserve">30HXC140-A_OPT_100C              </v>
          </cell>
          <cell r="J1896">
            <v>624</v>
          </cell>
          <cell r="K1896">
            <v>174.72000000000003</v>
          </cell>
        </row>
        <row r="1897">
          <cell r="I1897" t="str">
            <v xml:space="preserve">30HXC140-A_OPT_102C              </v>
          </cell>
          <cell r="J1897">
            <v>624</v>
          </cell>
          <cell r="K1897">
            <v>174.72000000000003</v>
          </cell>
        </row>
        <row r="1898">
          <cell r="I1898" t="str">
            <v xml:space="preserve">30HXC140-A_OPT_104               </v>
          </cell>
          <cell r="J1898">
            <v>483</v>
          </cell>
          <cell r="K1898">
            <v>135.24</v>
          </cell>
        </row>
        <row r="1899">
          <cell r="I1899" t="str">
            <v xml:space="preserve">30HXC140-A_OPT_104A              </v>
          </cell>
          <cell r="J1899">
            <v>462</v>
          </cell>
          <cell r="K1899">
            <v>129.36000000000001</v>
          </cell>
        </row>
        <row r="1900">
          <cell r="I1900" t="str">
            <v xml:space="preserve">30HXC140-A_OPT_107               </v>
          </cell>
          <cell r="J1900">
            <v>312</v>
          </cell>
          <cell r="K1900">
            <v>87.360000000000014</v>
          </cell>
        </row>
        <row r="1901">
          <cell r="I1901" t="str">
            <v xml:space="preserve">30HXC140-A_OPT_107A              </v>
          </cell>
          <cell r="J1901">
            <v>312</v>
          </cell>
          <cell r="K1901">
            <v>87.360000000000014</v>
          </cell>
        </row>
        <row r="1902">
          <cell r="I1902" t="str">
            <v xml:space="preserve">30HXC140-A_OPT_150               </v>
          </cell>
          <cell r="J1902">
            <v>2883</v>
          </cell>
          <cell r="K1902">
            <v>807.24000000000012</v>
          </cell>
        </row>
        <row r="1903">
          <cell r="I1903" t="str">
            <v xml:space="preserve">30HXC140-A_OPT_150A              </v>
          </cell>
          <cell r="J1903">
            <v>4087</v>
          </cell>
          <cell r="K1903">
            <v>1144.3600000000001</v>
          </cell>
        </row>
        <row r="1904">
          <cell r="I1904" t="str">
            <v xml:space="preserve">30HXC140-A_OPT_150B              </v>
          </cell>
          <cell r="J1904">
            <v>124</v>
          </cell>
          <cell r="K1904">
            <v>34.720000000000006</v>
          </cell>
        </row>
        <row r="1905">
          <cell r="I1905" t="str">
            <v xml:space="preserve">30HXC140-A_OPT_152               </v>
          </cell>
          <cell r="J1905">
            <v>704</v>
          </cell>
          <cell r="K1905">
            <v>197.12</v>
          </cell>
        </row>
        <row r="1906">
          <cell r="I1906" t="str">
            <v>30HXC140-A_OPT_193</v>
          </cell>
          <cell r="J1906">
            <v>418</v>
          </cell>
          <cell r="K1906">
            <v>117.04</v>
          </cell>
        </row>
        <row r="1907">
          <cell r="I1907" t="str">
            <v>30HXC140-A_OPT_194</v>
          </cell>
          <cell r="J1907">
            <v>1333</v>
          </cell>
          <cell r="K1907">
            <v>373.24</v>
          </cell>
        </row>
        <row r="1908">
          <cell r="I1908" t="str">
            <v>30HXC140-A_OPT_195</v>
          </cell>
          <cell r="J1908">
            <v>3977</v>
          </cell>
          <cell r="K1908">
            <v>1113.5600000000002</v>
          </cell>
        </row>
        <row r="1909">
          <cell r="I1909" t="str">
            <v>30HXC140-A_OPT_197</v>
          </cell>
          <cell r="J1909">
            <v>986</v>
          </cell>
          <cell r="K1909">
            <v>276.08000000000004</v>
          </cell>
        </row>
        <row r="1910">
          <cell r="I1910" t="str">
            <v>30HXC140-A_OPT_199</v>
          </cell>
          <cell r="J1910">
            <v>557</v>
          </cell>
          <cell r="K1910">
            <v>155.96</v>
          </cell>
        </row>
        <row r="1911">
          <cell r="I1911" t="str">
            <v>30HXC140-A_OPT_SEI_2B</v>
          </cell>
          <cell r="J1911">
            <v>2090</v>
          </cell>
          <cell r="K1911">
            <v>585.20000000000005</v>
          </cell>
        </row>
        <row r="1912">
          <cell r="I1912" t="str">
            <v>30HXC140-A_OPT_SEI_3</v>
          </cell>
          <cell r="J1912">
            <v>2200</v>
          </cell>
          <cell r="K1912">
            <v>616.00000000000011</v>
          </cell>
        </row>
        <row r="1913">
          <cell r="I1913" t="str">
            <v>30HXC140-A_OPT_SEI_3LI</v>
          </cell>
          <cell r="J1913">
            <v>1463</v>
          </cell>
          <cell r="K1913">
            <v>409.64000000000004</v>
          </cell>
        </row>
        <row r="1914">
          <cell r="I1914" t="str">
            <v>30HXC140-A_OPT_SEI_4</v>
          </cell>
          <cell r="J1914">
            <v>2529</v>
          </cell>
          <cell r="K1914">
            <v>708.12000000000012</v>
          </cell>
        </row>
        <row r="1915">
          <cell r="I1915" t="str">
            <v>30HXC140-A_OPT_SEI_4C</v>
          </cell>
          <cell r="J1915">
            <v>3414</v>
          </cell>
          <cell r="K1915">
            <v>955.92000000000007</v>
          </cell>
        </row>
        <row r="1916">
          <cell r="I1916" t="str">
            <v>30HXC140-A_OPT_SKID</v>
          </cell>
          <cell r="J1916">
            <v>1170</v>
          </cell>
          <cell r="K1916">
            <v>327.60000000000002</v>
          </cell>
        </row>
        <row r="1917">
          <cell r="I1917" t="str">
            <v xml:space="preserve">30HXC155-A_COUNTRY_CODE_H           </v>
          </cell>
          <cell r="J1917">
            <v>2547</v>
          </cell>
          <cell r="K1917">
            <v>713.16000000000008</v>
          </cell>
        </row>
        <row r="1918">
          <cell r="I1918" t="str">
            <v xml:space="preserve">30HXC155-A_OPT_005               </v>
          </cell>
          <cell r="J1918">
            <v>624</v>
          </cell>
          <cell r="K1918">
            <v>174.72000000000003</v>
          </cell>
        </row>
        <row r="1919">
          <cell r="I1919" t="str">
            <v xml:space="preserve">30HXC155-A_OPT_006               </v>
          </cell>
          <cell r="J1919">
            <v>279</v>
          </cell>
          <cell r="K1919">
            <v>78.12</v>
          </cell>
        </row>
        <row r="1920">
          <cell r="I1920" t="str">
            <v xml:space="preserve">30HXC155-A_OPT_020               </v>
          </cell>
          <cell r="J1920">
            <v>4106</v>
          </cell>
          <cell r="K1920">
            <v>1149.68</v>
          </cell>
        </row>
        <row r="1921">
          <cell r="I1921" t="str">
            <v xml:space="preserve">30HXC155-A_OPT_022               </v>
          </cell>
          <cell r="J1921">
            <v>7545</v>
          </cell>
          <cell r="K1921">
            <v>2112.6000000000004</v>
          </cell>
        </row>
        <row r="1922">
          <cell r="I1922" t="str">
            <v xml:space="preserve">30HXC155-A_OPT_033               </v>
          </cell>
          <cell r="J1922">
            <v>24031</v>
          </cell>
          <cell r="K1922">
            <v>6728.68</v>
          </cell>
        </row>
        <row r="1923">
          <cell r="I1923" t="str">
            <v xml:space="preserve">30HXC155-A_OPT_034A              </v>
          </cell>
          <cell r="J1923">
            <v>50499</v>
          </cell>
          <cell r="K1923">
            <v>14139.720000000001</v>
          </cell>
        </row>
        <row r="1924">
          <cell r="I1924" t="str">
            <v xml:space="preserve">30HXC155-A_OPT_051               </v>
          </cell>
          <cell r="J1924">
            <v>7857</v>
          </cell>
          <cell r="K1924">
            <v>2199.96</v>
          </cell>
        </row>
        <row r="1925">
          <cell r="I1925" t="str">
            <v xml:space="preserve">30HXC155-A_OPT_060               </v>
          </cell>
          <cell r="J1925">
            <v>2409</v>
          </cell>
          <cell r="K1925">
            <v>674.5200000000001</v>
          </cell>
        </row>
        <row r="1926">
          <cell r="I1926" t="str">
            <v xml:space="preserve">30HXC155-A_OPT_061               </v>
          </cell>
          <cell r="J1926">
            <v>4899</v>
          </cell>
          <cell r="K1926">
            <v>1371.72</v>
          </cell>
        </row>
        <row r="1927">
          <cell r="I1927" t="str">
            <v>OPT_084_030</v>
          </cell>
          <cell r="J1927">
            <v>467</v>
          </cell>
          <cell r="K1927">
            <v>130.76000000000002</v>
          </cell>
        </row>
        <row r="1928">
          <cell r="I1928" t="str">
            <v>OPT_084_040</v>
          </cell>
          <cell r="J1928">
            <v>467</v>
          </cell>
          <cell r="K1928">
            <v>130.76000000000002</v>
          </cell>
        </row>
        <row r="1929">
          <cell r="I1929" t="str">
            <v>OPT_084_055</v>
          </cell>
          <cell r="J1929">
            <v>702</v>
          </cell>
          <cell r="K1929">
            <v>196.56000000000003</v>
          </cell>
        </row>
        <row r="1930">
          <cell r="I1930" t="str">
            <v>OPT_084D_030</v>
          </cell>
          <cell r="J1930">
            <v>702</v>
          </cell>
          <cell r="K1930">
            <v>196.56000000000003</v>
          </cell>
        </row>
        <row r="1931">
          <cell r="I1931" t="str">
            <v>OPT_084D_040</v>
          </cell>
          <cell r="J1931">
            <v>702</v>
          </cell>
          <cell r="K1931">
            <v>196.56000000000003</v>
          </cell>
        </row>
        <row r="1932">
          <cell r="I1932" t="str">
            <v>OPT_084D_055</v>
          </cell>
          <cell r="J1932">
            <v>936</v>
          </cell>
          <cell r="K1932">
            <v>262.08000000000004</v>
          </cell>
        </row>
        <row r="1933">
          <cell r="I1933" t="str">
            <v>OPT_084R_030</v>
          </cell>
          <cell r="J1933">
            <v>467</v>
          </cell>
          <cell r="K1933">
            <v>130.76000000000002</v>
          </cell>
        </row>
        <row r="1934">
          <cell r="I1934" t="str">
            <v>OPT_084R_040</v>
          </cell>
          <cell r="J1934">
            <v>467</v>
          </cell>
          <cell r="K1934">
            <v>130.76000000000002</v>
          </cell>
        </row>
        <row r="1935">
          <cell r="I1935" t="str">
            <v>OPT_084R_055</v>
          </cell>
          <cell r="J1935">
            <v>702</v>
          </cell>
          <cell r="K1935">
            <v>196.56000000000003</v>
          </cell>
        </row>
        <row r="1936">
          <cell r="I1936" t="str">
            <v xml:space="preserve">30HXC155-A_OPT_092               </v>
          </cell>
          <cell r="J1936">
            <v>1179</v>
          </cell>
          <cell r="K1936">
            <v>330.12</v>
          </cell>
        </row>
        <row r="1937">
          <cell r="I1937" t="str">
            <v xml:space="preserve">30HXC155-A_OPT_100C              </v>
          </cell>
          <cell r="J1937">
            <v>624</v>
          </cell>
          <cell r="K1937">
            <v>174.72000000000003</v>
          </cell>
        </row>
        <row r="1938">
          <cell r="I1938" t="str">
            <v xml:space="preserve">30HXC155-A_OPT_102C              </v>
          </cell>
          <cell r="J1938">
            <v>624</v>
          </cell>
          <cell r="K1938">
            <v>174.72000000000003</v>
          </cell>
        </row>
        <row r="1939">
          <cell r="I1939" t="str">
            <v xml:space="preserve">30HXC155-A_OPT_104               </v>
          </cell>
          <cell r="J1939">
            <v>483</v>
          </cell>
          <cell r="K1939">
            <v>135.24</v>
          </cell>
        </row>
        <row r="1940">
          <cell r="I1940" t="str">
            <v xml:space="preserve">30HXC155-A_OPT_104A              </v>
          </cell>
          <cell r="J1940">
            <v>462</v>
          </cell>
          <cell r="K1940">
            <v>129.36000000000001</v>
          </cell>
        </row>
        <row r="1941">
          <cell r="I1941" t="str">
            <v xml:space="preserve">30HXC155-A_OPT_107               </v>
          </cell>
          <cell r="J1941">
            <v>312</v>
          </cell>
          <cell r="K1941">
            <v>87.360000000000014</v>
          </cell>
        </row>
        <row r="1942">
          <cell r="I1942" t="str">
            <v xml:space="preserve">30HXC155-A_OPT_107A              </v>
          </cell>
          <cell r="J1942">
            <v>312</v>
          </cell>
          <cell r="K1942">
            <v>87.360000000000014</v>
          </cell>
        </row>
        <row r="1943">
          <cell r="I1943" t="str">
            <v xml:space="preserve">30HXC155-A_OPT_150               </v>
          </cell>
          <cell r="J1943">
            <v>2883</v>
          </cell>
          <cell r="K1943">
            <v>807.24000000000012</v>
          </cell>
        </row>
        <row r="1944">
          <cell r="I1944" t="str">
            <v xml:space="preserve">30HXC155-A_OPT_150A              </v>
          </cell>
          <cell r="J1944">
            <v>4087</v>
          </cell>
          <cell r="K1944">
            <v>1144.3600000000001</v>
          </cell>
        </row>
        <row r="1945">
          <cell r="I1945" t="str">
            <v xml:space="preserve">30HXC155-A_OPT_150B              </v>
          </cell>
          <cell r="J1945">
            <v>124</v>
          </cell>
          <cell r="K1945">
            <v>34.720000000000006</v>
          </cell>
        </row>
        <row r="1946">
          <cell r="I1946" t="str">
            <v xml:space="preserve">30HXC155-A_OPT_152               </v>
          </cell>
          <cell r="J1946">
            <v>704</v>
          </cell>
          <cell r="K1946">
            <v>197.12</v>
          </cell>
        </row>
        <row r="1947">
          <cell r="I1947" t="str">
            <v>30HXC155-A_OPT_193</v>
          </cell>
          <cell r="J1947">
            <v>418</v>
          </cell>
          <cell r="K1947">
            <v>117.04</v>
          </cell>
        </row>
        <row r="1948">
          <cell r="I1948" t="str">
            <v>30HXC155-A_OPT_194</v>
          </cell>
          <cell r="J1948">
            <v>1333</v>
          </cell>
          <cell r="K1948">
            <v>373.24</v>
          </cell>
        </row>
        <row r="1949">
          <cell r="I1949" t="str">
            <v>30HXC155-A_OPT_195</v>
          </cell>
          <cell r="J1949">
            <v>3977</v>
          </cell>
          <cell r="K1949">
            <v>1113.5600000000002</v>
          </cell>
        </row>
        <row r="1950">
          <cell r="I1950" t="str">
            <v>30HXC155-A_OPT_197</v>
          </cell>
          <cell r="J1950">
            <v>986</v>
          </cell>
          <cell r="K1950">
            <v>276.08000000000004</v>
          </cell>
        </row>
        <row r="1951">
          <cell r="I1951" t="str">
            <v>30HXC155-A_OPT_199</v>
          </cell>
          <cell r="J1951">
            <v>557</v>
          </cell>
          <cell r="K1951">
            <v>155.96</v>
          </cell>
        </row>
        <row r="1952">
          <cell r="I1952" t="str">
            <v>30HXC155-A_OPT_SEI_2B</v>
          </cell>
          <cell r="J1952">
            <v>2090</v>
          </cell>
          <cell r="K1952">
            <v>585.20000000000005</v>
          </cell>
        </row>
        <row r="1953">
          <cell r="I1953" t="str">
            <v>30HXC155-A_OPT_SEI_3</v>
          </cell>
          <cell r="J1953">
            <v>2200</v>
          </cell>
          <cell r="K1953">
            <v>616.00000000000011</v>
          </cell>
        </row>
        <row r="1954">
          <cell r="I1954" t="str">
            <v>30HXC155-A_OPT_SEI_3LI</v>
          </cell>
          <cell r="J1954">
            <v>1463</v>
          </cell>
          <cell r="K1954">
            <v>409.64000000000004</v>
          </cell>
        </row>
        <row r="1955">
          <cell r="I1955" t="str">
            <v>30HXC155-A_OPT_SEI_4</v>
          </cell>
          <cell r="J1955">
            <v>2529</v>
          </cell>
          <cell r="K1955">
            <v>708.12000000000012</v>
          </cell>
        </row>
        <row r="1956">
          <cell r="I1956" t="str">
            <v>30HXC155-A_OPT_SEI_4C</v>
          </cell>
          <cell r="J1956">
            <v>3414</v>
          </cell>
          <cell r="K1956">
            <v>955.92000000000007</v>
          </cell>
        </row>
        <row r="1957">
          <cell r="I1957" t="str">
            <v>30HXC155-A_OPT_SKID</v>
          </cell>
          <cell r="J1957">
            <v>1170</v>
          </cell>
          <cell r="K1957">
            <v>327.60000000000002</v>
          </cell>
        </row>
        <row r="1958">
          <cell r="I1958" t="str">
            <v xml:space="preserve">30HXC175-A_COUNTRY_CODE_H           </v>
          </cell>
          <cell r="J1958">
            <v>2547</v>
          </cell>
          <cell r="K1958">
            <v>713.16000000000008</v>
          </cell>
        </row>
        <row r="1959">
          <cell r="I1959" t="str">
            <v xml:space="preserve">30HXC175-A_OPT_005               </v>
          </cell>
          <cell r="J1959">
            <v>624</v>
          </cell>
          <cell r="K1959">
            <v>174.72000000000003</v>
          </cell>
        </row>
        <row r="1960">
          <cell r="I1960" t="str">
            <v xml:space="preserve">30HXC175-A_OPT_006               </v>
          </cell>
          <cell r="J1960">
            <v>279</v>
          </cell>
          <cell r="K1960">
            <v>78.12</v>
          </cell>
        </row>
        <row r="1961">
          <cell r="I1961" t="str">
            <v xml:space="preserve">30HXC175-A_OPT_020               </v>
          </cell>
          <cell r="J1961">
            <v>4106</v>
          </cell>
          <cell r="K1961">
            <v>1149.68</v>
          </cell>
        </row>
        <row r="1962">
          <cell r="I1962" t="str">
            <v xml:space="preserve">30HXC175-A_OPT_022               </v>
          </cell>
          <cell r="J1962">
            <v>7545</v>
          </cell>
          <cell r="K1962">
            <v>2112.6000000000004</v>
          </cell>
        </row>
        <row r="1963">
          <cell r="I1963" t="str">
            <v xml:space="preserve">30HXC175-A_OPT_033               </v>
          </cell>
          <cell r="J1963">
            <v>29365</v>
          </cell>
          <cell r="K1963">
            <v>8222.2000000000007</v>
          </cell>
        </row>
        <row r="1964">
          <cell r="I1964" t="str">
            <v xml:space="preserve">30HXC175-A_OPT_034A              </v>
          </cell>
          <cell r="J1964">
            <v>51316</v>
          </cell>
          <cell r="K1964">
            <v>14368.480000000001</v>
          </cell>
        </row>
        <row r="1965">
          <cell r="I1965" t="str">
            <v xml:space="preserve">30HXC175-A_OPT_051               </v>
          </cell>
          <cell r="J1965">
            <v>7857</v>
          </cell>
          <cell r="K1965">
            <v>2199.96</v>
          </cell>
        </row>
        <row r="1966">
          <cell r="I1966" t="str">
            <v xml:space="preserve">30HXC175-A_OPT_060               </v>
          </cell>
          <cell r="J1966">
            <v>2409</v>
          </cell>
          <cell r="K1966">
            <v>674.5200000000001</v>
          </cell>
        </row>
        <row r="1967">
          <cell r="I1967" t="str">
            <v xml:space="preserve">30HXC175-A_OPT_061               </v>
          </cell>
          <cell r="J1967">
            <v>5379</v>
          </cell>
          <cell r="K1967">
            <v>1506.1200000000001</v>
          </cell>
        </row>
        <row r="1968">
          <cell r="I1968" t="str">
            <v>OPT_084_030</v>
          </cell>
          <cell r="J1968">
            <v>467</v>
          </cell>
          <cell r="K1968">
            <v>130.76000000000002</v>
          </cell>
        </row>
        <row r="1969">
          <cell r="I1969" t="str">
            <v>OPT_084_040</v>
          </cell>
          <cell r="J1969">
            <v>467</v>
          </cell>
          <cell r="K1969">
            <v>130.76000000000002</v>
          </cell>
        </row>
        <row r="1970">
          <cell r="I1970" t="str">
            <v>OPT_084_055</v>
          </cell>
          <cell r="J1970">
            <v>702</v>
          </cell>
          <cell r="K1970">
            <v>196.56000000000003</v>
          </cell>
        </row>
        <row r="1971">
          <cell r="I1971" t="str">
            <v>OPT_084D_030</v>
          </cell>
          <cell r="J1971">
            <v>702</v>
          </cell>
          <cell r="K1971">
            <v>196.56000000000003</v>
          </cell>
        </row>
        <row r="1972">
          <cell r="I1972" t="str">
            <v>OPT_084D_040</v>
          </cell>
          <cell r="J1972">
            <v>702</v>
          </cell>
          <cell r="K1972">
            <v>196.56000000000003</v>
          </cell>
        </row>
        <row r="1973">
          <cell r="I1973" t="str">
            <v>OPT_084D_055</v>
          </cell>
          <cell r="J1973">
            <v>936</v>
          </cell>
          <cell r="K1973">
            <v>262.08000000000004</v>
          </cell>
        </row>
        <row r="1974">
          <cell r="I1974" t="str">
            <v>OPT_084R_030</v>
          </cell>
          <cell r="J1974">
            <v>467</v>
          </cell>
          <cell r="K1974">
            <v>130.76000000000002</v>
          </cell>
        </row>
        <row r="1975">
          <cell r="I1975" t="str">
            <v>OPT_084R_040</v>
          </cell>
          <cell r="J1975">
            <v>467</v>
          </cell>
          <cell r="K1975">
            <v>130.76000000000002</v>
          </cell>
        </row>
        <row r="1976">
          <cell r="I1976" t="str">
            <v>OPT_084R_055</v>
          </cell>
          <cell r="J1976">
            <v>702</v>
          </cell>
          <cell r="K1976">
            <v>196.56000000000003</v>
          </cell>
        </row>
        <row r="1977">
          <cell r="I1977" t="str">
            <v xml:space="preserve">30HXC175-A_OPT_092               </v>
          </cell>
          <cell r="J1977">
            <v>1179</v>
          </cell>
          <cell r="K1977">
            <v>330.12</v>
          </cell>
        </row>
        <row r="1978">
          <cell r="I1978" t="str">
            <v xml:space="preserve">30HXC175-A_OPT_100C              </v>
          </cell>
          <cell r="J1978">
            <v>624</v>
          </cell>
          <cell r="K1978">
            <v>174.72000000000003</v>
          </cell>
        </row>
        <row r="1979">
          <cell r="I1979" t="str">
            <v xml:space="preserve">30HXC175-A_OPT_102C              </v>
          </cell>
          <cell r="J1979">
            <v>624</v>
          </cell>
          <cell r="K1979">
            <v>174.72000000000003</v>
          </cell>
        </row>
        <row r="1980">
          <cell r="I1980" t="str">
            <v xml:space="preserve">30HXC175-A_OPT_104               </v>
          </cell>
          <cell r="J1980">
            <v>483</v>
          </cell>
          <cell r="K1980">
            <v>135.24</v>
          </cell>
        </row>
        <row r="1981">
          <cell r="I1981" t="str">
            <v xml:space="preserve">30HXC175-A_OPT_104A              </v>
          </cell>
          <cell r="J1981">
            <v>462</v>
          </cell>
          <cell r="K1981">
            <v>129.36000000000001</v>
          </cell>
        </row>
        <row r="1982">
          <cell r="I1982" t="str">
            <v xml:space="preserve">30HXC175-A_OPT_107               </v>
          </cell>
          <cell r="J1982">
            <v>312</v>
          </cell>
          <cell r="K1982">
            <v>87.360000000000014</v>
          </cell>
        </row>
        <row r="1983">
          <cell r="I1983" t="str">
            <v xml:space="preserve">30HXC175-A_OPT_107A              </v>
          </cell>
          <cell r="J1983">
            <v>312</v>
          </cell>
          <cell r="K1983">
            <v>87.360000000000014</v>
          </cell>
        </row>
        <row r="1984">
          <cell r="I1984" t="str">
            <v xml:space="preserve">30HXC175-A_OPT_150               </v>
          </cell>
          <cell r="J1984">
            <v>2883</v>
          </cell>
          <cell r="K1984">
            <v>807.24000000000012</v>
          </cell>
        </row>
        <row r="1985">
          <cell r="I1985" t="str">
            <v xml:space="preserve">30HXC175-A_OPT_150A              </v>
          </cell>
          <cell r="J1985">
            <v>4087</v>
          </cell>
          <cell r="K1985">
            <v>1144.3600000000001</v>
          </cell>
        </row>
        <row r="1986">
          <cell r="I1986" t="str">
            <v xml:space="preserve">30HXC175-A_OPT_150B              </v>
          </cell>
          <cell r="J1986">
            <v>124</v>
          </cell>
          <cell r="K1986">
            <v>34.720000000000006</v>
          </cell>
        </row>
        <row r="1987">
          <cell r="I1987" t="str">
            <v xml:space="preserve">30HXC175-A_OPT_152               </v>
          </cell>
          <cell r="J1987">
            <v>704</v>
          </cell>
          <cell r="K1987">
            <v>197.12</v>
          </cell>
        </row>
        <row r="1988">
          <cell r="I1988" t="str">
            <v>30HXC175-A_OPT_193</v>
          </cell>
          <cell r="J1988">
            <v>418</v>
          </cell>
          <cell r="K1988">
            <v>117.04</v>
          </cell>
        </row>
        <row r="1989">
          <cell r="I1989" t="str">
            <v>30HXC175-A_OPT_194</v>
          </cell>
          <cell r="J1989">
            <v>1333</v>
          </cell>
          <cell r="K1989">
            <v>373.24</v>
          </cell>
        </row>
        <row r="1990">
          <cell r="I1990" t="str">
            <v>30HXC175-A_OPT_195</v>
          </cell>
          <cell r="J1990">
            <v>3977</v>
          </cell>
          <cell r="K1990">
            <v>1113.5600000000002</v>
          </cell>
        </row>
        <row r="1991">
          <cell r="I1991" t="str">
            <v>30HXC175-A_OPT_197</v>
          </cell>
          <cell r="J1991">
            <v>1360</v>
          </cell>
          <cell r="K1991">
            <v>380.8</v>
          </cell>
        </row>
        <row r="1992">
          <cell r="I1992" t="str">
            <v>30HXC175-A_OPT_199</v>
          </cell>
          <cell r="J1992">
            <v>557</v>
          </cell>
          <cell r="K1992">
            <v>155.96</v>
          </cell>
        </row>
        <row r="1993">
          <cell r="I1993" t="str">
            <v>30HXC175-A_OPT_SEI_2B</v>
          </cell>
          <cell r="J1993">
            <v>2194</v>
          </cell>
          <cell r="K1993">
            <v>614.32000000000005</v>
          </cell>
        </row>
        <row r="1994">
          <cell r="I1994" t="str">
            <v>30HXC175-A_OPT_SEI_3</v>
          </cell>
          <cell r="J1994">
            <v>2316</v>
          </cell>
          <cell r="K1994">
            <v>648.48</v>
          </cell>
        </row>
        <row r="1995">
          <cell r="I1995" t="str">
            <v>30HXC175-A_OPT_SEI_3LI</v>
          </cell>
          <cell r="J1995">
            <v>1589</v>
          </cell>
          <cell r="K1995">
            <v>444.92</v>
          </cell>
        </row>
        <row r="1996">
          <cell r="I1996" t="str">
            <v>30HXC175-A_OPT_SEI_4</v>
          </cell>
          <cell r="J1996">
            <v>2695</v>
          </cell>
          <cell r="K1996">
            <v>754.6</v>
          </cell>
        </row>
        <row r="1997">
          <cell r="I1997" t="str">
            <v>30HXC175-A_OPT_SEI_4C</v>
          </cell>
          <cell r="J1997">
            <v>3639</v>
          </cell>
          <cell r="K1997">
            <v>1018.9200000000001</v>
          </cell>
        </row>
        <row r="1998">
          <cell r="I1998" t="str">
            <v>30HXC175-A_OPT_SKID</v>
          </cell>
          <cell r="J1998">
            <v>1170</v>
          </cell>
          <cell r="K1998">
            <v>327.60000000000002</v>
          </cell>
        </row>
        <row r="1999">
          <cell r="I1999" t="str">
            <v xml:space="preserve">30HXC190-A_COUNTRY_CODE_H           </v>
          </cell>
          <cell r="J1999">
            <v>2547</v>
          </cell>
          <cell r="K1999">
            <v>713.16000000000008</v>
          </cell>
        </row>
        <row r="2000">
          <cell r="I2000" t="str">
            <v xml:space="preserve">30HXC190-A_OPT_005               </v>
          </cell>
          <cell r="J2000">
            <v>624</v>
          </cell>
          <cell r="K2000">
            <v>174.72000000000003</v>
          </cell>
        </row>
        <row r="2001">
          <cell r="I2001" t="str">
            <v xml:space="preserve">30HXC190-A_OPT_020               </v>
          </cell>
          <cell r="J2001">
            <v>4106</v>
          </cell>
          <cell r="K2001">
            <v>1149.68</v>
          </cell>
        </row>
        <row r="2002">
          <cell r="I2002" t="str">
            <v xml:space="preserve">30HXC190-A_OPT_022               </v>
          </cell>
          <cell r="J2002">
            <v>7545</v>
          </cell>
          <cell r="K2002">
            <v>2112.6000000000004</v>
          </cell>
        </row>
        <row r="2003">
          <cell r="I2003" t="str">
            <v xml:space="preserve">30HXC190-A_OPT_033               </v>
          </cell>
          <cell r="J2003">
            <v>29365</v>
          </cell>
          <cell r="K2003">
            <v>8222.2000000000007</v>
          </cell>
        </row>
        <row r="2004">
          <cell r="I2004" t="str">
            <v xml:space="preserve">30HXC190-A_OPT_034A              </v>
          </cell>
          <cell r="J2004">
            <v>51316</v>
          </cell>
          <cell r="K2004">
            <v>14368.480000000001</v>
          </cell>
        </row>
        <row r="2005">
          <cell r="I2005" t="str">
            <v xml:space="preserve">30HXC190-A_OPT_051               </v>
          </cell>
          <cell r="J2005">
            <v>9823</v>
          </cell>
          <cell r="K2005">
            <v>2750.44</v>
          </cell>
        </row>
        <row r="2006">
          <cell r="I2006" t="str">
            <v xml:space="preserve">30HXC190-A_OPT_060               </v>
          </cell>
          <cell r="J2006">
            <v>2409</v>
          </cell>
          <cell r="K2006">
            <v>674.5200000000001</v>
          </cell>
        </row>
        <row r="2007">
          <cell r="I2007" t="str">
            <v xml:space="preserve">30HXC190-A_OPT_061               </v>
          </cell>
          <cell r="J2007">
            <v>5379</v>
          </cell>
          <cell r="K2007">
            <v>1506.1200000000001</v>
          </cell>
        </row>
        <row r="2008">
          <cell r="I2008" t="str">
            <v>OPT_084_030</v>
          </cell>
          <cell r="J2008">
            <v>467</v>
          </cell>
          <cell r="K2008">
            <v>130.76000000000002</v>
          </cell>
        </row>
        <row r="2009">
          <cell r="I2009" t="str">
            <v>OPT_084_040</v>
          </cell>
          <cell r="J2009">
            <v>467</v>
          </cell>
          <cell r="K2009">
            <v>130.76000000000002</v>
          </cell>
        </row>
        <row r="2010">
          <cell r="I2010" t="str">
            <v>OPT_084_055</v>
          </cell>
          <cell r="J2010">
            <v>702</v>
          </cell>
          <cell r="K2010">
            <v>196.56000000000003</v>
          </cell>
        </row>
        <row r="2011">
          <cell r="I2011" t="str">
            <v>OPT_084D_030</v>
          </cell>
          <cell r="J2011">
            <v>702</v>
          </cell>
          <cell r="K2011">
            <v>196.56000000000003</v>
          </cell>
        </row>
        <row r="2012">
          <cell r="I2012" t="str">
            <v>OPT_084D_040</v>
          </cell>
          <cell r="J2012">
            <v>702</v>
          </cell>
          <cell r="K2012">
            <v>196.56000000000003</v>
          </cell>
        </row>
        <row r="2013">
          <cell r="I2013" t="str">
            <v>OPT_084D_055</v>
          </cell>
          <cell r="J2013">
            <v>936</v>
          </cell>
          <cell r="K2013">
            <v>262.08000000000004</v>
          </cell>
        </row>
        <row r="2014">
          <cell r="I2014" t="str">
            <v>OPT_084R_030</v>
          </cell>
          <cell r="J2014">
            <v>467</v>
          </cell>
          <cell r="K2014">
            <v>130.76000000000002</v>
          </cell>
        </row>
        <row r="2015">
          <cell r="I2015" t="str">
            <v>OPT_084R_040</v>
          </cell>
          <cell r="J2015">
            <v>467</v>
          </cell>
          <cell r="K2015">
            <v>130.76000000000002</v>
          </cell>
        </row>
        <row r="2016">
          <cell r="I2016" t="str">
            <v>OPT_084R_055</v>
          </cell>
          <cell r="J2016">
            <v>702</v>
          </cell>
          <cell r="K2016">
            <v>196.56000000000003</v>
          </cell>
        </row>
        <row r="2017">
          <cell r="I2017" t="str">
            <v xml:space="preserve">30HXC190-A_OPT_092               </v>
          </cell>
          <cell r="J2017">
            <v>1179</v>
          </cell>
          <cell r="K2017">
            <v>330.12</v>
          </cell>
        </row>
        <row r="2018">
          <cell r="I2018" t="str">
            <v xml:space="preserve">30HXC190-A_OPT_100C              </v>
          </cell>
          <cell r="J2018">
            <v>624</v>
          </cell>
          <cell r="K2018">
            <v>174.72000000000003</v>
          </cell>
        </row>
        <row r="2019">
          <cell r="I2019" t="str">
            <v xml:space="preserve">30HXC190-A_OPT_102C              </v>
          </cell>
          <cell r="J2019">
            <v>624</v>
          </cell>
          <cell r="K2019">
            <v>174.72000000000003</v>
          </cell>
        </row>
        <row r="2020">
          <cell r="I2020" t="str">
            <v xml:space="preserve">30HXC190-A_OPT_104               </v>
          </cell>
          <cell r="J2020">
            <v>483</v>
          </cell>
          <cell r="K2020">
            <v>135.24</v>
          </cell>
        </row>
        <row r="2021">
          <cell r="I2021" t="str">
            <v xml:space="preserve">30HXC190-A_OPT_104A              </v>
          </cell>
          <cell r="J2021">
            <v>655</v>
          </cell>
          <cell r="K2021">
            <v>183.4</v>
          </cell>
        </row>
        <row r="2022">
          <cell r="I2022" t="str">
            <v xml:space="preserve">30HXC190-A_OPT_107               </v>
          </cell>
          <cell r="J2022">
            <v>312</v>
          </cell>
          <cell r="K2022">
            <v>87.360000000000014</v>
          </cell>
        </row>
        <row r="2023">
          <cell r="I2023" t="str">
            <v xml:space="preserve">30HXC190-A_OPT_107A              </v>
          </cell>
          <cell r="J2023">
            <v>312</v>
          </cell>
          <cell r="K2023">
            <v>87.360000000000014</v>
          </cell>
        </row>
        <row r="2024">
          <cell r="I2024" t="str">
            <v xml:space="preserve">30HXC190-A_OPT_150               </v>
          </cell>
          <cell r="J2024">
            <v>2883</v>
          </cell>
          <cell r="K2024">
            <v>807.24000000000012</v>
          </cell>
        </row>
        <row r="2025">
          <cell r="I2025" t="str">
            <v xml:space="preserve">30HXC190-A_OPT_150A              </v>
          </cell>
          <cell r="J2025">
            <v>4087</v>
          </cell>
          <cell r="K2025">
            <v>1144.3600000000001</v>
          </cell>
        </row>
        <row r="2026">
          <cell r="I2026" t="str">
            <v xml:space="preserve">30HXC190-A_OPT_150B              </v>
          </cell>
          <cell r="J2026">
            <v>124</v>
          </cell>
          <cell r="K2026">
            <v>34.720000000000006</v>
          </cell>
        </row>
        <row r="2027">
          <cell r="I2027" t="str">
            <v xml:space="preserve">30HXC190-A_OPT_152               </v>
          </cell>
          <cell r="J2027">
            <v>704</v>
          </cell>
          <cell r="K2027">
            <v>197.12</v>
          </cell>
        </row>
        <row r="2028">
          <cell r="I2028" t="str">
            <v>30HXC190-A_OPT_193</v>
          </cell>
          <cell r="J2028">
            <v>418</v>
          </cell>
          <cell r="K2028">
            <v>117.04</v>
          </cell>
        </row>
        <row r="2029">
          <cell r="I2029" t="str">
            <v>30HXC190-A_OPT_194</v>
          </cell>
          <cell r="J2029">
            <v>1333</v>
          </cell>
          <cell r="K2029">
            <v>373.24</v>
          </cell>
        </row>
        <row r="2030">
          <cell r="I2030" t="str">
            <v>30HXC190-A_OPT_195</v>
          </cell>
          <cell r="J2030">
            <v>3977</v>
          </cell>
          <cell r="K2030">
            <v>1113.5600000000002</v>
          </cell>
        </row>
        <row r="2031">
          <cell r="I2031" t="str">
            <v>30HXC190-A_OPT_197</v>
          </cell>
          <cell r="J2031">
            <v>1360</v>
          </cell>
          <cell r="K2031">
            <v>380.8</v>
          </cell>
        </row>
        <row r="2032">
          <cell r="I2032" t="str">
            <v>30HXC190-A_OPT_199</v>
          </cell>
          <cell r="J2032">
            <v>557</v>
          </cell>
          <cell r="K2032">
            <v>155.96</v>
          </cell>
        </row>
        <row r="2033">
          <cell r="I2033" t="str">
            <v>30HXC190-A_OPT_SEI_2B</v>
          </cell>
          <cell r="J2033">
            <v>2194</v>
          </cell>
          <cell r="K2033">
            <v>614.32000000000005</v>
          </cell>
        </row>
        <row r="2034">
          <cell r="I2034" t="str">
            <v>30HXC190-A_OPT_SEI_3</v>
          </cell>
          <cell r="J2034">
            <v>2316</v>
          </cell>
          <cell r="K2034">
            <v>648.48</v>
          </cell>
        </row>
        <row r="2035">
          <cell r="I2035" t="str">
            <v>30HXC190-A_OPT_SEI_3LI</v>
          </cell>
          <cell r="J2035">
            <v>1589</v>
          </cell>
          <cell r="K2035">
            <v>444.92</v>
          </cell>
        </row>
        <row r="2036">
          <cell r="I2036" t="str">
            <v>30HXC190-A_OPT_SEI_4</v>
          </cell>
          <cell r="J2036">
            <v>2695</v>
          </cell>
          <cell r="K2036">
            <v>754.6</v>
          </cell>
        </row>
        <row r="2037">
          <cell r="I2037" t="str">
            <v>30HXC190-A_OPT_SEI_4C</v>
          </cell>
          <cell r="J2037">
            <v>3639</v>
          </cell>
          <cell r="K2037">
            <v>1018.9200000000001</v>
          </cell>
        </row>
        <row r="2038">
          <cell r="I2038" t="str">
            <v>30HXC190-A_OPT_SKID</v>
          </cell>
          <cell r="J2038">
            <v>1170</v>
          </cell>
          <cell r="K2038">
            <v>327.60000000000002</v>
          </cell>
        </row>
        <row r="2039">
          <cell r="I2039" t="str">
            <v xml:space="preserve">30HXC200-A_COUNTRY_CODE_H           </v>
          </cell>
          <cell r="J2039">
            <v>2595</v>
          </cell>
          <cell r="K2039">
            <v>726.6</v>
          </cell>
        </row>
        <row r="2040">
          <cell r="I2040" t="str">
            <v xml:space="preserve">30HXC200-A_OPT_005               </v>
          </cell>
          <cell r="J2040">
            <v>624</v>
          </cell>
          <cell r="K2040">
            <v>174.72000000000003</v>
          </cell>
        </row>
        <row r="2041">
          <cell r="I2041" t="str">
            <v xml:space="preserve">30HXC200-A_OPT_006               </v>
          </cell>
          <cell r="J2041">
            <v>279</v>
          </cell>
          <cell r="K2041">
            <v>78.12</v>
          </cell>
        </row>
        <row r="2042">
          <cell r="I2042" t="str">
            <v xml:space="preserve">30HXC200-A_OPT_020               </v>
          </cell>
          <cell r="J2042">
            <v>5591</v>
          </cell>
          <cell r="K2042">
            <v>1565.4800000000002</v>
          </cell>
        </row>
        <row r="2043">
          <cell r="I2043" t="str">
            <v xml:space="preserve">30HXC200-A_OPT_022               </v>
          </cell>
          <cell r="J2043">
            <v>10009</v>
          </cell>
          <cell r="K2043">
            <v>2802.5200000000004</v>
          </cell>
        </row>
        <row r="2044">
          <cell r="I2044" t="str">
            <v xml:space="preserve">30HXC200-A_OPT_025               </v>
          </cell>
          <cell r="J2044">
            <v>10471</v>
          </cell>
          <cell r="K2044">
            <v>2931.88</v>
          </cell>
        </row>
        <row r="2045">
          <cell r="I2045" t="str">
            <v xml:space="preserve">30HXC200-A_OPT_033               </v>
          </cell>
          <cell r="J2045">
            <v>22531</v>
          </cell>
          <cell r="K2045">
            <v>6308.68</v>
          </cell>
        </row>
        <row r="2046">
          <cell r="I2046" t="str">
            <v xml:space="preserve">30HXC200-A_OPT_034A              </v>
          </cell>
          <cell r="J2046">
            <v>42439</v>
          </cell>
          <cell r="K2046">
            <v>11882.920000000002</v>
          </cell>
        </row>
        <row r="2047">
          <cell r="I2047" t="str">
            <v xml:space="preserve">30HXC200-A_OPT_051               </v>
          </cell>
          <cell r="J2047">
            <v>9823</v>
          </cell>
          <cell r="K2047">
            <v>2750.44</v>
          </cell>
        </row>
        <row r="2048">
          <cell r="I2048" t="str">
            <v xml:space="preserve">30HXC200-A_OPT_060               </v>
          </cell>
          <cell r="J2048">
            <v>3494</v>
          </cell>
          <cell r="K2048">
            <v>978.32</v>
          </cell>
        </row>
        <row r="2049">
          <cell r="I2049" t="str">
            <v xml:space="preserve">30HXC200-A_OPT_061               </v>
          </cell>
          <cell r="J2049">
            <v>5492</v>
          </cell>
          <cell r="K2049">
            <v>1537.7600000000002</v>
          </cell>
        </row>
        <row r="2050">
          <cell r="I2050" t="str">
            <v>OPT_084_030</v>
          </cell>
          <cell r="J2050">
            <v>467</v>
          </cell>
          <cell r="K2050">
            <v>130.76000000000002</v>
          </cell>
        </row>
        <row r="2051">
          <cell r="I2051" t="str">
            <v>OPT_084_040</v>
          </cell>
          <cell r="J2051">
            <v>467</v>
          </cell>
          <cell r="K2051">
            <v>130.76000000000002</v>
          </cell>
        </row>
        <row r="2052">
          <cell r="I2052" t="str">
            <v>OPT_084_055</v>
          </cell>
          <cell r="J2052">
            <v>702</v>
          </cell>
          <cell r="K2052">
            <v>196.56000000000003</v>
          </cell>
        </row>
        <row r="2053">
          <cell r="I2053" t="str">
            <v>OPT_084D_030</v>
          </cell>
          <cell r="J2053">
            <v>702</v>
          </cell>
          <cell r="K2053">
            <v>196.56000000000003</v>
          </cell>
        </row>
        <row r="2054">
          <cell r="I2054" t="str">
            <v>OPT_084D_040</v>
          </cell>
          <cell r="J2054">
            <v>702</v>
          </cell>
          <cell r="K2054">
            <v>196.56000000000003</v>
          </cell>
        </row>
        <row r="2055">
          <cell r="I2055" t="str">
            <v>OPT_084D_055</v>
          </cell>
          <cell r="J2055">
            <v>936</v>
          </cell>
          <cell r="K2055">
            <v>262.08000000000004</v>
          </cell>
        </row>
        <row r="2056">
          <cell r="I2056" t="str">
            <v>OPT_084R_030</v>
          </cell>
          <cell r="J2056">
            <v>467</v>
          </cell>
          <cell r="K2056">
            <v>130.76000000000002</v>
          </cell>
        </row>
        <row r="2057">
          <cell r="I2057" t="str">
            <v>OPT_084R_040</v>
          </cell>
          <cell r="J2057">
            <v>467</v>
          </cell>
          <cell r="K2057">
            <v>130.76000000000002</v>
          </cell>
        </row>
        <row r="2058">
          <cell r="I2058" t="str">
            <v>OPT_084R_055</v>
          </cell>
          <cell r="J2058">
            <v>702</v>
          </cell>
          <cell r="K2058">
            <v>196.56000000000003</v>
          </cell>
        </row>
        <row r="2059">
          <cell r="I2059" t="str">
            <v xml:space="preserve">30HXC200-A_OPT_092               </v>
          </cell>
          <cell r="J2059">
            <v>1766</v>
          </cell>
          <cell r="K2059">
            <v>494.48000000000008</v>
          </cell>
        </row>
        <row r="2060">
          <cell r="I2060" t="str">
            <v xml:space="preserve">30HXC200-A_OPT_100C              </v>
          </cell>
          <cell r="J2060">
            <v>936</v>
          </cell>
          <cell r="K2060">
            <v>262.08000000000004</v>
          </cell>
        </row>
        <row r="2061">
          <cell r="I2061" t="str">
            <v xml:space="preserve">30HXC200-A_OPT_102C              </v>
          </cell>
          <cell r="J2061">
            <v>936</v>
          </cell>
          <cell r="K2061">
            <v>262.08000000000004</v>
          </cell>
        </row>
        <row r="2062">
          <cell r="I2062" t="str">
            <v xml:space="preserve">30HXC200-A_OPT_104               </v>
          </cell>
          <cell r="J2062">
            <v>729</v>
          </cell>
          <cell r="K2062">
            <v>204.12000000000003</v>
          </cell>
        </row>
        <row r="2063">
          <cell r="I2063" t="str">
            <v xml:space="preserve">30HXC200-A_OPT_104A              </v>
          </cell>
          <cell r="J2063">
            <v>655</v>
          </cell>
          <cell r="K2063">
            <v>183.4</v>
          </cell>
        </row>
        <row r="2064">
          <cell r="I2064" t="str">
            <v xml:space="preserve">30HXC200-A_OPT_107               </v>
          </cell>
          <cell r="J2064">
            <v>312</v>
          </cell>
          <cell r="K2064">
            <v>87.360000000000014</v>
          </cell>
        </row>
        <row r="2065">
          <cell r="I2065" t="str">
            <v xml:space="preserve">30HXC200-A_OPT_107A              </v>
          </cell>
          <cell r="J2065">
            <v>312</v>
          </cell>
          <cell r="K2065">
            <v>87.360000000000014</v>
          </cell>
        </row>
        <row r="2066">
          <cell r="I2066" t="str">
            <v xml:space="preserve">30HXC200-A_OPT_150               </v>
          </cell>
          <cell r="J2066">
            <v>2883</v>
          </cell>
          <cell r="K2066">
            <v>807.24000000000012</v>
          </cell>
        </row>
        <row r="2067">
          <cell r="I2067" t="str">
            <v xml:space="preserve">30HXC200-A_OPT_150A              </v>
          </cell>
          <cell r="J2067">
            <v>4087</v>
          </cell>
          <cell r="K2067">
            <v>1144.3600000000001</v>
          </cell>
        </row>
        <row r="2068">
          <cell r="I2068" t="str">
            <v xml:space="preserve">30HXC200-A_OPT_150B              </v>
          </cell>
          <cell r="J2068">
            <v>124</v>
          </cell>
          <cell r="K2068">
            <v>34.720000000000006</v>
          </cell>
        </row>
        <row r="2069">
          <cell r="I2069" t="str">
            <v xml:space="preserve">30HXC200-A_OPT_152               </v>
          </cell>
          <cell r="J2069">
            <v>704</v>
          </cell>
          <cell r="K2069">
            <v>197.12</v>
          </cell>
        </row>
        <row r="2070">
          <cell r="I2070" t="str">
            <v>30HXC200-A_OPT_193</v>
          </cell>
          <cell r="J2070">
            <v>627</v>
          </cell>
          <cell r="K2070">
            <v>175.56000000000003</v>
          </cell>
        </row>
        <row r="2071">
          <cell r="I2071" t="str">
            <v>30HXC200-A_OPT_194</v>
          </cell>
          <cell r="J2071">
            <v>1333</v>
          </cell>
          <cell r="K2071">
            <v>373.24</v>
          </cell>
        </row>
        <row r="2072">
          <cell r="I2072" t="str">
            <v>30HXC200-A_OPT_195</v>
          </cell>
          <cell r="J2072">
            <v>3977</v>
          </cell>
          <cell r="K2072">
            <v>1113.5600000000002</v>
          </cell>
        </row>
        <row r="2073">
          <cell r="I2073" t="str">
            <v>30HXC200-A_OPT_197</v>
          </cell>
          <cell r="J2073">
            <v>1360</v>
          </cell>
          <cell r="K2073">
            <v>380.8</v>
          </cell>
        </row>
        <row r="2074">
          <cell r="I2074" t="str">
            <v>30HXC200-A_OPT_199</v>
          </cell>
          <cell r="J2074">
            <v>557</v>
          </cell>
          <cell r="K2074">
            <v>155.96</v>
          </cell>
        </row>
        <row r="2075">
          <cell r="I2075" t="str">
            <v>30HXC200-A_OPT_SEI_2B</v>
          </cell>
          <cell r="J2075">
            <v>2532</v>
          </cell>
          <cell r="K2075">
            <v>708.96</v>
          </cell>
        </row>
        <row r="2076">
          <cell r="I2076" t="str">
            <v>30HXC200-A_OPT_SEI_3</v>
          </cell>
          <cell r="J2076">
            <v>2682</v>
          </cell>
          <cell r="K2076">
            <v>750.96</v>
          </cell>
        </row>
        <row r="2077">
          <cell r="I2077" t="str">
            <v>30HXC200-A_OPT_SEI_3LI</v>
          </cell>
          <cell r="J2077">
            <v>1840</v>
          </cell>
          <cell r="K2077">
            <v>515.20000000000005</v>
          </cell>
        </row>
        <row r="2078">
          <cell r="I2078" t="str">
            <v>30HXC200-A_OPT_SEI_4</v>
          </cell>
          <cell r="J2078">
            <v>3126</v>
          </cell>
          <cell r="K2078">
            <v>875.28000000000009</v>
          </cell>
        </row>
        <row r="2079">
          <cell r="I2079" t="str">
            <v>30HXC200-A_OPT_SEI_4C</v>
          </cell>
          <cell r="J2079">
            <v>4219</v>
          </cell>
          <cell r="K2079">
            <v>1181.3200000000002</v>
          </cell>
        </row>
        <row r="2080">
          <cell r="I2080" t="str">
            <v>30HXC200-A_OPT_SKID</v>
          </cell>
          <cell r="J2080">
            <v>1560</v>
          </cell>
          <cell r="K2080">
            <v>436.80000000000007</v>
          </cell>
        </row>
        <row r="2081">
          <cell r="I2081" t="str">
            <v xml:space="preserve">30HXC230-A_COUNTRY_CODE_H           </v>
          </cell>
          <cell r="J2081">
            <v>2596</v>
          </cell>
          <cell r="K2081">
            <v>726.88000000000011</v>
          </cell>
        </row>
        <row r="2082">
          <cell r="I2082" t="str">
            <v xml:space="preserve">30HXC230-A_OPT_005               </v>
          </cell>
          <cell r="J2082">
            <v>624</v>
          </cell>
          <cell r="K2082">
            <v>174.72000000000003</v>
          </cell>
        </row>
        <row r="2083">
          <cell r="I2083" t="str">
            <v xml:space="preserve">30HXC230-A_OPT_006               </v>
          </cell>
          <cell r="J2083">
            <v>279</v>
          </cell>
          <cell r="K2083">
            <v>78.12</v>
          </cell>
        </row>
        <row r="2084">
          <cell r="I2084" t="str">
            <v xml:space="preserve">30HXC230-A_OPT_020               </v>
          </cell>
          <cell r="J2084">
            <v>5591</v>
          </cell>
          <cell r="K2084">
            <v>1565.4800000000002</v>
          </cell>
        </row>
        <row r="2085">
          <cell r="I2085" t="str">
            <v xml:space="preserve">30HXC230-A_OPT_022               </v>
          </cell>
          <cell r="J2085">
            <v>10009</v>
          </cell>
          <cell r="K2085">
            <v>2802.5200000000004</v>
          </cell>
        </row>
        <row r="2086">
          <cell r="I2086" t="str">
            <v xml:space="preserve">30HXC230-A_OPT_025               </v>
          </cell>
          <cell r="J2086">
            <v>10471</v>
          </cell>
          <cell r="K2086">
            <v>2931.88</v>
          </cell>
        </row>
        <row r="2087">
          <cell r="I2087" t="str">
            <v xml:space="preserve">30HXC230-A_OPT_033               </v>
          </cell>
          <cell r="J2087">
            <v>26981</v>
          </cell>
          <cell r="K2087">
            <v>7554.68</v>
          </cell>
        </row>
        <row r="2088">
          <cell r="I2088" t="str">
            <v xml:space="preserve">30HXC230-A_OPT_034A              </v>
          </cell>
          <cell r="J2088">
            <v>51472</v>
          </cell>
          <cell r="K2088">
            <v>14412.160000000002</v>
          </cell>
        </row>
        <row r="2089">
          <cell r="I2089" t="str">
            <v xml:space="preserve">30HXC230-A_OPT_051               </v>
          </cell>
          <cell r="J2089">
            <v>9823</v>
          </cell>
          <cell r="K2089">
            <v>2750.44</v>
          </cell>
        </row>
        <row r="2090">
          <cell r="I2090" t="str">
            <v xml:space="preserve">30HXC230-A_OPT_060               </v>
          </cell>
          <cell r="J2090">
            <v>3494</v>
          </cell>
          <cell r="K2090">
            <v>978.32</v>
          </cell>
        </row>
        <row r="2091">
          <cell r="I2091" t="str">
            <v xml:space="preserve">30HXC230-A_OPT_061               </v>
          </cell>
          <cell r="J2091">
            <v>5785</v>
          </cell>
          <cell r="K2091">
            <v>1619.8000000000002</v>
          </cell>
        </row>
        <row r="2092">
          <cell r="I2092" t="str">
            <v>OPT_084_055</v>
          </cell>
          <cell r="J2092">
            <v>702</v>
          </cell>
          <cell r="K2092">
            <v>196.56000000000003</v>
          </cell>
        </row>
        <row r="2093">
          <cell r="I2093" t="str">
            <v>OPT_084_075</v>
          </cell>
          <cell r="J2093">
            <v>702</v>
          </cell>
          <cell r="K2093">
            <v>196.56000000000003</v>
          </cell>
        </row>
        <row r="2094">
          <cell r="I2094" t="str">
            <v>OPT_084D_055</v>
          </cell>
          <cell r="J2094">
            <v>936</v>
          </cell>
          <cell r="K2094">
            <v>262.08000000000004</v>
          </cell>
        </row>
        <row r="2095">
          <cell r="I2095" t="str">
            <v>OPT_084D_075</v>
          </cell>
          <cell r="J2095">
            <v>936</v>
          </cell>
          <cell r="K2095">
            <v>262.08000000000004</v>
          </cell>
        </row>
        <row r="2096">
          <cell r="I2096" t="str">
            <v>OPT_084R_055</v>
          </cell>
          <cell r="J2096">
            <v>702</v>
          </cell>
          <cell r="K2096">
            <v>196.56000000000003</v>
          </cell>
        </row>
        <row r="2097">
          <cell r="I2097" t="str">
            <v>OPT_084R_075</v>
          </cell>
          <cell r="J2097">
            <v>702</v>
          </cell>
          <cell r="K2097">
            <v>196.56000000000003</v>
          </cell>
        </row>
        <row r="2098">
          <cell r="I2098" t="str">
            <v xml:space="preserve">30HXC230-A_OPT_092               </v>
          </cell>
          <cell r="J2098">
            <v>1766</v>
          </cell>
          <cell r="K2098">
            <v>494.48000000000008</v>
          </cell>
        </row>
        <row r="2099">
          <cell r="I2099" t="str">
            <v xml:space="preserve">30HXC230-A_OPT_100C              </v>
          </cell>
          <cell r="J2099">
            <v>936</v>
          </cell>
          <cell r="K2099">
            <v>262.08000000000004</v>
          </cell>
        </row>
        <row r="2100">
          <cell r="I2100" t="str">
            <v xml:space="preserve">30HXC230-A_OPT_102C              </v>
          </cell>
          <cell r="J2100">
            <v>936</v>
          </cell>
          <cell r="K2100">
            <v>262.08000000000004</v>
          </cell>
        </row>
        <row r="2101">
          <cell r="I2101" t="str">
            <v xml:space="preserve">30HXC230-A_OPT_104               </v>
          </cell>
          <cell r="J2101">
            <v>729</v>
          </cell>
          <cell r="K2101">
            <v>204.12000000000003</v>
          </cell>
        </row>
        <row r="2102">
          <cell r="I2102" t="str">
            <v xml:space="preserve">30HXC230-A_OPT_104A              </v>
          </cell>
          <cell r="J2102">
            <v>655</v>
          </cell>
          <cell r="K2102">
            <v>183.4</v>
          </cell>
        </row>
        <row r="2103">
          <cell r="I2103" t="str">
            <v xml:space="preserve">30HXC230-A_OPT_107               </v>
          </cell>
          <cell r="J2103">
            <v>312</v>
          </cell>
          <cell r="K2103">
            <v>87.360000000000014</v>
          </cell>
        </row>
        <row r="2104">
          <cell r="I2104" t="str">
            <v xml:space="preserve">30HXC230-A_OPT_107A              </v>
          </cell>
          <cell r="J2104">
            <v>312</v>
          </cell>
          <cell r="K2104">
            <v>87.360000000000014</v>
          </cell>
        </row>
        <row r="2105">
          <cell r="I2105" t="str">
            <v xml:space="preserve">30HXC230-A_OPT_150               </v>
          </cell>
          <cell r="J2105">
            <v>2883</v>
          </cell>
          <cell r="K2105">
            <v>807.24000000000012</v>
          </cell>
        </row>
        <row r="2106">
          <cell r="I2106" t="str">
            <v xml:space="preserve">30HXC230-A_OPT_150A              </v>
          </cell>
          <cell r="J2106">
            <v>4087</v>
          </cell>
          <cell r="K2106">
            <v>1144.3600000000001</v>
          </cell>
        </row>
        <row r="2107">
          <cell r="I2107" t="str">
            <v xml:space="preserve">30HXC230-A_OPT_150B              </v>
          </cell>
          <cell r="J2107">
            <v>124</v>
          </cell>
          <cell r="K2107">
            <v>34.720000000000006</v>
          </cell>
        </row>
        <row r="2108">
          <cell r="I2108" t="str">
            <v xml:space="preserve">30HXC230-A_OPT_152               </v>
          </cell>
          <cell r="J2108">
            <v>704</v>
          </cell>
          <cell r="K2108">
            <v>197.12</v>
          </cell>
        </row>
        <row r="2109">
          <cell r="I2109" t="str">
            <v>30HXC230-A_OPT_193</v>
          </cell>
          <cell r="J2109">
            <v>627</v>
          </cell>
          <cell r="K2109">
            <v>175.56000000000003</v>
          </cell>
        </row>
        <row r="2110">
          <cell r="I2110" t="str">
            <v>30HXC230-A_OPT_194</v>
          </cell>
          <cell r="J2110">
            <v>1333</v>
          </cell>
          <cell r="K2110">
            <v>373.24</v>
          </cell>
        </row>
        <row r="2111">
          <cell r="I2111" t="str">
            <v>30HXC230-A_OPT_195</v>
          </cell>
          <cell r="J2111">
            <v>3977</v>
          </cell>
          <cell r="K2111">
            <v>1113.5600000000002</v>
          </cell>
        </row>
        <row r="2112">
          <cell r="I2112" t="str">
            <v>30HXC230-A_OPT_197</v>
          </cell>
          <cell r="J2112">
            <v>1360</v>
          </cell>
          <cell r="K2112">
            <v>380.8</v>
          </cell>
        </row>
        <row r="2113">
          <cell r="I2113" t="str">
            <v>30HXC230-A_OPT_199</v>
          </cell>
          <cell r="J2113">
            <v>557</v>
          </cell>
          <cell r="K2113">
            <v>155.96</v>
          </cell>
        </row>
        <row r="2114">
          <cell r="I2114" t="str">
            <v>30HXC230-A_OPT_SEI_2B</v>
          </cell>
          <cell r="J2114">
            <v>2569</v>
          </cell>
          <cell r="K2114">
            <v>719.32</v>
          </cell>
        </row>
        <row r="2115">
          <cell r="I2115" t="str">
            <v>30HXC230-A_OPT_SEI_3</v>
          </cell>
          <cell r="J2115">
            <v>2746</v>
          </cell>
          <cell r="K2115">
            <v>768.88000000000011</v>
          </cell>
        </row>
        <row r="2116">
          <cell r="I2116" t="str">
            <v>30HXC230-A_OPT_SEI_3LI</v>
          </cell>
          <cell r="J2116">
            <v>1885</v>
          </cell>
          <cell r="K2116">
            <v>527.80000000000007</v>
          </cell>
        </row>
        <row r="2117">
          <cell r="I2117" t="str">
            <v>30HXC230-A_OPT_SEI_4</v>
          </cell>
          <cell r="J2117">
            <v>3204</v>
          </cell>
          <cell r="K2117">
            <v>897.12000000000012</v>
          </cell>
        </row>
        <row r="2118">
          <cell r="I2118" t="str">
            <v>30HXC230-A_OPT_SEI_4C</v>
          </cell>
          <cell r="J2118">
            <v>4325</v>
          </cell>
          <cell r="K2118">
            <v>1211.0000000000002</v>
          </cell>
        </row>
        <row r="2119">
          <cell r="I2119" t="str">
            <v>30HXC230-A_OPT_SKID</v>
          </cell>
          <cell r="J2119">
            <v>1560</v>
          </cell>
          <cell r="K2119">
            <v>436.80000000000007</v>
          </cell>
        </row>
        <row r="2120">
          <cell r="I2120" t="str">
            <v xml:space="preserve">30HXC260-A_COUNTRY_CODE_H           </v>
          </cell>
          <cell r="J2120">
            <v>2596</v>
          </cell>
          <cell r="K2120">
            <v>726.88000000000011</v>
          </cell>
        </row>
        <row r="2121">
          <cell r="I2121" t="str">
            <v xml:space="preserve">30HXC260-A_OPT_005               </v>
          </cell>
          <cell r="J2121">
            <v>624</v>
          </cell>
          <cell r="K2121">
            <v>174.72000000000003</v>
          </cell>
        </row>
        <row r="2122">
          <cell r="I2122" t="str">
            <v xml:space="preserve">30HXC260-A_OPT_006               </v>
          </cell>
          <cell r="J2122">
            <v>279</v>
          </cell>
          <cell r="K2122">
            <v>78.12</v>
          </cell>
        </row>
        <row r="2123">
          <cell r="I2123" t="str">
            <v xml:space="preserve">30HXC260-A_OPT_020               </v>
          </cell>
          <cell r="J2123">
            <v>5591</v>
          </cell>
          <cell r="K2123">
            <v>1565.4800000000002</v>
          </cell>
        </row>
        <row r="2124">
          <cell r="I2124" t="str">
            <v xml:space="preserve">30HXC260-A_OPT_022               </v>
          </cell>
          <cell r="J2124">
            <v>10009</v>
          </cell>
          <cell r="K2124">
            <v>2802.5200000000004</v>
          </cell>
        </row>
        <row r="2125">
          <cell r="I2125" t="str">
            <v xml:space="preserve">30HXC260-A_OPT_025               </v>
          </cell>
          <cell r="J2125">
            <v>10471</v>
          </cell>
          <cell r="K2125">
            <v>2931.88</v>
          </cell>
        </row>
        <row r="2126">
          <cell r="I2126" t="str">
            <v xml:space="preserve">30HXC260-A_OPT_033               </v>
          </cell>
          <cell r="J2126">
            <v>26981</v>
          </cell>
          <cell r="K2126">
            <v>7554.68</v>
          </cell>
        </row>
        <row r="2127">
          <cell r="I2127" t="str">
            <v xml:space="preserve">30HXC260-A_OPT_034A              </v>
          </cell>
          <cell r="J2127">
            <v>51472</v>
          </cell>
          <cell r="K2127">
            <v>14412.160000000002</v>
          </cell>
        </row>
        <row r="2128">
          <cell r="I2128" t="str">
            <v xml:space="preserve">30HXC260-A_OPT_051               </v>
          </cell>
          <cell r="J2128">
            <v>9823</v>
          </cell>
          <cell r="K2128">
            <v>2750.44</v>
          </cell>
        </row>
        <row r="2129">
          <cell r="I2129" t="str">
            <v xml:space="preserve">30HXC260-A_OPT_060               </v>
          </cell>
          <cell r="J2129">
            <v>3494</v>
          </cell>
          <cell r="K2129">
            <v>978.32</v>
          </cell>
        </row>
        <row r="2130">
          <cell r="I2130" t="str">
            <v xml:space="preserve">30HXC260-A_OPT_061               </v>
          </cell>
          <cell r="J2130">
            <v>5935</v>
          </cell>
          <cell r="K2130">
            <v>1661.8000000000002</v>
          </cell>
        </row>
        <row r="2131">
          <cell r="I2131" t="str">
            <v>OPT_084_055</v>
          </cell>
          <cell r="J2131">
            <v>702</v>
          </cell>
          <cell r="K2131">
            <v>196.56000000000003</v>
          </cell>
        </row>
        <row r="2132">
          <cell r="I2132" t="str">
            <v>OPT_084_075</v>
          </cell>
          <cell r="J2132">
            <v>702</v>
          </cell>
          <cell r="K2132">
            <v>196.56000000000003</v>
          </cell>
        </row>
        <row r="2133">
          <cell r="I2133" t="str">
            <v>OPT_084D_055</v>
          </cell>
          <cell r="J2133">
            <v>936</v>
          </cell>
          <cell r="K2133">
            <v>262.08000000000004</v>
          </cell>
        </row>
        <row r="2134">
          <cell r="I2134" t="str">
            <v>OPT_084D_075</v>
          </cell>
          <cell r="J2134">
            <v>936</v>
          </cell>
          <cell r="K2134">
            <v>262.08000000000004</v>
          </cell>
        </row>
        <row r="2135">
          <cell r="I2135" t="str">
            <v>OPT_084R_055</v>
          </cell>
          <cell r="J2135">
            <v>702</v>
          </cell>
          <cell r="K2135">
            <v>196.56000000000003</v>
          </cell>
        </row>
        <row r="2136">
          <cell r="I2136" t="str">
            <v>OPT_084R_075</v>
          </cell>
          <cell r="J2136">
            <v>702</v>
          </cell>
          <cell r="K2136">
            <v>196.56000000000003</v>
          </cell>
        </row>
        <row r="2137">
          <cell r="I2137" t="str">
            <v xml:space="preserve">30HXC260-A_OPT_092               </v>
          </cell>
          <cell r="J2137">
            <v>1766</v>
          </cell>
          <cell r="K2137">
            <v>494.48000000000008</v>
          </cell>
        </row>
        <row r="2138">
          <cell r="I2138" t="str">
            <v xml:space="preserve">30HXC260-A_OPT_100C              </v>
          </cell>
          <cell r="J2138">
            <v>936</v>
          </cell>
          <cell r="K2138">
            <v>262.08000000000004</v>
          </cell>
        </row>
        <row r="2139">
          <cell r="I2139" t="str">
            <v xml:space="preserve">30HXC260-A_OPT_102C              </v>
          </cell>
          <cell r="J2139">
            <v>936</v>
          </cell>
          <cell r="K2139">
            <v>262.08000000000004</v>
          </cell>
        </row>
        <row r="2140">
          <cell r="I2140" t="str">
            <v xml:space="preserve">30HXC260-A_OPT_104               </v>
          </cell>
          <cell r="J2140">
            <v>729</v>
          </cell>
          <cell r="K2140">
            <v>204.12000000000003</v>
          </cell>
        </row>
        <row r="2141">
          <cell r="I2141" t="str">
            <v xml:space="preserve">30HXC260-A_OPT_104A              </v>
          </cell>
          <cell r="J2141">
            <v>781</v>
          </cell>
          <cell r="K2141">
            <v>218.68</v>
          </cell>
        </row>
        <row r="2142">
          <cell r="I2142" t="str">
            <v xml:space="preserve">30HXC260-A_OPT_107               </v>
          </cell>
          <cell r="J2142">
            <v>312</v>
          </cell>
          <cell r="K2142">
            <v>87.360000000000014</v>
          </cell>
        </row>
        <row r="2143">
          <cell r="I2143" t="str">
            <v xml:space="preserve">30HXC260-A_OPT_107A              </v>
          </cell>
          <cell r="J2143">
            <v>312</v>
          </cell>
          <cell r="K2143">
            <v>87.360000000000014</v>
          </cell>
        </row>
        <row r="2144">
          <cell r="I2144" t="str">
            <v xml:space="preserve">30HXC260-A_OPT_150               </v>
          </cell>
          <cell r="J2144">
            <v>2883</v>
          </cell>
          <cell r="K2144">
            <v>807.24000000000012</v>
          </cell>
        </row>
        <row r="2145">
          <cell r="I2145" t="str">
            <v xml:space="preserve">30HXC260-A_OPT_150A              </v>
          </cell>
          <cell r="J2145">
            <v>4087</v>
          </cell>
          <cell r="K2145">
            <v>1144.3600000000001</v>
          </cell>
        </row>
        <row r="2146">
          <cell r="I2146" t="str">
            <v xml:space="preserve">30HXC260-A_OPT_150B              </v>
          </cell>
          <cell r="J2146">
            <v>124</v>
          </cell>
          <cell r="K2146">
            <v>34.720000000000006</v>
          </cell>
        </row>
        <row r="2147">
          <cell r="I2147" t="str">
            <v xml:space="preserve">30HXC260-A_OPT_152               </v>
          </cell>
          <cell r="J2147">
            <v>704</v>
          </cell>
          <cell r="K2147">
            <v>197.12</v>
          </cell>
        </row>
        <row r="2148">
          <cell r="I2148" t="str">
            <v>30HXC260-A_OPT_193</v>
          </cell>
          <cell r="J2148">
            <v>627</v>
          </cell>
          <cell r="K2148">
            <v>175.56000000000003</v>
          </cell>
        </row>
        <row r="2149">
          <cell r="I2149" t="str">
            <v>30HXC260-A_OPT_194</v>
          </cell>
          <cell r="J2149">
            <v>1333</v>
          </cell>
          <cell r="K2149">
            <v>373.24</v>
          </cell>
        </row>
        <row r="2150">
          <cell r="I2150" t="str">
            <v>30HXC260-A_OPT_195</v>
          </cell>
          <cell r="J2150">
            <v>3977</v>
          </cell>
          <cell r="K2150">
            <v>1113.5600000000002</v>
          </cell>
        </row>
        <row r="2151">
          <cell r="I2151" t="str">
            <v>30HXC260-A_OPT_197</v>
          </cell>
          <cell r="J2151">
            <v>1360</v>
          </cell>
          <cell r="K2151">
            <v>380.8</v>
          </cell>
        </row>
        <row r="2152">
          <cell r="I2152" t="str">
            <v>30HXC260-A_OPT_199</v>
          </cell>
          <cell r="J2152">
            <v>557</v>
          </cell>
          <cell r="K2152">
            <v>155.96</v>
          </cell>
        </row>
        <row r="2153">
          <cell r="I2153" t="str">
            <v>30HXC260-A_OPT_SEI_2B</v>
          </cell>
          <cell r="J2153">
            <v>2569</v>
          </cell>
          <cell r="K2153">
            <v>719.32</v>
          </cell>
        </row>
        <row r="2154">
          <cell r="I2154" t="str">
            <v>30HXC260-A_OPT_SEI_3</v>
          </cell>
          <cell r="J2154">
            <v>2746</v>
          </cell>
          <cell r="K2154">
            <v>768.88000000000011</v>
          </cell>
        </row>
        <row r="2155">
          <cell r="I2155" t="str">
            <v>30HXC260-A_OPT_SEI_3LI</v>
          </cell>
          <cell r="J2155">
            <v>1885</v>
          </cell>
          <cell r="K2155">
            <v>527.80000000000007</v>
          </cell>
        </row>
        <row r="2156">
          <cell r="I2156" t="str">
            <v>30HXC260-A_OPT_SEI_4</v>
          </cell>
          <cell r="J2156">
            <v>3204</v>
          </cell>
          <cell r="K2156">
            <v>897.12000000000012</v>
          </cell>
        </row>
        <row r="2157">
          <cell r="I2157" t="str">
            <v>30HXC260-A_OPT_SEI_4C</v>
          </cell>
          <cell r="J2157">
            <v>4325</v>
          </cell>
          <cell r="K2157">
            <v>1211.0000000000002</v>
          </cell>
        </row>
        <row r="2158">
          <cell r="I2158" t="str">
            <v>30HXC260-A_OPT_SKID</v>
          </cell>
          <cell r="J2158">
            <v>1560</v>
          </cell>
          <cell r="K2158">
            <v>436.80000000000007</v>
          </cell>
        </row>
        <row r="2159">
          <cell r="I2159" t="str">
            <v xml:space="preserve">30HXC285-A_COUNTRY_CODE_H           </v>
          </cell>
          <cell r="J2159">
            <v>2596</v>
          </cell>
          <cell r="K2159">
            <v>726.88000000000011</v>
          </cell>
        </row>
        <row r="2160">
          <cell r="I2160" t="str">
            <v xml:space="preserve">30HXC285-A_OPT_005               </v>
          </cell>
          <cell r="J2160">
            <v>624</v>
          </cell>
          <cell r="K2160">
            <v>174.72000000000003</v>
          </cell>
        </row>
        <row r="2161">
          <cell r="I2161" t="str">
            <v xml:space="preserve">30HXC285-A_OPT_020               </v>
          </cell>
          <cell r="J2161">
            <v>5591</v>
          </cell>
          <cell r="K2161">
            <v>1565.4800000000002</v>
          </cell>
        </row>
        <row r="2162">
          <cell r="I2162" t="str">
            <v xml:space="preserve">30HXC285-A_OPT_022               </v>
          </cell>
          <cell r="J2162">
            <v>10009</v>
          </cell>
          <cell r="K2162">
            <v>2802.5200000000004</v>
          </cell>
        </row>
        <row r="2163">
          <cell r="I2163" t="str">
            <v xml:space="preserve">30HXC285-A_OPT_025               </v>
          </cell>
          <cell r="J2163">
            <v>10471</v>
          </cell>
          <cell r="K2163">
            <v>2931.88</v>
          </cell>
        </row>
        <row r="2164">
          <cell r="I2164" t="str">
            <v xml:space="preserve">30HXC285-A_OPT_033               </v>
          </cell>
          <cell r="J2164">
            <v>26981</v>
          </cell>
          <cell r="K2164">
            <v>7554.68</v>
          </cell>
        </row>
        <row r="2165">
          <cell r="I2165" t="str">
            <v xml:space="preserve">30HXC285-A_OPT_034A              </v>
          </cell>
          <cell r="J2165">
            <v>51472</v>
          </cell>
          <cell r="K2165">
            <v>14412.160000000002</v>
          </cell>
        </row>
        <row r="2166">
          <cell r="I2166" t="str">
            <v xml:space="preserve">30HXC285-A_OPT_051               </v>
          </cell>
          <cell r="J2166">
            <v>11788</v>
          </cell>
          <cell r="K2166">
            <v>3300.6400000000003</v>
          </cell>
        </row>
        <row r="2167">
          <cell r="I2167" t="str">
            <v xml:space="preserve">30HXC285-A_OPT_060               </v>
          </cell>
          <cell r="J2167">
            <v>3494</v>
          </cell>
          <cell r="K2167">
            <v>978.32</v>
          </cell>
        </row>
        <row r="2168">
          <cell r="I2168" t="str">
            <v xml:space="preserve">30HXC285-A_OPT_061               </v>
          </cell>
          <cell r="J2168">
            <v>7257</v>
          </cell>
          <cell r="K2168">
            <v>2031.9600000000003</v>
          </cell>
        </row>
        <row r="2169">
          <cell r="I2169" t="str">
            <v>OPT_084_055</v>
          </cell>
          <cell r="J2169">
            <v>702</v>
          </cell>
          <cell r="K2169">
            <v>196.56000000000003</v>
          </cell>
        </row>
        <row r="2170">
          <cell r="I2170" t="str">
            <v>OPT_084_075</v>
          </cell>
          <cell r="J2170">
            <v>702</v>
          </cell>
          <cell r="K2170">
            <v>196.56000000000003</v>
          </cell>
        </row>
        <row r="2171">
          <cell r="I2171" t="str">
            <v>OPT_084D_055</v>
          </cell>
          <cell r="J2171">
            <v>936</v>
          </cell>
          <cell r="K2171">
            <v>262.08000000000004</v>
          </cell>
        </row>
        <row r="2172">
          <cell r="I2172" t="str">
            <v>OPT_084D_075</v>
          </cell>
          <cell r="J2172">
            <v>936</v>
          </cell>
          <cell r="K2172">
            <v>262.08000000000004</v>
          </cell>
        </row>
        <row r="2173">
          <cell r="I2173" t="str">
            <v>OPT_084R_055</v>
          </cell>
          <cell r="J2173">
            <v>702</v>
          </cell>
          <cell r="K2173">
            <v>196.56000000000003</v>
          </cell>
        </row>
        <row r="2174">
          <cell r="I2174" t="str">
            <v>OPT_084R_075</v>
          </cell>
          <cell r="J2174">
            <v>702</v>
          </cell>
          <cell r="K2174">
            <v>196.56000000000003</v>
          </cell>
        </row>
        <row r="2175">
          <cell r="I2175" t="str">
            <v xml:space="preserve">30HXC285-A_OPT_092               </v>
          </cell>
          <cell r="J2175">
            <v>1766</v>
          </cell>
          <cell r="K2175">
            <v>494.48000000000008</v>
          </cell>
        </row>
        <row r="2176">
          <cell r="I2176" t="str">
            <v xml:space="preserve">30HXC285-A_OPT_100C              </v>
          </cell>
          <cell r="J2176">
            <v>936</v>
          </cell>
          <cell r="K2176">
            <v>262.08000000000004</v>
          </cell>
        </row>
        <row r="2177">
          <cell r="I2177" t="str">
            <v xml:space="preserve">30HXC285-A_OPT_102C              </v>
          </cell>
          <cell r="J2177">
            <v>936</v>
          </cell>
          <cell r="K2177">
            <v>262.08000000000004</v>
          </cell>
        </row>
        <row r="2178">
          <cell r="I2178" t="str">
            <v xml:space="preserve">30HXC285-A_OPT_104               </v>
          </cell>
          <cell r="J2178">
            <v>729</v>
          </cell>
          <cell r="K2178">
            <v>204.12000000000003</v>
          </cell>
        </row>
        <row r="2179">
          <cell r="I2179" t="str">
            <v xml:space="preserve">30HXC285-A_OPT_104A              </v>
          </cell>
          <cell r="J2179">
            <v>781</v>
          </cell>
          <cell r="K2179">
            <v>218.68</v>
          </cell>
        </row>
        <row r="2180">
          <cell r="I2180" t="str">
            <v xml:space="preserve">30HXC285-A_OPT_107               </v>
          </cell>
          <cell r="J2180">
            <v>312</v>
          </cell>
          <cell r="K2180">
            <v>87.360000000000014</v>
          </cell>
        </row>
        <row r="2181">
          <cell r="I2181" t="str">
            <v xml:space="preserve">30HXC285-A_OPT_107A              </v>
          </cell>
          <cell r="J2181">
            <v>312</v>
          </cell>
          <cell r="K2181">
            <v>87.360000000000014</v>
          </cell>
        </row>
        <row r="2182">
          <cell r="I2182" t="str">
            <v xml:space="preserve">30HXC285-A_OPT_150               </v>
          </cell>
          <cell r="J2182">
            <v>2883</v>
          </cell>
          <cell r="K2182">
            <v>807.24000000000012</v>
          </cell>
        </row>
        <row r="2183">
          <cell r="I2183" t="str">
            <v xml:space="preserve">30HXC285-A_OPT_150A              </v>
          </cell>
          <cell r="J2183">
            <v>4087</v>
          </cell>
          <cell r="K2183">
            <v>1144.3600000000001</v>
          </cell>
        </row>
        <row r="2184">
          <cell r="I2184" t="str">
            <v xml:space="preserve">30HXC285-A_OPT_150B              </v>
          </cell>
          <cell r="J2184">
            <v>124</v>
          </cell>
          <cell r="K2184">
            <v>34.720000000000006</v>
          </cell>
        </row>
        <row r="2185">
          <cell r="I2185" t="str">
            <v xml:space="preserve">30HXC285-A_OPT_152               </v>
          </cell>
          <cell r="J2185">
            <v>704</v>
          </cell>
          <cell r="K2185">
            <v>197.12</v>
          </cell>
        </row>
        <row r="2186">
          <cell r="I2186" t="str">
            <v>30HXC285-A_OPT_193</v>
          </cell>
          <cell r="J2186">
            <v>627</v>
          </cell>
          <cell r="K2186">
            <v>175.56000000000003</v>
          </cell>
        </row>
        <row r="2187">
          <cell r="I2187" t="str">
            <v>30HXC285-A_OPT_194</v>
          </cell>
          <cell r="J2187">
            <v>1333</v>
          </cell>
          <cell r="K2187">
            <v>373.24</v>
          </cell>
        </row>
        <row r="2188">
          <cell r="I2188" t="str">
            <v>30HXC285-A_OPT_195</v>
          </cell>
          <cell r="J2188">
            <v>3977</v>
          </cell>
          <cell r="K2188">
            <v>1113.5600000000002</v>
          </cell>
        </row>
        <row r="2189">
          <cell r="I2189" t="str">
            <v>30HXC285-A_OPT_197</v>
          </cell>
          <cell r="J2189">
            <v>1360</v>
          </cell>
          <cell r="K2189">
            <v>380.8</v>
          </cell>
        </row>
        <row r="2190">
          <cell r="I2190" t="str">
            <v>30HXC285-A_OPT_199</v>
          </cell>
          <cell r="J2190">
            <v>557</v>
          </cell>
          <cell r="K2190">
            <v>155.96</v>
          </cell>
        </row>
        <row r="2191">
          <cell r="I2191" t="str">
            <v>30HXC285-A_OPT_SEI_2B</v>
          </cell>
          <cell r="J2191">
            <v>2569</v>
          </cell>
          <cell r="K2191">
            <v>719.32</v>
          </cell>
        </row>
        <row r="2192">
          <cell r="I2192" t="str">
            <v>30HXC285-A_OPT_SEI_3</v>
          </cell>
          <cell r="J2192">
            <v>2746</v>
          </cell>
          <cell r="K2192">
            <v>768.88000000000011</v>
          </cell>
        </row>
        <row r="2193">
          <cell r="I2193" t="str">
            <v>30HXC285-A_OPT_SEI_3LI</v>
          </cell>
          <cell r="J2193">
            <v>1885</v>
          </cell>
          <cell r="K2193">
            <v>527.80000000000007</v>
          </cell>
        </row>
        <row r="2194">
          <cell r="I2194" t="str">
            <v>30HXC285-A_OPT_SEI_4</v>
          </cell>
          <cell r="J2194">
            <v>3204</v>
          </cell>
          <cell r="K2194">
            <v>897.12000000000012</v>
          </cell>
        </row>
        <row r="2195">
          <cell r="I2195" t="str">
            <v>30HXC285-A_OPT_SEI_4C</v>
          </cell>
          <cell r="J2195">
            <v>4325</v>
          </cell>
          <cell r="K2195">
            <v>1211.0000000000002</v>
          </cell>
        </row>
        <row r="2196">
          <cell r="I2196" t="str">
            <v>30HXC285-A_OPT_SKID</v>
          </cell>
          <cell r="J2196">
            <v>1560</v>
          </cell>
          <cell r="K2196">
            <v>436.80000000000007</v>
          </cell>
        </row>
        <row r="2197">
          <cell r="I2197" t="str">
            <v xml:space="preserve">30HXC310-A_COUNTRY_CODE_H           </v>
          </cell>
          <cell r="J2197">
            <v>2620</v>
          </cell>
          <cell r="K2197">
            <v>733.6</v>
          </cell>
        </row>
        <row r="2198">
          <cell r="I2198" t="str">
            <v xml:space="preserve">30HXC310-A_OPT_005               </v>
          </cell>
          <cell r="J2198">
            <v>624</v>
          </cell>
          <cell r="K2198">
            <v>174.72000000000003</v>
          </cell>
        </row>
        <row r="2199">
          <cell r="I2199" t="str">
            <v xml:space="preserve">30HXC310-A_OPT_006               </v>
          </cell>
          <cell r="J2199">
            <v>279</v>
          </cell>
          <cell r="K2199">
            <v>78.12</v>
          </cell>
        </row>
        <row r="2200">
          <cell r="I2200" t="str">
            <v xml:space="preserve">30HXC310-A_OPT_020               </v>
          </cell>
          <cell r="J2200">
            <v>7076</v>
          </cell>
          <cell r="K2200">
            <v>1981.2800000000002</v>
          </cell>
        </row>
        <row r="2201">
          <cell r="I2201" t="str">
            <v xml:space="preserve">30HXC310-A_OPT_022               </v>
          </cell>
          <cell r="J2201">
            <v>12480</v>
          </cell>
          <cell r="K2201">
            <v>3494.4000000000005</v>
          </cell>
        </row>
        <row r="2202">
          <cell r="I2202" t="str">
            <v xml:space="preserve">30HXC310-A_OPT_025               </v>
          </cell>
          <cell r="J2202">
            <v>13806</v>
          </cell>
          <cell r="K2202">
            <v>3865.6800000000003</v>
          </cell>
        </row>
        <row r="2203">
          <cell r="I2203" t="str">
            <v xml:space="preserve">30HXC310-A_OPT_033               </v>
          </cell>
          <cell r="J2203">
            <v>31271</v>
          </cell>
          <cell r="K2203">
            <v>8755.880000000001</v>
          </cell>
        </row>
        <row r="2204">
          <cell r="I2204" t="str">
            <v xml:space="preserve">30HXC310-A_OPT_034A              </v>
          </cell>
          <cell r="J2204">
            <v>57036</v>
          </cell>
          <cell r="K2204">
            <v>15970.080000000002</v>
          </cell>
        </row>
        <row r="2205">
          <cell r="I2205" t="str">
            <v xml:space="preserve">30HXC310-A_OPT_051               </v>
          </cell>
          <cell r="J2205">
            <v>11788</v>
          </cell>
          <cell r="K2205">
            <v>3300.6400000000003</v>
          </cell>
        </row>
        <row r="2206">
          <cell r="I2206" t="str">
            <v xml:space="preserve">30HXC310-A_OPT_060               </v>
          </cell>
          <cell r="J2206">
            <v>4880</v>
          </cell>
          <cell r="K2206">
            <v>1366.4</v>
          </cell>
        </row>
        <row r="2207">
          <cell r="I2207" t="str">
            <v xml:space="preserve">30HXC310-A_OPT_061               </v>
          </cell>
          <cell r="J2207">
            <v>7170</v>
          </cell>
          <cell r="K2207">
            <v>2007.6000000000001</v>
          </cell>
        </row>
        <row r="2208">
          <cell r="I2208" t="str">
            <v>OPT_084_075</v>
          </cell>
          <cell r="J2208">
            <v>702</v>
          </cell>
          <cell r="K2208">
            <v>196.56000000000003</v>
          </cell>
        </row>
        <row r="2209">
          <cell r="I2209" t="str">
            <v>OPT_084_090</v>
          </cell>
          <cell r="J2209">
            <v>936</v>
          </cell>
          <cell r="K2209">
            <v>262.08000000000004</v>
          </cell>
        </row>
        <row r="2210">
          <cell r="I2210" t="str">
            <v>OPT_084_110</v>
          </cell>
          <cell r="J2210">
            <v>936</v>
          </cell>
          <cell r="K2210">
            <v>262.08000000000004</v>
          </cell>
        </row>
        <row r="2211">
          <cell r="I2211" t="str">
            <v>OPT_084D_075</v>
          </cell>
          <cell r="J2211">
            <v>936</v>
          </cell>
          <cell r="K2211">
            <v>262.08000000000004</v>
          </cell>
        </row>
        <row r="2212">
          <cell r="I2212" t="str">
            <v>OPT_084D_090</v>
          </cell>
          <cell r="J2212">
            <v>1403</v>
          </cell>
          <cell r="K2212">
            <v>392.84000000000003</v>
          </cell>
        </row>
        <row r="2213">
          <cell r="I2213" t="str">
            <v>OPT_084D_110</v>
          </cell>
          <cell r="J2213">
            <v>1403</v>
          </cell>
          <cell r="K2213">
            <v>392.84000000000003</v>
          </cell>
        </row>
        <row r="2214">
          <cell r="I2214" t="str">
            <v>OPT_084R_075</v>
          </cell>
          <cell r="J2214">
            <v>702</v>
          </cell>
          <cell r="K2214">
            <v>196.56000000000003</v>
          </cell>
        </row>
        <row r="2215">
          <cell r="I2215" t="str">
            <v xml:space="preserve">OPT_084R_090           </v>
          </cell>
          <cell r="J2215">
            <v>936</v>
          </cell>
          <cell r="K2215">
            <v>262.08000000000004</v>
          </cell>
        </row>
        <row r="2216">
          <cell r="I2216" t="str">
            <v>OPT_084R_110</v>
          </cell>
          <cell r="J2216">
            <v>936</v>
          </cell>
          <cell r="K2216">
            <v>262.08000000000004</v>
          </cell>
        </row>
        <row r="2217">
          <cell r="I2217" t="str">
            <v xml:space="preserve">30HXC310-A_OPT_092               </v>
          </cell>
          <cell r="J2217">
            <v>2359</v>
          </cell>
          <cell r="K2217">
            <v>660.5200000000001</v>
          </cell>
        </row>
        <row r="2218">
          <cell r="I2218" t="str">
            <v xml:space="preserve">30HXC310-A_OPT_100C              </v>
          </cell>
          <cell r="J2218">
            <v>1248</v>
          </cell>
          <cell r="K2218">
            <v>349.44000000000005</v>
          </cell>
        </row>
        <row r="2219">
          <cell r="I2219" t="str">
            <v xml:space="preserve">30HXC310-A_OPT_102C              </v>
          </cell>
          <cell r="J2219">
            <v>1248</v>
          </cell>
          <cell r="K2219">
            <v>349.44000000000005</v>
          </cell>
        </row>
        <row r="2220">
          <cell r="I2220" t="str">
            <v xml:space="preserve">30HXC310-A_OPT_104               </v>
          </cell>
          <cell r="J2220">
            <v>970</v>
          </cell>
          <cell r="K2220">
            <v>271.60000000000002</v>
          </cell>
        </row>
        <row r="2221">
          <cell r="I2221" t="str">
            <v xml:space="preserve">30HXC310-A_OPT_104A              </v>
          </cell>
          <cell r="J2221">
            <v>781</v>
          </cell>
          <cell r="K2221">
            <v>218.68</v>
          </cell>
        </row>
        <row r="2222">
          <cell r="I2222" t="str">
            <v xml:space="preserve">30HXC310-A_OPT_107               </v>
          </cell>
          <cell r="J2222">
            <v>312</v>
          </cell>
          <cell r="K2222">
            <v>87.360000000000014</v>
          </cell>
        </row>
        <row r="2223">
          <cell r="I2223" t="str">
            <v xml:space="preserve">30HXC310-A_OPT_107A              </v>
          </cell>
          <cell r="J2223">
            <v>312</v>
          </cell>
          <cell r="K2223">
            <v>87.360000000000014</v>
          </cell>
        </row>
        <row r="2224">
          <cell r="I2224" t="str">
            <v xml:space="preserve">30HXC310-A_OPT_150               </v>
          </cell>
          <cell r="J2224">
            <v>2883</v>
          </cell>
          <cell r="K2224">
            <v>807.24000000000012</v>
          </cell>
        </row>
        <row r="2225">
          <cell r="I2225" t="str">
            <v xml:space="preserve">30HXC310-A_OPT_150A              </v>
          </cell>
          <cell r="J2225">
            <v>4087</v>
          </cell>
          <cell r="K2225">
            <v>1144.3600000000001</v>
          </cell>
        </row>
        <row r="2226">
          <cell r="I2226" t="str">
            <v xml:space="preserve">30HXC310-A_OPT_150B              </v>
          </cell>
          <cell r="J2226">
            <v>124</v>
          </cell>
          <cell r="K2226">
            <v>34.720000000000006</v>
          </cell>
        </row>
        <row r="2227">
          <cell r="I2227" t="str">
            <v xml:space="preserve">30HXC310-A_OPT_152               </v>
          </cell>
          <cell r="J2227">
            <v>704</v>
          </cell>
          <cell r="K2227">
            <v>197.12</v>
          </cell>
        </row>
        <row r="2228">
          <cell r="I2228" t="str">
            <v>30HXC310-A_OPT_193</v>
          </cell>
          <cell r="J2228">
            <v>835</v>
          </cell>
          <cell r="K2228">
            <v>233.8</v>
          </cell>
        </row>
        <row r="2229">
          <cell r="I2229" t="str">
            <v>30HXC310-A_OPT_194</v>
          </cell>
          <cell r="J2229">
            <v>1333</v>
          </cell>
          <cell r="K2229">
            <v>373.24</v>
          </cell>
        </row>
        <row r="2230">
          <cell r="I2230" t="str">
            <v>30HXC310-A_OPT_195</v>
          </cell>
          <cell r="J2230">
            <v>3977</v>
          </cell>
          <cell r="K2230">
            <v>1113.5600000000002</v>
          </cell>
        </row>
        <row r="2231">
          <cell r="I2231" t="str">
            <v>30HXC310-A_OPT_197</v>
          </cell>
          <cell r="J2231">
            <v>1360</v>
          </cell>
          <cell r="K2231">
            <v>380.8</v>
          </cell>
        </row>
        <row r="2232">
          <cell r="I2232" t="str">
            <v>30HXC310-A_OPT_199</v>
          </cell>
          <cell r="J2232">
            <v>557</v>
          </cell>
          <cell r="K2232">
            <v>155.96</v>
          </cell>
        </row>
        <row r="2233">
          <cell r="I2233" t="str">
            <v>30HXC310-A_OPT_SEI_2B</v>
          </cell>
          <cell r="J2233">
            <v>2987</v>
          </cell>
          <cell r="K2233">
            <v>836.36000000000013</v>
          </cell>
        </row>
        <row r="2234">
          <cell r="I2234" t="str">
            <v>30HXC310-A_OPT_SEI_3</v>
          </cell>
          <cell r="J2234">
            <v>3114</v>
          </cell>
          <cell r="K2234">
            <v>871.92000000000007</v>
          </cell>
        </row>
        <row r="2235">
          <cell r="I2235" t="str">
            <v>30HXC310-A_OPT_SEI_3LI</v>
          </cell>
          <cell r="J2235">
            <v>2136</v>
          </cell>
          <cell r="K2235">
            <v>598.08000000000004</v>
          </cell>
        </row>
        <row r="2236">
          <cell r="I2236" t="str">
            <v>30HXC310-A_OPT_SEI_4</v>
          </cell>
          <cell r="J2236">
            <v>3678</v>
          </cell>
          <cell r="K2236">
            <v>1029.8400000000001</v>
          </cell>
        </row>
        <row r="2237">
          <cell r="I2237" t="str">
            <v>30HXC310-A_OPT_SEI_4C</v>
          </cell>
          <cell r="J2237">
            <v>4964</v>
          </cell>
          <cell r="K2237">
            <v>1389.92</v>
          </cell>
        </row>
        <row r="2238">
          <cell r="I2238" t="str">
            <v>30HXC310-A_OPT_SKID</v>
          </cell>
          <cell r="J2238">
            <v>1560</v>
          </cell>
          <cell r="K2238">
            <v>436.80000000000007</v>
          </cell>
        </row>
        <row r="2239">
          <cell r="I2239" t="str">
            <v xml:space="preserve">30HXC345-A_COUNTRY_CODE_H           </v>
          </cell>
          <cell r="J2239">
            <v>2620</v>
          </cell>
          <cell r="K2239">
            <v>733.6</v>
          </cell>
        </row>
        <row r="2240">
          <cell r="I2240" t="str">
            <v xml:space="preserve">30HXC345-A_OPT_005               </v>
          </cell>
          <cell r="J2240">
            <v>624</v>
          </cell>
          <cell r="K2240">
            <v>174.72000000000003</v>
          </cell>
        </row>
        <row r="2241">
          <cell r="I2241" t="str">
            <v xml:space="preserve">30HXC345-A_OPT_006               </v>
          </cell>
          <cell r="J2241">
            <v>279</v>
          </cell>
          <cell r="K2241">
            <v>78.12</v>
          </cell>
        </row>
        <row r="2242">
          <cell r="I2242" t="str">
            <v xml:space="preserve">30HXC345-A_OPT_020               </v>
          </cell>
          <cell r="J2242">
            <v>7076</v>
          </cell>
          <cell r="K2242">
            <v>1981.2800000000002</v>
          </cell>
        </row>
        <row r="2243">
          <cell r="I2243" t="str">
            <v xml:space="preserve">30HXC345-A_OPT_022               </v>
          </cell>
          <cell r="J2243">
            <v>12480</v>
          </cell>
          <cell r="K2243">
            <v>3494.4000000000005</v>
          </cell>
        </row>
        <row r="2244">
          <cell r="I2244" t="str">
            <v xml:space="preserve">30HXC345-A_OPT_025               </v>
          </cell>
          <cell r="J2244">
            <v>13806</v>
          </cell>
          <cell r="K2244">
            <v>3865.6800000000003</v>
          </cell>
        </row>
        <row r="2245">
          <cell r="I2245" t="str">
            <v xml:space="preserve">30HXC345-A_OPT_033               </v>
          </cell>
          <cell r="J2245">
            <v>31271</v>
          </cell>
          <cell r="K2245">
            <v>8755.880000000001</v>
          </cell>
        </row>
        <row r="2246">
          <cell r="I2246" t="str">
            <v xml:space="preserve">30HXC345-A_OPT_034A              </v>
          </cell>
          <cell r="J2246">
            <v>57036</v>
          </cell>
          <cell r="K2246">
            <v>15970.080000000002</v>
          </cell>
        </row>
        <row r="2247">
          <cell r="I2247" t="str">
            <v xml:space="preserve">30HXC345-A_OPT_051               </v>
          </cell>
          <cell r="J2247">
            <v>11788</v>
          </cell>
          <cell r="K2247">
            <v>3300.6400000000003</v>
          </cell>
        </row>
        <row r="2248">
          <cell r="I2248" t="str">
            <v xml:space="preserve">30HXC345-A_OPT_060               </v>
          </cell>
          <cell r="J2248">
            <v>4880</v>
          </cell>
          <cell r="K2248">
            <v>1366.4</v>
          </cell>
        </row>
        <row r="2249">
          <cell r="I2249" t="str">
            <v xml:space="preserve">30HXC345-A_OPT_061               </v>
          </cell>
          <cell r="J2249">
            <v>7464</v>
          </cell>
          <cell r="K2249">
            <v>2089.92</v>
          </cell>
        </row>
        <row r="2250">
          <cell r="I2250" t="str">
            <v>OPT_084_075</v>
          </cell>
          <cell r="J2250">
            <v>702</v>
          </cell>
          <cell r="K2250">
            <v>196.56000000000003</v>
          </cell>
        </row>
        <row r="2251">
          <cell r="I2251" t="str">
            <v>OPT_084_090</v>
          </cell>
          <cell r="J2251">
            <v>936</v>
          </cell>
          <cell r="K2251">
            <v>262.08000000000004</v>
          </cell>
        </row>
        <row r="2252">
          <cell r="I2252" t="str">
            <v>OPT_084_110</v>
          </cell>
          <cell r="J2252">
            <v>936</v>
          </cell>
          <cell r="K2252">
            <v>262.08000000000004</v>
          </cell>
        </row>
        <row r="2253">
          <cell r="I2253" t="str">
            <v>OPT_084D_075</v>
          </cell>
          <cell r="J2253">
            <v>936</v>
          </cell>
          <cell r="K2253">
            <v>262.08000000000004</v>
          </cell>
        </row>
        <row r="2254">
          <cell r="I2254" t="str">
            <v>OPT_084D_090</v>
          </cell>
          <cell r="J2254">
            <v>1403</v>
          </cell>
          <cell r="K2254">
            <v>392.84000000000003</v>
          </cell>
        </row>
        <row r="2255">
          <cell r="I2255" t="str">
            <v>OPT_084D_110</v>
          </cell>
          <cell r="J2255">
            <v>1403</v>
          </cell>
          <cell r="K2255">
            <v>392.84000000000003</v>
          </cell>
        </row>
        <row r="2256">
          <cell r="I2256" t="str">
            <v>OPT_084R_075</v>
          </cell>
          <cell r="J2256">
            <v>702</v>
          </cell>
          <cell r="K2256">
            <v>196.56000000000003</v>
          </cell>
        </row>
        <row r="2257">
          <cell r="I2257" t="str">
            <v xml:space="preserve">OPT_084R_090           </v>
          </cell>
          <cell r="J2257">
            <v>936</v>
          </cell>
          <cell r="K2257">
            <v>262.08000000000004</v>
          </cell>
        </row>
        <row r="2258">
          <cell r="I2258" t="str">
            <v>OPT_084R_110</v>
          </cell>
          <cell r="J2258">
            <v>936</v>
          </cell>
          <cell r="K2258">
            <v>262.08000000000004</v>
          </cell>
        </row>
        <row r="2259">
          <cell r="I2259" t="str">
            <v xml:space="preserve">30HXC345-A_OPT_092               </v>
          </cell>
          <cell r="J2259">
            <v>2359</v>
          </cell>
          <cell r="K2259">
            <v>660.5200000000001</v>
          </cell>
        </row>
        <row r="2260">
          <cell r="I2260" t="str">
            <v xml:space="preserve">30HXC345-A_OPT_100C              </v>
          </cell>
          <cell r="J2260">
            <v>1248</v>
          </cell>
          <cell r="K2260">
            <v>349.44000000000005</v>
          </cell>
        </row>
        <row r="2261">
          <cell r="I2261" t="str">
            <v xml:space="preserve">30HXC345-A_OPT_102C              </v>
          </cell>
          <cell r="J2261">
            <v>1248</v>
          </cell>
          <cell r="K2261">
            <v>349.44000000000005</v>
          </cell>
        </row>
        <row r="2262">
          <cell r="I2262" t="str">
            <v xml:space="preserve">30HXC345-A_OPT_104               </v>
          </cell>
          <cell r="J2262">
            <v>970</v>
          </cell>
          <cell r="K2262">
            <v>271.60000000000002</v>
          </cell>
        </row>
        <row r="2263">
          <cell r="I2263" t="str">
            <v xml:space="preserve">30HXC345-A_OPT_104A              </v>
          </cell>
          <cell r="J2263">
            <v>781</v>
          </cell>
          <cell r="K2263">
            <v>218.68</v>
          </cell>
        </row>
        <row r="2264">
          <cell r="I2264" t="str">
            <v xml:space="preserve">30HXC345-A_OPT_107               </v>
          </cell>
          <cell r="J2264">
            <v>312</v>
          </cell>
          <cell r="K2264">
            <v>87.360000000000014</v>
          </cell>
        </row>
        <row r="2265">
          <cell r="I2265" t="str">
            <v xml:space="preserve">30HXC345-A_OPT_107A              </v>
          </cell>
          <cell r="J2265">
            <v>312</v>
          </cell>
          <cell r="K2265">
            <v>87.360000000000014</v>
          </cell>
        </row>
        <row r="2266">
          <cell r="I2266" t="str">
            <v xml:space="preserve">30HXC345-A_OPT_150               </v>
          </cell>
          <cell r="J2266">
            <v>2883</v>
          </cell>
          <cell r="K2266">
            <v>807.24000000000012</v>
          </cell>
        </row>
        <row r="2267">
          <cell r="I2267" t="str">
            <v xml:space="preserve">30HXC345-A_OPT_150A              </v>
          </cell>
          <cell r="J2267">
            <v>4087</v>
          </cell>
          <cell r="K2267">
            <v>1144.3600000000001</v>
          </cell>
        </row>
        <row r="2268">
          <cell r="I2268" t="str">
            <v xml:space="preserve">30HXC345-A_OPT_150B              </v>
          </cell>
          <cell r="J2268">
            <v>124</v>
          </cell>
          <cell r="K2268">
            <v>34.720000000000006</v>
          </cell>
        </row>
        <row r="2269">
          <cell r="I2269" t="str">
            <v xml:space="preserve">30HXC345-A_OPT_152               </v>
          </cell>
          <cell r="J2269">
            <v>704</v>
          </cell>
          <cell r="K2269">
            <v>197.12</v>
          </cell>
        </row>
        <row r="2270">
          <cell r="I2270" t="str">
            <v>30HXC345-A_OPT_193</v>
          </cell>
          <cell r="J2270">
            <v>835</v>
          </cell>
          <cell r="K2270">
            <v>233.8</v>
          </cell>
        </row>
        <row r="2271">
          <cell r="I2271" t="str">
            <v>30HXC345-A_OPT_194</v>
          </cell>
          <cell r="J2271">
            <v>1333</v>
          </cell>
          <cell r="K2271">
            <v>373.24</v>
          </cell>
        </row>
        <row r="2272">
          <cell r="I2272" t="str">
            <v>30HXC345-A_OPT_195</v>
          </cell>
          <cell r="J2272">
            <v>3977</v>
          </cell>
          <cell r="K2272">
            <v>1113.5600000000002</v>
          </cell>
        </row>
        <row r="2273">
          <cell r="I2273" t="str">
            <v>30HXC345-A_OPT_197</v>
          </cell>
          <cell r="J2273">
            <v>1360</v>
          </cell>
          <cell r="K2273">
            <v>380.8</v>
          </cell>
        </row>
        <row r="2274">
          <cell r="I2274" t="str">
            <v>30HXC345-A_OPT_199</v>
          </cell>
          <cell r="J2274">
            <v>557</v>
          </cell>
          <cell r="K2274">
            <v>155.96</v>
          </cell>
        </row>
        <row r="2275">
          <cell r="I2275" t="str">
            <v>30HXC345-A_OPT_SEI_2B</v>
          </cell>
          <cell r="J2275">
            <v>2987</v>
          </cell>
          <cell r="K2275">
            <v>836.36000000000013</v>
          </cell>
        </row>
        <row r="2276">
          <cell r="I2276" t="str">
            <v>30HXC345-A_OPT_SEI_3</v>
          </cell>
          <cell r="J2276">
            <v>3114</v>
          </cell>
          <cell r="K2276">
            <v>871.92000000000007</v>
          </cell>
        </row>
        <row r="2277">
          <cell r="I2277" t="str">
            <v>30HXC345-A_OPT_SEI_3LI</v>
          </cell>
          <cell r="J2277">
            <v>2136</v>
          </cell>
          <cell r="K2277">
            <v>598.08000000000004</v>
          </cell>
        </row>
        <row r="2278">
          <cell r="I2278" t="str">
            <v>30HXC345-A_OPT_SEI_4</v>
          </cell>
          <cell r="J2278">
            <v>3678</v>
          </cell>
          <cell r="K2278">
            <v>1029.8400000000001</v>
          </cell>
        </row>
        <row r="2279">
          <cell r="I2279" t="str">
            <v>30HXC345-A_OPT_SEI_4C</v>
          </cell>
          <cell r="J2279">
            <v>4964</v>
          </cell>
          <cell r="K2279">
            <v>1389.92</v>
          </cell>
        </row>
        <row r="2280">
          <cell r="I2280" t="str">
            <v>30HXC345-A_OPT_SKID</v>
          </cell>
          <cell r="J2280">
            <v>1560</v>
          </cell>
          <cell r="K2280">
            <v>436.80000000000007</v>
          </cell>
        </row>
        <row r="2281">
          <cell r="I2281" t="str">
            <v xml:space="preserve">30HXC375-A_COUNTRY_CODE_H           </v>
          </cell>
          <cell r="J2281">
            <v>2620</v>
          </cell>
          <cell r="K2281">
            <v>733.6</v>
          </cell>
        </row>
        <row r="2282">
          <cell r="I2282" t="str">
            <v xml:space="preserve">30HXC375-A_OPT_005               </v>
          </cell>
          <cell r="J2282">
            <v>624</v>
          </cell>
          <cell r="K2282">
            <v>174.72000000000003</v>
          </cell>
        </row>
        <row r="2283">
          <cell r="I2283" t="str">
            <v xml:space="preserve">30HXC375-A_OPT_020               </v>
          </cell>
          <cell r="J2283">
            <v>7076</v>
          </cell>
          <cell r="K2283">
            <v>1981.2800000000002</v>
          </cell>
        </row>
        <row r="2284">
          <cell r="I2284" t="str">
            <v xml:space="preserve">30HXC375-A_OPT_022               </v>
          </cell>
          <cell r="J2284">
            <v>12480</v>
          </cell>
          <cell r="K2284">
            <v>3494.4000000000005</v>
          </cell>
        </row>
        <row r="2285">
          <cell r="I2285" t="str">
            <v xml:space="preserve">30HXC375-A_OPT_025               </v>
          </cell>
          <cell r="J2285">
            <v>13806</v>
          </cell>
          <cell r="K2285">
            <v>3865.6800000000003</v>
          </cell>
        </row>
        <row r="2286">
          <cell r="I2286" t="str">
            <v xml:space="preserve">30HXC375-A_OPT_033               </v>
          </cell>
          <cell r="J2286">
            <v>31271</v>
          </cell>
          <cell r="K2286">
            <v>8755.880000000001</v>
          </cell>
        </row>
        <row r="2287">
          <cell r="I2287" t="str">
            <v xml:space="preserve">30HXC375-A_OPT_034A              </v>
          </cell>
          <cell r="J2287">
            <v>57036</v>
          </cell>
          <cell r="K2287">
            <v>15970.080000000002</v>
          </cell>
        </row>
        <row r="2288">
          <cell r="I2288" t="str">
            <v xml:space="preserve">30HXC375-A_OPT_051               </v>
          </cell>
          <cell r="J2288">
            <v>13754</v>
          </cell>
          <cell r="K2288">
            <v>3851.1200000000003</v>
          </cell>
        </row>
        <row r="2289">
          <cell r="I2289" t="str">
            <v xml:space="preserve">30HXC375-A_OPT_060               </v>
          </cell>
          <cell r="J2289">
            <v>4880</v>
          </cell>
          <cell r="K2289">
            <v>1366.4</v>
          </cell>
        </row>
        <row r="2290">
          <cell r="I2290" t="str">
            <v xml:space="preserve">30HXC375-A_OPT_061               </v>
          </cell>
          <cell r="J2290">
            <v>9179</v>
          </cell>
          <cell r="K2290">
            <v>2570.1200000000003</v>
          </cell>
        </row>
        <row r="2291">
          <cell r="I2291" t="str">
            <v>OPT_084_075</v>
          </cell>
          <cell r="J2291">
            <v>702</v>
          </cell>
          <cell r="K2291">
            <v>196.56000000000003</v>
          </cell>
        </row>
        <row r="2292">
          <cell r="I2292" t="str">
            <v>OPT_084_090</v>
          </cell>
          <cell r="J2292">
            <v>936</v>
          </cell>
          <cell r="K2292">
            <v>262.08000000000004</v>
          </cell>
        </row>
        <row r="2293">
          <cell r="I2293" t="str">
            <v>OPT_084_110</v>
          </cell>
          <cell r="J2293">
            <v>936</v>
          </cell>
          <cell r="K2293">
            <v>262.08000000000004</v>
          </cell>
        </row>
        <row r="2294">
          <cell r="I2294" t="str">
            <v>OPT_084D_075</v>
          </cell>
          <cell r="J2294">
            <v>936</v>
          </cell>
          <cell r="K2294">
            <v>262.08000000000004</v>
          </cell>
        </row>
        <row r="2295">
          <cell r="I2295" t="str">
            <v>OPT_084D_090</v>
          </cell>
          <cell r="J2295">
            <v>1403</v>
          </cell>
          <cell r="K2295">
            <v>392.84000000000003</v>
          </cell>
        </row>
        <row r="2296">
          <cell r="I2296" t="str">
            <v>OPT_084D_110</v>
          </cell>
          <cell r="J2296">
            <v>1403</v>
          </cell>
          <cell r="K2296">
            <v>392.84000000000003</v>
          </cell>
        </row>
        <row r="2297">
          <cell r="I2297" t="str">
            <v>OPT_084R_075</v>
          </cell>
          <cell r="J2297">
            <v>702</v>
          </cell>
          <cell r="K2297">
            <v>196.56000000000003</v>
          </cell>
        </row>
        <row r="2298">
          <cell r="I2298" t="str">
            <v xml:space="preserve">OPT_084R_090           </v>
          </cell>
          <cell r="J2298">
            <v>936</v>
          </cell>
          <cell r="K2298">
            <v>262.08000000000004</v>
          </cell>
        </row>
        <row r="2299">
          <cell r="I2299" t="str">
            <v>OPT_084R_110</v>
          </cell>
          <cell r="J2299">
            <v>936</v>
          </cell>
          <cell r="K2299">
            <v>262.08000000000004</v>
          </cell>
        </row>
        <row r="2300">
          <cell r="I2300" t="str">
            <v xml:space="preserve">30HXC375-A_OPT_092               </v>
          </cell>
          <cell r="J2300">
            <v>2359</v>
          </cell>
          <cell r="K2300">
            <v>660.5200000000001</v>
          </cell>
        </row>
        <row r="2301">
          <cell r="I2301" t="str">
            <v xml:space="preserve">30HXC375-A_OPT_100C              </v>
          </cell>
          <cell r="J2301">
            <v>1248</v>
          </cell>
          <cell r="K2301">
            <v>349.44000000000005</v>
          </cell>
        </row>
        <row r="2302">
          <cell r="I2302" t="str">
            <v xml:space="preserve">30HXC375-A_OPT_102C              </v>
          </cell>
          <cell r="J2302">
            <v>1248</v>
          </cell>
          <cell r="K2302">
            <v>349.44000000000005</v>
          </cell>
        </row>
        <row r="2303">
          <cell r="I2303" t="str">
            <v xml:space="preserve">30HXC375-A_OPT_104               </v>
          </cell>
          <cell r="J2303">
            <v>970</v>
          </cell>
          <cell r="K2303">
            <v>271.60000000000002</v>
          </cell>
        </row>
        <row r="2304">
          <cell r="I2304" t="str">
            <v xml:space="preserve">30HXC375-A_OPT_104A              </v>
          </cell>
          <cell r="J2304">
            <v>781</v>
          </cell>
          <cell r="K2304">
            <v>218.68</v>
          </cell>
        </row>
        <row r="2305">
          <cell r="I2305" t="str">
            <v xml:space="preserve">30HXC375-A_OPT_107               </v>
          </cell>
          <cell r="J2305">
            <v>312</v>
          </cell>
          <cell r="K2305">
            <v>87.360000000000014</v>
          </cell>
        </row>
        <row r="2306">
          <cell r="I2306" t="str">
            <v xml:space="preserve">30HXC375-A_OPT_107A              </v>
          </cell>
          <cell r="J2306">
            <v>312</v>
          </cell>
          <cell r="K2306">
            <v>87.360000000000014</v>
          </cell>
        </row>
        <row r="2307">
          <cell r="I2307" t="str">
            <v xml:space="preserve">30HXC375-A_OPT_150               </v>
          </cell>
          <cell r="J2307">
            <v>2883</v>
          </cell>
          <cell r="K2307">
            <v>807.24000000000012</v>
          </cell>
        </row>
        <row r="2308">
          <cell r="I2308" t="str">
            <v xml:space="preserve">30HXC375-A_OPT_150A              </v>
          </cell>
          <cell r="J2308">
            <v>4087</v>
          </cell>
          <cell r="K2308">
            <v>1144.3600000000001</v>
          </cell>
        </row>
        <row r="2309">
          <cell r="I2309" t="str">
            <v xml:space="preserve">30HXC375-A_OPT_150B              </v>
          </cell>
          <cell r="J2309">
            <v>124</v>
          </cell>
          <cell r="K2309">
            <v>34.720000000000006</v>
          </cell>
        </row>
        <row r="2310">
          <cell r="I2310" t="str">
            <v xml:space="preserve">30HXC375-A_OPT_152               </v>
          </cell>
          <cell r="J2310">
            <v>704</v>
          </cell>
          <cell r="K2310">
            <v>197.12</v>
          </cell>
        </row>
        <row r="2311">
          <cell r="I2311" t="str">
            <v>30HXC375-A_OPT_193</v>
          </cell>
          <cell r="J2311">
            <v>835</v>
          </cell>
          <cell r="K2311">
            <v>233.8</v>
          </cell>
        </row>
        <row r="2312">
          <cell r="I2312" t="str">
            <v>30HXC375-A_OPT_194</v>
          </cell>
          <cell r="J2312">
            <v>1333</v>
          </cell>
          <cell r="K2312">
            <v>373.24</v>
          </cell>
        </row>
        <row r="2313">
          <cell r="I2313" t="str">
            <v>30HXC375-A_OPT_195</v>
          </cell>
          <cell r="J2313">
            <v>3977</v>
          </cell>
          <cell r="K2313">
            <v>1113.5600000000002</v>
          </cell>
        </row>
        <row r="2314">
          <cell r="I2314" t="str">
            <v>30HXC375-A_OPT_197</v>
          </cell>
          <cell r="J2314">
            <v>1360</v>
          </cell>
          <cell r="K2314">
            <v>380.8</v>
          </cell>
        </row>
        <row r="2315">
          <cell r="I2315" t="str">
            <v>30HXC375-A_OPT_199</v>
          </cell>
          <cell r="J2315">
            <v>557</v>
          </cell>
          <cell r="K2315">
            <v>155.96</v>
          </cell>
        </row>
        <row r="2316">
          <cell r="I2316" t="str">
            <v>30HXC375-A_OPT_SEI_2B</v>
          </cell>
          <cell r="J2316">
            <v>2987</v>
          </cell>
          <cell r="K2316">
            <v>836.36000000000013</v>
          </cell>
        </row>
        <row r="2317">
          <cell r="I2317" t="str">
            <v>30HXC375-A_OPT_SEI_3</v>
          </cell>
          <cell r="J2317">
            <v>3114</v>
          </cell>
          <cell r="K2317">
            <v>871.92000000000007</v>
          </cell>
        </row>
        <row r="2318">
          <cell r="I2318" t="str">
            <v>30HXC375-A_OPT_SEI_3LI</v>
          </cell>
          <cell r="J2318">
            <v>2136</v>
          </cell>
          <cell r="K2318">
            <v>598.08000000000004</v>
          </cell>
        </row>
        <row r="2319">
          <cell r="I2319" t="str">
            <v>30HXC375-A_OPT_SEI_4</v>
          </cell>
          <cell r="J2319">
            <v>3678</v>
          </cell>
          <cell r="K2319">
            <v>1029.8400000000001</v>
          </cell>
        </row>
        <row r="2320">
          <cell r="I2320" t="str">
            <v>30HXC375-A_OPT_SEI_4C</v>
          </cell>
          <cell r="J2320">
            <v>4964</v>
          </cell>
          <cell r="K2320">
            <v>1389.92</v>
          </cell>
        </row>
        <row r="2321">
          <cell r="I2321" t="str">
            <v>30HXC375-A_OPT_SKID</v>
          </cell>
          <cell r="J2321">
            <v>1560</v>
          </cell>
          <cell r="K2321">
            <v>436.80000000000007</v>
          </cell>
        </row>
        <row r="2322">
          <cell r="I2322" t="str">
            <v xml:space="preserve">30HZ-043-A_OPT_005               </v>
          </cell>
          <cell r="J2322">
            <v>2396</v>
          </cell>
          <cell r="K2322">
            <v>670.88000000000011</v>
          </cell>
        </row>
        <row r="2323">
          <cell r="I2323" t="str">
            <v xml:space="preserve">30HZ-043-A_OPT_006               </v>
          </cell>
          <cell r="J2323">
            <v>4887</v>
          </cell>
          <cell r="K2323">
            <v>1368.3600000000001</v>
          </cell>
        </row>
        <row r="2324">
          <cell r="I2324" t="str">
            <v xml:space="preserve">30HZ-043-A_OPT_007              </v>
          </cell>
          <cell r="J2324">
            <v>3019</v>
          </cell>
          <cell r="K2324">
            <v>845.32</v>
          </cell>
        </row>
        <row r="2325">
          <cell r="I2325" t="str">
            <v xml:space="preserve">30HZ-043-A_OPT_007A              </v>
          </cell>
          <cell r="J2325">
            <v>371</v>
          </cell>
          <cell r="K2325">
            <v>103.88000000000001</v>
          </cell>
        </row>
        <row r="2326">
          <cell r="I2326" t="str">
            <v>30HZ-043-A_OPT_022</v>
          </cell>
          <cell r="J2326">
            <v>3913</v>
          </cell>
          <cell r="K2326">
            <v>1095.6400000000001</v>
          </cell>
        </row>
        <row r="2327">
          <cell r="I2327" t="str">
            <v>30HZ-043-A_OPT_026</v>
          </cell>
          <cell r="J2327">
            <v>1322</v>
          </cell>
          <cell r="K2327">
            <v>370.16</v>
          </cell>
        </row>
        <row r="2328">
          <cell r="I2328" t="str">
            <v xml:space="preserve">30HZ-043-A_OPT_027              </v>
          </cell>
          <cell r="J2328">
            <v>874</v>
          </cell>
          <cell r="K2328">
            <v>244.72000000000003</v>
          </cell>
        </row>
        <row r="2329">
          <cell r="I2329" t="str">
            <v>30HZ-043-A_OPT_034A</v>
          </cell>
          <cell r="J2329">
            <v>26567</v>
          </cell>
          <cell r="K2329">
            <v>7438.7600000000011</v>
          </cell>
        </row>
        <row r="2330">
          <cell r="I2330" t="str">
            <v>30HZ-043-A_OPT_049</v>
          </cell>
          <cell r="J2330">
            <v>7858</v>
          </cell>
          <cell r="K2330">
            <v>2200.2400000000002</v>
          </cell>
        </row>
        <row r="2331">
          <cell r="I2331" t="str">
            <v>30HZ-043-A_OPT_051</v>
          </cell>
          <cell r="J2331">
            <v>980</v>
          </cell>
          <cell r="K2331">
            <v>274.40000000000003</v>
          </cell>
        </row>
        <row r="2332">
          <cell r="I2332" t="str">
            <v>30HZ-043-A_OPT_055</v>
          </cell>
          <cell r="J2332">
            <v>4388</v>
          </cell>
          <cell r="K2332">
            <v>1228.6400000000001</v>
          </cell>
        </row>
        <row r="2333">
          <cell r="I2333" t="str">
            <v>OPT_084_015</v>
          </cell>
          <cell r="J2333">
            <v>467</v>
          </cell>
          <cell r="K2333">
            <v>130.76000000000002</v>
          </cell>
        </row>
        <row r="2334">
          <cell r="I2334" t="str">
            <v>OPT_084_022</v>
          </cell>
          <cell r="J2334">
            <v>467</v>
          </cell>
          <cell r="K2334">
            <v>130.76000000000002</v>
          </cell>
        </row>
        <row r="2335">
          <cell r="I2335" t="str">
            <v>OPT_084D_015</v>
          </cell>
          <cell r="J2335">
            <v>702</v>
          </cell>
          <cell r="K2335">
            <v>196.56000000000003</v>
          </cell>
        </row>
        <row r="2336">
          <cell r="I2336" t="str">
            <v>OPT_084D_022</v>
          </cell>
          <cell r="J2336">
            <v>702</v>
          </cell>
          <cell r="K2336">
            <v>196.56000000000003</v>
          </cell>
        </row>
        <row r="2337">
          <cell r="I2337" t="str">
            <v>OPT_084R_015</v>
          </cell>
          <cell r="J2337">
            <v>467</v>
          </cell>
          <cell r="K2337">
            <v>130.76000000000002</v>
          </cell>
        </row>
        <row r="2338">
          <cell r="I2338" t="str">
            <v>OPT_084R_022</v>
          </cell>
          <cell r="J2338">
            <v>467</v>
          </cell>
          <cell r="K2338">
            <v>130.76000000000002</v>
          </cell>
        </row>
        <row r="2339">
          <cell r="I2339" t="str">
            <v>30HZ-043-A_OPT_094</v>
          </cell>
          <cell r="J2339">
            <v>811</v>
          </cell>
          <cell r="K2339">
            <v>227.08</v>
          </cell>
        </row>
        <row r="2340">
          <cell r="I2340" t="str">
            <v>30HZ-043-A_OPT_100</v>
          </cell>
          <cell r="J2340">
            <v>69</v>
          </cell>
          <cell r="K2340">
            <v>19.32</v>
          </cell>
        </row>
        <row r="2341">
          <cell r="I2341" t="str">
            <v>30HZ-043-A_OPT_102A</v>
          </cell>
          <cell r="J2341">
            <v>187</v>
          </cell>
          <cell r="K2341">
            <v>52.360000000000007</v>
          </cell>
        </row>
        <row r="2342">
          <cell r="I2342" t="str">
            <v>30HZ-043-A_OPT_103</v>
          </cell>
          <cell r="J2342">
            <v>930</v>
          </cell>
          <cell r="K2342">
            <v>260.40000000000003</v>
          </cell>
        </row>
        <row r="2343">
          <cell r="I2343" t="str">
            <v>30HZ-043-A_OPT_103A</v>
          </cell>
          <cell r="J2343">
            <v>1517</v>
          </cell>
          <cell r="K2343">
            <v>424.76000000000005</v>
          </cell>
        </row>
        <row r="2344">
          <cell r="I2344" t="str">
            <v>30HZ-043-A_OPT_150</v>
          </cell>
          <cell r="J2344">
            <v>594</v>
          </cell>
          <cell r="K2344">
            <v>166.32000000000002</v>
          </cell>
        </row>
        <row r="2345">
          <cell r="I2345" t="str">
            <v>30HZ-043-A_OPT_150A</v>
          </cell>
          <cell r="J2345">
            <v>1340</v>
          </cell>
          <cell r="K2345">
            <v>375.20000000000005</v>
          </cell>
        </row>
        <row r="2346">
          <cell r="I2346" t="str">
            <v>30HZ-043-A_OPT_152</v>
          </cell>
          <cell r="J2346">
            <v>704</v>
          </cell>
          <cell r="K2346">
            <v>197.12</v>
          </cell>
        </row>
        <row r="2347">
          <cell r="I2347" t="str">
            <v>30HZ-043-A_OPT_193</v>
          </cell>
          <cell r="J2347">
            <v>418</v>
          </cell>
          <cell r="K2347">
            <v>117.04</v>
          </cell>
        </row>
        <row r="2348">
          <cell r="I2348" t="str">
            <v>30HZ-043-A_OPT_SEI_2B</v>
          </cell>
          <cell r="J2348">
            <v>807</v>
          </cell>
          <cell r="K2348">
            <v>225.96</v>
          </cell>
        </row>
        <row r="2349">
          <cell r="I2349" t="str">
            <v>30HZ-043-A_OPT_SEI_3</v>
          </cell>
          <cell r="J2349">
            <v>1402</v>
          </cell>
          <cell r="K2349">
            <v>392.56000000000006</v>
          </cell>
        </row>
        <row r="2350">
          <cell r="I2350" t="str">
            <v>30HZ-043-A_OPT_SEI_3LI</v>
          </cell>
          <cell r="J2350">
            <v>962</v>
          </cell>
          <cell r="K2350">
            <v>269.36</v>
          </cell>
        </row>
        <row r="2351">
          <cell r="I2351" t="str">
            <v>30HZ-043-A_OPT_SEI_4</v>
          </cell>
          <cell r="J2351">
            <v>1499</v>
          </cell>
          <cell r="K2351">
            <v>419.72</v>
          </cell>
        </row>
        <row r="2352">
          <cell r="I2352" t="str">
            <v>30HZ-043-A_OPT_SEI_4C</v>
          </cell>
          <cell r="J2352">
            <v>1893</v>
          </cell>
          <cell r="K2352">
            <v>530.04000000000008</v>
          </cell>
        </row>
        <row r="2353">
          <cell r="I2353" t="str">
            <v xml:space="preserve">30HZ-052-A_OPT_005               </v>
          </cell>
          <cell r="J2353">
            <v>2396</v>
          </cell>
          <cell r="K2353">
            <v>670.88000000000011</v>
          </cell>
        </row>
        <row r="2354">
          <cell r="I2354" t="str">
            <v xml:space="preserve">30HZ-052-A_OPT_006               </v>
          </cell>
          <cell r="J2354">
            <v>4887</v>
          </cell>
          <cell r="K2354">
            <v>1368.3600000000001</v>
          </cell>
        </row>
        <row r="2355">
          <cell r="I2355" t="str">
            <v xml:space="preserve">30HZ-052-A_OPT_007              </v>
          </cell>
          <cell r="J2355">
            <v>3019</v>
          </cell>
          <cell r="K2355">
            <v>845.32</v>
          </cell>
        </row>
        <row r="2356">
          <cell r="I2356" t="str">
            <v xml:space="preserve">30HZ-052-A_OPT_007A              </v>
          </cell>
          <cell r="J2356">
            <v>371</v>
          </cell>
          <cell r="K2356">
            <v>103.88000000000001</v>
          </cell>
        </row>
        <row r="2357">
          <cell r="I2357" t="str">
            <v>30HZ-052-A_OPT_022</v>
          </cell>
          <cell r="J2357">
            <v>3913</v>
          </cell>
          <cell r="K2357">
            <v>1095.6400000000001</v>
          </cell>
        </row>
        <row r="2358">
          <cell r="I2358" t="str">
            <v>30HZ-052-A_OPT_026</v>
          </cell>
          <cell r="J2358">
            <v>1322</v>
          </cell>
          <cell r="K2358">
            <v>370.16</v>
          </cell>
        </row>
        <row r="2359">
          <cell r="I2359" t="str">
            <v xml:space="preserve">30HZ-052-A_OPT_027              </v>
          </cell>
          <cell r="J2359">
            <v>874</v>
          </cell>
          <cell r="K2359">
            <v>244.72000000000003</v>
          </cell>
        </row>
        <row r="2360">
          <cell r="I2360" t="str">
            <v>30HZ-052-A_OPT_034A</v>
          </cell>
          <cell r="J2360">
            <v>26567</v>
          </cell>
          <cell r="K2360">
            <v>7438.7600000000011</v>
          </cell>
        </row>
        <row r="2361">
          <cell r="I2361" t="str">
            <v>30HZ-052-A_OPT_049</v>
          </cell>
          <cell r="J2361">
            <v>8309</v>
          </cell>
          <cell r="K2361">
            <v>2326.5200000000004</v>
          </cell>
        </row>
        <row r="2362">
          <cell r="I2362" t="str">
            <v>30HZ-052-A_OPT_051</v>
          </cell>
          <cell r="J2362">
            <v>980</v>
          </cell>
          <cell r="K2362">
            <v>274.40000000000003</v>
          </cell>
        </row>
        <row r="2363">
          <cell r="I2363" t="str">
            <v>30HZ-052-A_OPT_055</v>
          </cell>
          <cell r="J2363">
            <v>4388</v>
          </cell>
          <cell r="K2363">
            <v>1228.6400000000001</v>
          </cell>
        </row>
        <row r="2364">
          <cell r="I2364" t="str">
            <v>OPT_084_015</v>
          </cell>
          <cell r="J2364">
            <v>467</v>
          </cell>
          <cell r="K2364">
            <v>130.76000000000002</v>
          </cell>
        </row>
        <row r="2365">
          <cell r="I2365" t="str">
            <v>OPT_084_022</v>
          </cell>
          <cell r="J2365">
            <v>467</v>
          </cell>
          <cell r="K2365">
            <v>130.76000000000002</v>
          </cell>
        </row>
        <row r="2366">
          <cell r="I2366" t="str">
            <v>OPT_084D_015</v>
          </cell>
          <cell r="J2366">
            <v>702</v>
          </cell>
          <cell r="K2366">
            <v>196.56000000000003</v>
          </cell>
        </row>
        <row r="2367">
          <cell r="I2367" t="str">
            <v>OPT_084D_022</v>
          </cell>
          <cell r="J2367">
            <v>702</v>
          </cell>
          <cell r="K2367">
            <v>196.56000000000003</v>
          </cell>
        </row>
        <row r="2368">
          <cell r="I2368" t="str">
            <v>OPT_084R_022</v>
          </cell>
          <cell r="J2368">
            <v>467</v>
          </cell>
          <cell r="K2368">
            <v>130.76000000000002</v>
          </cell>
        </row>
        <row r="2369">
          <cell r="I2369" t="str">
            <v>OPT_084R_030</v>
          </cell>
          <cell r="J2369">
            <v>467</v>
          </cell>
          <cell r="K2369">
            <v>130.76000000000002</v>
          </cell>
        </row>
        <row r="2370">
          <cell r="I2370" t="str">
            <v>30HZ-052-A_OPT_094</v>
          </cell>
          <cell r="J2370">
            <v>811</v>
          </cell>
          <cell r="K2370">
            <v>227.08</v>
          </cell>
        </row>
        <row r="2371">
          <cell r="I2371" t="str">
            <v>30HZ-052-A_OPT_100</v>
          </cell>
          <cell r="J2371">
            <v>69</v>
          </cell>
          <cell r="K2371">
            <v>19.32</v>
          </cell>
        </row>
        <row r="2372">
          <cell r="I2372" t="str">
            <v>30HZ-052-A_OPT_102A</v>
          </cell>
          <cell r="J2372">
            <v>187</v>
          </cell>
          <cell r="K2372">
            <v>52.360000000000007</v>
          </cell>
        </row>
        <row r="2373">
          <cell r="I2373" t="str">
            <v>30HZ-052-A_OPT_103</v>
          </cell>
          <cell r="J2373">
            <v>930</v>
          </cell>
          <cell r="K2373">
            <v>260.40000000000003</v>
          </cell>
        </row>
        <row r="2374">
          <cell r="I2374" t="str">
            <v>30HZ-052-A_OPT_103A</v>
          </cell>
          <cell r="J2374">
            <v>1517</v>
          </cell>
          <cell r="K2374">
            <v>424.76000000000005</v>
          </cell>
        </row>
        <row r="2375">
          <cell r="I2375" t="str">
            <v>30HZ-052-A_OPT_147</v>
          </cell>
          <cell r="J2375">
            <v>2390</v>
          </cell>
          <cell r="K2375">
            <v>669.2</v>
          </cell>
        </row>
        <row r="2376">
          <cell r="I2376" t="str">
            <v>30HZ-052-A_OPT_150</v>
          </cell>
          <cell r="J2376">
            <v>594</v>
          </cell>
          <cell r="K2376">
            <v>166.32000000000002</v>
          </cell>
        </row>
        <row r="2377">
          <cell r="I2377" t="str">
            <v>30HZ-052-A_OPT_150A</v>
          </cell>
          <cell r="J2377">
            <v>1340</v>
          </cell>
          <cell r="K2377">
            <v>375.20000000000005</v>
          </cell>
        </row>
        <row r="2378">
          <cell r="I2378" t="str">
            <v>30HZ-052-A_OPT_152</v>
          </cell>
          <cell r="J2378">
            <v>704</v>
          </cell>
          <cell r="K2378">
            <v>197.12</v>
          </cell>
        </row>
        <row r="2379">
          <cell r="I2379" t="str">
            <v>30HZ-052-A_OPT_193</v>
          </cell>
          <cell r="J2379">
            <v>418</v>
          </cell>
          <cell r="K2379">
            <v>117.04</v>
          </cell>
        </row>
        <row r="2380">
          <cell r="I2380" t="str">
            <v>30HZ-052-A_OPT_SEI_2B</v>
          </cell>
          <cell r="J2380">
            <v>885</v>
          </cell>
          <cell r="K2380">
            <v>247.8</v>
          </cell>
        </row>
        <row r="2381">
          <cell r="I2381" t="str">
            <v>30HZ-052-A_OPT_SEI_3</v>
          </cell>
          <cell r="J2381">
            <v>1532</v>
          </cell>
          <cell r="K2381">
            <v>428.96000000000004</v>
          </cell>
        </row>
        <row r="2382">
          <cell r="I2382" t="str">
            <v>30HZ-052-A_OPT_SEI_3LI</v>
          </cell>
          <cell r="J2382">
            <v>1051</v>
          </cell>
          <cell r="K2382">
            <v>294.28000000000003</v>
          </cell>
        </row>
        <row r="2383">
          <cell r="I2383" t="str">
            <v>30HZ-052-A_OPT_SEI_4</v>
          </cell>
          <cell r="J2383">
            <v>1803</v>
          </cell>
          <cell r="K2383">
            <v>504.84000000000003</v>
          </cell>
        </row>
        <row r="2384">
          <cell r="I2384" t="str">
            <v>30HZ-052-A_OPT_SEI_4C</v>
          </cell>
          <cell r="J2384">
            <v>2434</v>
          </cell>
          <cell r="K2384">
            <v>681.5200000000001</v>
          </cell>
        </row>
        <row r="2385">
          <cell r="I2385" t="str">
            <v xml:space="preserve">30HZ-065-A_OPT_005               </v>
          </cell>
          <cell r="J2385">
            <v>2396</v>
          </cell>
          <cell r="K2385">
            <v>670.88000000000011</v>
          </cell>
        </row>
        <row r="2386">
          <cell r="I2386" t="str">
            <v xml:space="preserve">30HZ-065-A_OPT_006               </v>
          </cell>
          <cell r="J2386">
            <v>4887</v>
          </cell>
          <cell r="K2386">
            <v>1368.3600000000001</v>
          </cell>
        </row>
        <row r="2387">
          <cell r="I2387" t="str">
            <v xml:space="preserve">30HZ-065-A_OPT_007              </v>
          </cell>
          <cell r="J2387">
            <v>3019</v>
          </cell>
          <cell r="K2387">
            <v>845.32</v>
          </cell>
        </row>
        <row r="2388">
          <cell r="I2388" t="str">
            <v xml:space="preserve">30HZ-065-A_OPT_007A              </v>
          </cell>
          <cell r="J2388">
            <v>371</v>
          </cell>
          <cell r="K2388">
            <v>103.88000000000001</v>
          </cell>
        </row>
        <row r="2389">
          <cell r="I2389" t="str">
            <v>30HZ-065-A_OPT_022</v>
          </cell>
          <cell r="J2389">
            <v>3913</v>
          </cell>
          <cell r="K2389">
            <v>1095.6400000000001</v>
          </cell>
        </row>
        <row r="2390">
          <cell r="I2390" t="str">
            <v>30HZ-065-A_OPT_026</v>
          </cell>
          <cell r="J2390">
            <v>1322</v>
          </cell>
          <cell r="K2390">
            <v>370.16</v>
          </cell>
        </row>
        <row r="2391">
          <cell r="I2391" t="str">
            <v xml:space="preserve">30HZ-065-A_OPT_027              </v>
          </cell>
          <cell r="J2391">
            <v>874</v>
          </cell>
          <cell r="K2391">
            <v>244.72000000000003</v>
          </cell>
        </row>
        <row r="2392">
          <cell r="I2392" t="str">
            <v>30HZ-065-A_OPT_034A</v>
          </cell>
          <cell r="J2392">
            <v>25592</v>
          </cell>
          <cell r="K2392">
            <v>7165.7600000000011</v>
          </cell>
        </row>
        <row r="2393">
          <cell r="I2393" t="str">
            <v>30HZ-065-A_OPT_049</v>
          </cell>
          <cell r="J2393">
            <v>8915</v>
          </cell>
          <cell r="K2393">
            <v>2496.2000000000003</v>
          </cell>
        </row>
        <row r="2394">
          <cell r="I2394" t="str">
            <v>30HZ-065-A_OPT_051</v>
          </cell>
          <cell r="J2394">
            <v>980</v>
          </cell>
          <cell r="K2394">
            <v>274.40000000000003</v>
          </cell>
        </row>
        <row r="2395">
          <cell r="I2395" t="str">
            <v>30HZ-065-A_OPT_055</v>
          </cell>
          <cell r="J2395">
            <v>5349</v>
          </cell>
          <cell r="K2395">
            <v>1497.7200000000003</v>
          </cell>
        </row>
        <row r="2396">
          <cell r="I2396" t="str">
            <v>OPT_084_022</v>
          </cell>
          <cell r="J2396">
            <v>467</v>
          </cell>
          <cell r="K2396">
            <v>130.76000000000002</v>
          </cell>
        </row>
        <row r="2397">
          <cell r="I2397" t="str">
            <v>OPT_084D_022</v>
          </cell>
          <cell r="J2397">
            <v>702</v>
          </cell>
          <cell r="K2397">
            <v>196.56000000000003</v>
          </cell>
        </row>
        <row r="2398">
          <cell r="I2398" t="str">
            <v>OPT_084R_022</v>
          </cell>
          <cell r="J2398">
            <v>467</v>
          </cell>
          <cell r="K2398">
            <v>130.76000000000002</v>
          </cell>
        </row>
        <row r="2399">
          <cell r="I2399" t="str">
            <v>OPT_084R_030</v>
          </cell>
          <cell r="J2399">
            <v>467</v>
          </cell>
          <cell r="K2399">
            <v>130.76000000000002</v>
          </cell>
        </row>
        <row r="2400">
          <cell r="I2400" t="str">
            <v>30HZ-065-A_OPT_094</v>
          </cell>
          <cell r="J2400">
            <v>811</v>
          </cell>
          <cell r="K2400">
            <v>227.08</v>
          </cell>
        </row>
        <row r="2401">
          <cell r="I2401" t="str">
            <v>30HZ-065-A_OPT_100</v>
          </cell>
          <cell r="J2401">
            <v>69</v>
          </cell>
          <cell r="K2401">
            <v>19.32</v>
          </cell>
        </row>
        <row r="2402">
          <cell r="I2402" t="str">
            <v>30HZ-065-A_OPT_102A</v>
          </cell>
          <cell r="J2402">
            <v>187</v>
          </cell>
          <cell r="K2402">
            <v>52.360000000000007</v>
          </cell>
        </row>
        <row r="2403">
          <cell r="I2403" t="str">
            <v>30HZ-065-A_OPT_103</v>
          </cell>
          <cell r="J2403">
            <v>930</v>
          </cell>
          <cell r="K2403">
            <v>260.40000000000003</v>
          </cell>
        </row>
        <row r="2404">
          <cell r="I2404" t="str">
            <v>30HZ-065-A_OPT_103A</v>
          </cell>
          <cell r="J2404">
            <v>1517</v>
          </cell>
          <cell r="K2404">
            <v>424.76000000000005</v>
          </cell>
        </row>
        <row r="2405">
          <cell r="I2405" t="str">
            <v>30HZ-065-A_OPT_147</v>
          </cell>
          <cell r="J2405">
            <v>2390</v>
          </cell>
          <cell r="K2405">
            <v>669.2</v>
          </cell>
        </row>
        <row r="2406">
          <cell r="I2406" t="str">
            <v>30HZ-065-A_OPT_150</v>
          </cell>
          <cell r="J2406">
            <v>594</v>
          </cell>
          <cell r="K2406">
            <v>166.32000000000002</v>
          </cell>
        </row>
        <row r="2407">
          <cell r="I2407" t="str">
            <v>30HZ-065-A_OPT_150A</v>
          </cell>
          <cell r="J2407">
            <v>1387</v>
          </cell>
          <cell r="K2407">
            <v>388.36</v>
          </cell>
        </row>
        <row r="2408">
          <cell r="I2408" t="str">
            <v>30HZ-065-A_OPT_152</v>
          </cell>
          <cell r="J2408">
            <v>704</v>
          </cell>
          <cell r="K2408">
            <v>197.12</v>
          </cell>
        </row>
        <row r="2409">
          <cell r="I2409" t="str">
            <v>30HZ-065-A_OPT_193</v>
          </cell>
          <cell r="J2409">
            <v>418</v>
          </cell>
          <cell r="K2409">
            <v>117.04</v>
          </cell>
        </row>
        <row r="2410">
          <cell r="I2410" t="str">
            <v>30HZ-065-A_OPT_SEI_2B</v>
          </cell>
          <cell r="J2410">
            <v>885</v>
          </cell>
          <cell r="K2410">
            <v>247.8</v>
          </cell>
        </row>
        <row r="2411">
          <cell r="I2411" t="str">
            <v>30HZ-065-A_OPT_SEI_3</v>
          </cell>
          <cell r="J2411">
            <v>1532</v>
          </cell>
          <cell r="K2411">
            <v>428.96000000000004</v>
          </cell>
        </row>
        <row r="2412">
          <cell r="I2412" t="str">
            <v>30HZ-065-A_OPT_SEI_3LI</v>
          </cell>
          <cell r="J2412">
            <v>1051</v>
          </cell>
          <cell r="K2412">
            <v>294.28000000000003</v>
          </cell>
        </row>
        <row r="2413">
          <cell r="I2413" t="str">
            <v>30HZ-065-A_OPT_SEI_4</v>
          </cell>
          <cell r="J2413">
            <v>1803</v>
          </cell>
          <cell r="K2413">
            <v>504.84000000000003</v>
          </cell>
        </row>
        <row r="2414">
          <cell r="I2414" t="str">
            <v>30HZ-065-A_OPT_SEI_4C</v>
          </cell>
          <cell r="J2414">
            <v>2434</v>
          </cell>
          <cell r="K2414">
            <v>681.5200000000001</v>
          </cell>
        </row>
        <row r="2415">
          <cell r="I2415" t="str">
            <v xml:space="preserve">30HZ-091-A_OPT_005               </v>
          </cell>
          <cell r="J2415">
            <v>2060</v>
          </cell>
          <cell r="K2415">
            <v>576.80000000000007</v>
          </cell>
        </row>
        <row r="2416">
          <cell r="I2416" t="str">
            <v xml:space="preserve">30HZ-091-A_OPT_006               </v>
          </cell>
          <cell r="J2416">
            <v>4126</v>
          </cell>
          <cell r="K2416">
            <v>1155.2800000000002</v>
          </cell>
        </row>
        <row r="2417">
          <cell r="I2417" t="str">
            <v xml:space="preserve">30HZ-091-A_OPT_007              </v>
          </cell>
          <cell r="J2417">
            <v>4327</v>
          </cell>
          <cell r="K2417">
            <v>1211.5600000000002</v>
          </cell>
        </row>
        <row r="2418">
          <cell r="I2418" t="str">
            <v xml:space="preserve">30HZ-091-A_OPT_007A              </v>
          </cell>
          <cell r="J2418">
            <v>371</v>
          </cell>
          <cell r="K2418">
            <v>103.88000000000001</v>
          </cell>
        </row>
        <row r="2419">
          <cell r="I2419" t="str">
            <v>30HZ-091-A_OPT_022</v>
          </cell>
          <cell r="J2419">
            <v>4567</v>
          </cell>
          <cell r="K2419">
            <v>1278.7600000000002</v>
          </cell>
        </row>
        <row r="2420">
          <cell r="I2420" t="str">
            <v>30HZ-091-A_OPT_026</v>
          </cell>
          <cell r="J2420">
            <v>1218</v>
          </cell>
          <cell r="K2420">
            <v>341.04</v>
          </cell>
        </row>
        <row r="2421">
          <cell r="I2421" t="str">
            <v xml:space="preserve">30HZ-091-A_OPT_027              </v>
          </cell>
          <cell r="J2421">
            <v>1660</v>
          </cell>
          <cell r="K2421">
            <v>464.80000000000007</v>
          </cell>
        </row>
        <row r="2422">
          <cell r="I2422" t="str">
            <v>30HZ-091-A_OPT_034A</v>
          </cell>
          <cell r="J2422">
            <v>30633</v>
          </cell>
          <cell r="K2422">
            <v>8577.2400000000016</v>
          </cell>
        </row>
        <row r="2423">
          <cell r="I2423" t="str">
            <v>30HZ-091-A_OPT_049</v>
          </cell>
          <cell r="J2423">
            <v>9313</v>
          </cell>
          <cell r="K2423">
            <v>2607.6400000000003</v>
          </cell>
        </row>
        <row r="2424">
          <cell r="I2424" t="str">
            <v>30HZ-091-A_OPT_051</v>
          </cell>
          <cell r="J2424">
            <v>3706</v>
          </cell>
          <cell r="K2424">
            <v>1037.68</v>
          </cell>
        </row>
        <row r="2425">
          <cell r="I2425" t="str">
            <v>30HZ-091-A_OPT_055</v>
          </cell>
          <cell r="J2425">
            <v>8231</v>
          </cell>
          <cell r="K2425">
            <v>2304.6800000000003</v>
          </cell>
        </row>
        <row r="2426">
          <cell r="I2426" t="str">
            <v>OPT_084_022</v>
          </cell>
          <cell r="J2426">
            <v>467</v>
          </cell>
          <cell r="K2426">
            <v>130.76000000000002</v>
          </cell>
        </row>
        <row r="2427">
          <cell r="I2427" t="str">
            <v>OPT_084_030</v>
          </cell>
          <cell r="J2427">
            <v>467</v>
          </cell>
          <cell r="K2427">
            <v>130.76000000000002</v>
          </cell>
        </row>
        <row r="2428">
          <cell r="I2428" t="str">
            <v>OPT_084D_022</v>
          </cell>
          <cell r="J2428">
            <v>702</v>
          </cell>
          <cell r="K2428">
            <v>196.56000000000003</v>
          </cell>
        </row>
        <row r="2429">
          <cell r="I2429" t="str">
            <v>OPT_084D_030</v>
          </cell>
          <cell r="J2429">
            <v>702</v>
          </cell>
          <cell r="K2429">
            <v>196.56000000000003</v>
          </cell>
        </row>
        <row r="2430">
          <cell r="I2430" t="str">
            <v>OPT_084R_022</v>
          </cell>
          <cell r="J2430">
            <v>467</v>
          </cell>
          <cell r="K2430">
            <v>130.76000000000002</v>
          </cell>
        </row>
        <row r="2431">
          <cell r="I2431" t="str">
            <v>OPT_084R_030</v>
          </cell>
          <cell r="J2431">
            <v>467</v>
          </cell>
          <cell r="K2431">
            <v>130.76000000000002</v>
          </cell>
        </row>
        <row r="2432">
          <cell r="I2432" t="str">
            <v>OPT_084R_040</v>
          </cell>
          <cell r="J2432">
            <v>467</v>
          </cell>
          <cell r="K2432">
            <v>130.76000000000002</v>
          </cell>
        </row>
        <row r="2433">
          <cell r="I2433" t="str">
            <v>30HZ-091-A_OPT_100</v>
          </cell>
          <cell r="J2433">
            <v>69</v>
          </cell>
          <cell r="K2433">
            <v>19.32</v>
          </cell>
        </row>
        <row r="2434">
          <cell r="I2434" t="str">
            <v>30HZ-091-A_OPT_102A</v>
          </cell>
          <cell r="J2434">
            <v>281</v>
          </cell>
          <cell r="K2434">
            <v>78.680000000000007</v>
          </cell>
        </row>
        <row r="2435">
          <cell r="I2435" t="str">
            <v>30HZ-091-A_OPT_103</v>
          </cell>
          <cell r="J2435">
            <v>930</v>
          </cell>
          <cell r="K2435">
            <v>260.40000000000003</v>
          </cell>
        </row>
        <row r="2436">
          <cell r="I2436" t="str">
            <v>30HZ-091-A_OPT_103A</v>
          </cell>
          <cell r="J2436">
            <v>1903</v>
          </cell>
          <cell r="K2436">
            <v>532.84</v>
          </cell>
        </row>
        <row r="2437">
          <cell r="I2437" t="str">
            <v>30HZ-091-A_OPT_150</v>
          </cell>
          <cell r="J2437">
            <v>594</v>
          </cell>
          <cell r="K2437">
            <v>166.32000000000002</v>
          </cell>
        </row>
        <row r="2438">
          <cell r="I2438" t="str">
            <v>30HZ-091-A_OPT_150A</v>
          </cell>
          <cell r="J2438">
            <v>1531</v>
          </cell>
          <cell r="K2438">
            <v>428.68000000000006</v>
          </cell>
        </row>
        <row r="2439">
          <cell r="I2439" t="str">
            <v>30HZ-091-A_OPT_152</v>
          </cell>
          <cell r="J2439">
            <v>704</v>
          </cell>
          <cell r="K2439">
            <v>197.12</v>
          </cell>
        </row>
        <row r="2440">
          <cell r="I2440" t="str">
            <v>30HZ-091-A_OPT_193</v>
          </cell>
          <cell r="J2440">
            <v>418</v>
          </cell>
          <cell r="K2440">
            <v>117.04</v>
          </cell>
        </row>
        <row r="2441">
          <cell r="I2441" t="str">
            <v>30HZ-091-A_OPT_194</v>
          </cell>
          <cell r="J2441">
            <v>1333</v>
          </cell>
          <cell r="K2441">
            <v>373.24</v>
          </cell>
        </row>
        <row r="2442">
          <cell r="I2442" t="str">
            <v>30HZ-091-A_OPT_SEI_2B</v>
          </cell>
          <cell r="J2442">
            <v>1135</v>
          </cell>
          <cell r="K2442">
            <v>317.8</v>
          </cell>
        </row>
        <row r="2443">
          <cell r="I2443" t="str">
            <v>30HZ-091-A_OPT_SEI_3</v>
          </cell>
          <cell r="J2443">
            <v>1817</v>
          </cell>
          <cell r="K2443">
            <v>508.76000000000005</v>
          </cell>
        </row>
        <row r="2444">
          <cell r="I2444" t="str">
            <v>30HZ-091-A_OPT_SEI_3LI</v>
          </cell>
          <cell r="J2444">
            <v>1246</v>
          </cell>
          <cell r="K2444">
            <v>348.88000000000005</v>
          </cell>
        </row>
        <row r="2445">
          <cell r="I2445" t="str">
            <v>30HZ-091-A_OPT_SEI_4</v>
          </cell>
          <cell r="J2445">
            <v>2153</v>
          </cell>
          <cell r="K2445">
            <v>602.84</v>
          </cell>
        </row>
        <row r="2446">
          <cell r="I2446" t="str">
            <v>30HZ-091-A_OPT_SEI_4C</v>
          </cell>
          <cell r="J2446">
            <v>2906</v>
          </cell>
          <cell r="K2446">
            <v>813.68000000000006</v>
          </cell>
        </row>
        <row r="2447">
          <cell r="I2447" t="str">
            <v xml:space="preserve">30HZ-101-A_OPT_005               </v>
          </cell>
          <cell r="J2447">
            <v>2745</v>
          </cell>
          <cell r="K2447">
            <v>768.6</v>
          </cell>
        </row>
        <row r="2448">
          <cell r="I2448" t="str">
            <v xml:space="preserve">30HZ-101-A_OPT_006               </v>
          </cell>
          <cell r="J2448">
            <v>6115</v>
          </cell>
          <cell r="K2448">
            <v>1712.2000000000003</v>
          </cell>
        </row>
        <row r="2449">
          <cell r="I2449" t="str">
            <v xml:space="preserve">30HZ-101-A_OPT_007              </v>
          </cell>
          <cell r="J2449">
            <v>5259</v>
          </cell>
          <cell r="K2449">
            <v>1472.5200000000002</v>
          </cell>
        </row>
        <row r="2450">
          <cell r="I2450" t="str">
            <v xml:space="preserve">30HZ-101-A_OPT_007A              </v>
          </cell>
          <cell r="J2450">
            <v>371</v>
          </cell>
          <cell r="K2450">
            <v>103.88000000000001</v>
          </cell>
        </row>
        <row r="2451">
          <cell r="I2451" t="str">
            <v>30HZ-101-A_OPT_022</v>
          </cell>
          <cell r="J2451">
            <v>4636</v>
          </cell>
          <cell r="K2451">
            <v>1298.0800000000002</v>
          </cell>
        </row>
        <row r="2452">
          <cell r="I2452" t="str">
            <v>30HZ-101-A_OPT_026</v>
          </cell>
          <cell r="J2452">
            <v>1218</v>
          </cell>
          <cell r="K2452">
            <v>341.04</v>
          </cell>
        </row>
        <row r="2453">
          <cell r="I2453" t="str">
            <v xml:space="preserve">30HZ-101-A_OPT_027              </v>
          </cell>
          <cell r="J2453">
            <v>1779</v>
          </cell>
          <cell r="K2453">
            <v>498.12000000000006</v>
          </cell>
        </row>
        <row r="2454">
          <cell r="I2454" t="str">
            <v>30HZ-101-A_OPT_034A</v>
          </cell>
          <cell r="J2454">
            <v>28999</v>
          </cell>
          <cell r="K2454">
            <v>8119.7200000000012</v>
          </cell>
        </row>
        <row r="2455">
          <cell r="I2455" t="str">
            <v>30HZ-101-A_OPT_049</v>
          </cell>
          <cell r="J2455">
            <v>9342</v>
          </cell>
          <cell r="K2455">
            <v>2615.7600000000002</v>
          </cell>
        </row>
        <row r="2456">
          <cell r="I2456" t="str">
            <v>30HZ-101-A_OPT_051</v>
          </cell>
          <cell r="J2456">
            <v>3706</v>
          </cell>
          <cell r="K2456">
            <v>1037.68</v>
          </cell>
        </row>
        <row r="2457">
          <cell r="I2457" t="str">
            <v>30HZ-101-A_OPT_055</v>
          </cell>
          <cell r="J2457">
            <v>11507</v>
          </cell>
          <cell r="K2457">
            <v>3221.9600000000005</v>
          </cell>
        </row>
        <row r="2458">
          <cell r="I2458" t="str">
            <v>OPT_084_022</v>
          </cell>
          <cell r="J2458">
            <v>467</v>
          </cell>
          <cell r="K2458">
            <v>130.76000000000002</v>
          </cell>
        </row>
        <row r="2459">
          <cell r="I2459" t="str">
            <v>OPT_084_030</v>
          </cell>
          <cell r="J2459">
            <v>467</v>
          </cell>
          <cell r="K2459">
            <v>130.76000000000002</v>
          </cell>
        </row>
        <row r="2460">
          <cell r="I2460" t="str">
            <v>OPT_084D_022</v>
          </cell>
          <cell r="J2460">
            <v>702</v>
          </cell>
          <cell r="K2460">
            <v>196.56000000000003</v>
          </cell>
        </row>
        <row r="2461">
          <cell r="I2461" t="str">
            <v>OPT_084D_030</v>
          </cell>
          <cell r="J2461">
            <v>702</v>
          </cell>
          <cell r="K2461">
            <v>196.56000000000003</v>
          </cell>
        </row>
        <row r="2462">
          <cell r="I2462" t="str">
            <v>OPT_084R_022</v>
          </cell>
          <cell r="J2462">
            <v>467</v>
          </cell>
          <cell r="K2462">
            <v>130.76000000000002</v>
          </cell>
        </row>
        <row r="2463">
          <cell r="I2463" t="str">
            <v>OPT_084R_030</v>
          </cell>
          <cell r="J2463">
            <v>467</v>
          </cell>
          <cell r="K2463">
            <v>130.76000000000002</v>
          </cell>
        </row>
        <row r="2464">
          <cell r="I2464" t="str">
            <v>OPT_084R_040</v>
          </cell>
          <cell r="J2464">
            <v>467</v>
          </cell>
          <cell r="K2464">
            <v>130.76000000000002</v>
          </cell>
        </row>
        <row r="2465">
          <cell r="I2465" t="str">
            <v>30HZ-101-A_OPT_100</v>
          </cell>
          <cell r="J2465">
            <v>69</v>
          </cell>
          <cell r="K2465">
            <v>19.32</v>
          </cell>
        </row>
        <row r="2466">
          <cell r="I2466" t="str">
            <v>30HZ-101-A_OPT_102A</v>
          </cell>
          <cell r="J2466">
            <v>306</v>
          </cell>
          <cell r="K2466">
            <v>85.68</v>
          </cell>
        </row>
        <row r="2467">
          <cell r="I2467" t="str">
            <v>30HZ-101-A_OPT_103</v>
          </cell>
          <cell r="J2467">
            <v>930</v>
          </cell>
          <cell r="K2467">
            <v>260.40000000000003</v>
          </cell>
        </row>
        <row r="2468">
          <cell r="I2468" t="str">
            <v>30HZ-101-A_OPT_103A</v>
          </cell>
          <cell r="J2468">
            <v>1903</v>
          </cell>
          <cell r="K2468">
            <v>532.84</v>
          </cell>
        </row>
        <row r="2469">
          <cell r="I2469" t="str">
            <v>30HZ-101-A_OPT_150</v>
          </cell>
          <cell r="J2469">
            <v>594</v>
          </cell>
          <cell r="K2469">
            <v>166.32000000000002</v>
          </cell>
        </row>
        <row r="2470">
          <cell r="I2470" t="str">
            <v>30HZ-101-A_OPT_150A</v>
          </cell>
          <cell r="J2470">
            <v>1531</v>
          </cell>
          <cell r="K2470">
            <v>428.68000000000006</v>
          </cell>
        </row>
        <row r="2471">
          <cell r="I2471" t="str">
            <v>30HZ-101-A_OPT_152</v>
          </cell>
          <cell r="J2471">
            <v>704</v>
          </cell>
          <cell r="K2471">
            <v>197.12</v>
          </cell>
        </row>
        <row r="2472">
          <cell r="I2472" t="str">
            <v>30HZ-101-A_OPT_193</v>
          </cell>
          <cell r="J2472">
            <v>418</v>
          </cell>
          <cell r="K2472">
            <v>117.04</v>
          </cell>
        </row>
        <row r="2473">
          <cell r="I2473" t="str">
            <v>30HZ-101-A_OPT_194</v>
          </cell>
          <cell r="J2473">
            <v>1333</v>
          </cell>
          <cell r="K2473">
            <v>373.24</v>
          </cell>
        </row>
        <row r="2474">
          <cell r="I2474" t="str">
            <v>30HZ-101-A_OPT_SEI_2B</v>
          </cell>
          <cell r="J2474">
            <v>1231</v>
          </cell>
          <cell r="K2474">
            <v>344.68</v>
          </cell>
        </row>
        <row r="2475">
          <cell r="I2475" t="str">
            <v>30HZ-101-A_OPT_SEI_3</v>
          </cell>
          <cell r="J2475">
            <v>2003</v>
          </cell>
          <cell r="K2475">
            <v>560.84</v>
          </cell>
        </row>
        <row r="2476">
          <cell r="I2476" t="str">
            <v>30HZ-101-A_OPT_SEI_3LI</v>
          </cell>
          <cell r="J2476">
            <v>1374</v>
          </cell>
          <cell r="K2476">
            <v>384.72</v>
          </cell>
        </row>
        <row r="2477">
          <cell r="I2477" t="str">
            <v>30HZ-101-A_OPT_SEI_4</v>
          </cell>
          <cell r="J2477">
            <v>2374</v>
          </cell>
          <cell r="K2477">
            <v>664.72</v>
          </cell>
        </row>
        <row r="2478">
          <cell r="I2478" t="str">
            <v>30HZ-101-A_OPT_SEI_4C</v>
          </cell>
          <cell r="J2478">
            <v>3204</v>
          </cell>
          <cell r="K2478">
            <v>897.12000000000012</v>
          </cell>
        </row>
        <row r="2479">
          <cell r="I2479" t="str">
            <v xml:space="preserve">30HZ-111-A_OPT_005               </v>
          </cell>
          <cell r="J2479">
            <v>2745</v>
          </cell>
          <cell r="K2479">
            <v>768.6</v>
          </cell>
        </row>
        <row r="2480">
          <cell r="I2480" t="str">
            <v xml:space="preserve">30HZ-111-A_OPT_006               </v>
          </cell>
          <cell r="J2480">
            <v>5099</v>
          </cell>
          <cell r="K2480">
            <v>1427.72</v>
          </cell>
        </row>
        <row r="2481">
          <cell r="I2481" t="str">
            <v xml:space="preserve">30HZ-111-A_OPT_007              </v>
          </cell>
          <cell r="J2481">
            <v>5259</v>
          </cell>
          <cell r="K2481">
            <v>1472.5200000000002</v>
          </cell>
        </row>
        <row r="2482">
          <cell r="I2482" t="str">
            <v xml:space="preserve">30HZ-111-A_OPT_007A              </v>
          </cell>
          <cell r="J2482">
            <v>371</v>
          </cell>
          <cell r="K2482">
            <v>103.88000000000001</v>
          </cell>
        </row>
        <row r="2483">
          <cell r="I2483" t="str">
            <v>30HZ-111-A_OPT_022</v>
          </cell>
          <cell r="J2483">
            <v>4636</v>
          </cell>
          <cell r="K2483">
            <v>1298.0800000000002</v>
          </cell>
        </row>
        <row r="2484">
          <cell r="I2484" t="str">
            <v>30HZ-111-A_OPT_026</v>
          </cell>
          <cell r="J2484">
            <v>1218</v>
          </cell>
          <cell r="K2484">
            <v>341.04</v>
          </cell>
        </row>
        <row r="2485">
          <cell r="I2485" t="str">
            <v xml:space="preserve">30HZ-111-A_OPT_027              </v>
          </cell>
          <cell r="J2485">
            <v>1779</v>
          </cell>
          <cell r="K2485">
            <v>498.12000000000006</v>
          </cell>
        </row>
        <row r="2486">
          <cell r="I2486" t="str">
            <v>30HZ-111-A_OPT_034A</v>
          </cell>
          <cell r="J2486">
            <v>32331</v>
          </cell>
          <cell r="K2486">
            <v>9052.68</v>
          </cell>
        </row>
        <row r="2487">
          <cell r="I2487" t="str">
            <v>30HZ-111-A_OPT_049</v>
          </cell>
          <cell r="J2487">
            <v>9919</v>
          </cell>
          <cell r="K2487">
            <v>2777.32</v>
          </cell>
        </row>
        <row r="2488">
          <cell r="I2488" t="str">
            <v>30HZ-111-A_OPT_051</v>
          </cell>
          <cell r="J2488">
            <v>3706</v>
          </cell>
          <cell r="K2488">
            <v>1037.68</v>
          </cell>
        </row>
        <row r="2489">
          <cell r="I2489" t="str">
            <v>30HZ-111-A_OPT_055</v>
          </cell>
          <cell r="J2489">
            <v>10940</v>
          </cell>
          <cell r="K2489">
            <v>3063.2000000000003</v>
          </cell>
        </row>
        <row r="2490">
          <cell r="I2490" t="str">
            <v>OPT_084_022</v>
          </cell>
          <cell r="J2490">
            <v>467</v>
          </cell>
          <cell r="K2490">
            <v>130.76000000000002</v>
          </cell>
        </row>
        <row r="2491">
          <cell r="I2491" t="str">
            <v>OPT_084_030</v>
          </cell>
          <cell r="J2491">
            <v>467</v>
          </cell>
          <cell r="K2491">
            <v>130.76000000000002</v>
          </cell>
        </row>
        <row r="2492">
          <cell r="I2492" t="str">
            <v>OPT_084D_022</v>
          </cell>
          <cell r="J2492">
            <v>702</v>
          </cell>
          <cell r="K2492">
            <v>196.56000000000003</v>
          </cell>
        </row>
        <row r="2493">
          <cell r="I2493" t="str">
            <v>OPT_084D_030</v>
          </cell>
          <cell r="J2493">
            <v>702</v>
          </cell>
          <cell r="K2493">
            <v>196.56000000000003</v>
          </cell>
        </row>
        <row r="2494">
          <cell r="I2494" t="str">
            <v>OPT_084R_022</v>
          </cell>
          <cell r="J2494">
            <v>467</v>
          </cell>
          <cell r="K2494">
            <v>130.76000000000002</v>
          </cell>
        </row>
        <row r="2495">
          <cell r="I2495" t="str">
            <v>OPT_084R_030</v>
          </cell>
          <cell r="J2495">
            <v>467</v>
          </cell>
          <cell r="K2495">
            <v>130.76000000000002</v>
          </cell>
        </row>
        <row r="2496">
          <cell r="I2496" t="str">
            <v>OPT_084R_040</v>
          </cell>
          <cell r="J2496">
            <v>467</v>
          </cell>
          <cell r="K2496">
            <v>130.76000000000002</v>
          </cell>
        </row>
        <row r="2497">
          <cell r="I2497" t="str">
            <v>30HZ-111-A_OPT_100</v>
          </cell>
          <cell r="J2497">
            <v>69</v>
          </cell>
          <cell r="K2497">
            <v>19.32</v>
          </cell>
        </row>
        <row r="2498">
          <cell r="I2498" t="str">
            <v>30HZ-111-A_OPT_102A</v>
          </cell>
          <cell r="J2498">
            <v>337</v>
          </cell>
          <cell r="K2498">
            <v>94.360000000000014</v>
          </cell>
        </row>
        <row r="2499">
          <cell r="I2499" t="str">
            <v>30HZ-111-A_OPT_103</v>
          </cell>
          <cell r="J2499">
            <v>930</v>
          </cell>
          <cell r="K2499">
            <v>260.40000000000003</v>
          </cell>
        </row>
        <row r="2500">
          <cell r="I2500" t="str">
            <v>30HZ-111-A_OPT_103A</v>
          </cell>
          <cell r="J2500">
            <v>1903</v>
          </cell>
          <cell r="K2500">
            <v>532.84</v>
          </cell>
        </row>
        <row r="2501">
          <cell r="I2501" t="str">
            <v>30HZ-111-A_OPT_150</v>
          </cell>
          <cell r="J2501">
            <v>594</v>
          </cell>
          <cell r="K2501">
            <v>166.32000000000002</v>
          </cell>
        </row>
        <row r="2502">
          <cell r="I2502" t="str">
            <v>30HZ-111-A_OPT_150A</v>
          </cell>
          <cell r="J2502">
            <v>1579</v>
          </cell>
          <cell r="K2502">
            <v>442.12000000000006</v>
          </cell>
        </row>
        <row r="2503">
          <cell r="I2503" t="str">
            <v>30HZ-111-A_OPT_152</v>
          </cell>
          <cell r="J2503">
            <v>704</v>
          </cell>
          <cell r="K2503">
            <v>197.12</v>
          </cell>
        </row>
        <row r="2504">
          <cell r="I2504" t="str">
            <v>30HZ-111-A_OPT_193</v>
          </cell>
          <cell r="J2504">
            <v>418</v>
          </cell>
          <cell r="K2504">
            <v>117.04</v>
          </cell>
        </row>
        <row r="2505">
          <cell r="I2505" t="str">
            <v>30HZ-111-A_OPT_194</v>
          </cell>
          <cell r="J2505">
            <v>1333</v>
          </cell>
          <cell r="K2505">
            <v>373.24</v>
          </cell>
        </row>
        <row r="2506">
          <cell r="I2506" t="str">
            <v>30HZ-111-A_OPT_SEI_2B</v>
          </cell>
          <cell r="J2506">
            <v>1231</v>
          </cell>
          <cell r="K2506">
            <v>344.68</v>
          </cell>
        </row>
        <row r="2507">
          <cell r="I2507" t="str">
            <v>30HZ-111-A_OPT_SEI_3</v>
          </cell>
          <cell r="J2507">
            <v>2003</v>
          </cell>
          <cell r="K2507">
            <v>560.84</v>
          </cell>
        </row>
        <row r="2508">
          <cell r="I2508" t="str">
            <v>30HZ-111-A_OPT_SEI_3LI</v>
          </cell>
          <cell r="J2508">
            <v>1374</v>
          </cell>
          <cell r="K2508">
            <v>384.72</v>
          </cell>
        </row>
        <row r="2509">
          <cell r="I2509" t="str">
            <v>30HZ-111-A_OPT_SEI_4</v>
          </cell>
          <cell r="J2509">
            <v>2374</v>
          </cell>
          <cell r="K2509">
            <v>664.72</v>
          </cell>
        </row>
        <row r="2510">
          <cell r="I2510" t="str">
            <v>30HZ-111-A_OPT_SEI_4C</v>
          </cell>
          <cell r="J2510">
            <v>3204</v>
          </cell>
          <cell r="K2510">
            <v>897.12000000000012</v>
          </cell>
        </row>
        <row r="2511">
          <cell r="I2511" t="str">
            <v xml:space="preserve">30HZ-121-A_OPT_005               </v>
          </cell>
          <cell r="J2511">
            <v>2758</v>
          </cell>
          <cell r="K2511">
            <v>772.24000000000012</v>
          </cell>
        </row>
        <row r="2512">
          <cell r="I2512" t="str">
            <v xml:space="preserve">30HZ-121-A_OPT_006               </v>
          </cell>
          <cell r="J2512">
            <v>4580</v>
          </cell>
          <cell r="K2512">
            <v>1282.4000000000001</v>
          </cell>
        </row>
        <row r="2513">
          <cell r="I2513" t="str">
            <v xml:space="preserve">30HZ-121-A_OPT_007              </v>
          </cell>
          <cell r="J2513">
            <v>5259</v>
          </cell>
          <cell r="K2513">
            <v>1472.5200000000002</v>
          </cell>
        </row>
        <row r="2514">
          <cell r="I2514" t="str">
            <v xml:space="preserve">30HZ-121-A_OPT_007A              </v>
          </cell>
          <cell r="J2514">
            <v>371</v>
          </cell>
          <cell r="K2514">
            <v>103.88000000000001</v>
          </cell>
        </row>
        <row r="2515">
          <cell r="I2515" t="str">
            <v>30HZ-121-A_OPT_022</v>
          </cell>
          <cell r="J2515">
            <v>4636</v>
          </cell>
          <cell r="K2515">
            <v>1298.0800000000002</v>
          </cell>
        </row>
        <row r="2516">
          <cell r="I2516" t="str">
            <v>30HZ-121-A_OPT_026</v>
          </cell>
          <cell r="J2516">
            <v>1218</v>
          </cell>
          <cell r="K2516">
            <v>341.04</v>
          </cell>
        </row>
        <row r="2517">
          <cell r="I2517" t="str">
            <v xml:space="preserve">30HZ-121-A_OPT_027              </v>
          </cell>
          <cell r="J2517">
            <v>1779</v>
          </cell>
          <cell r="K2517">
            <v>498.12000000000006</v>
          </cell>
        </row>
        <row r="2518">
          <cell r="I2518" t="str">
            <v>30HZ-121-A_OPT_034A</v>
          </cell>
          <cell r="J2518">
            <v>35664</v>
          </cell>
          <cell r="K2518">
            <v>9985.92</v>
          </cell>
        </row>
        <row r="2519">
          <cell r="I2519" t="str">
            <v>30HZ-121-A_OPT_049</v>
          </cell>
          <cell r="J2519">
            <v>9919</v>
          </cell>
          <cell r="K2519">
            <v>2777.32</v>
          </cell>
        </row>
        <row r="2520">
          <cell r="I2520" t="str">
            <v>30HZ-121-A_OPT_051</v>
          </cell>
          <cell r="J2520">
            <v>3706</v>
          </cell>
          <cell r="K2520">
            <v>1037.68</v>
          </cell>
        </row>
        <row r="2521">
          <cell r="I2521" t="str">
            <v>30HZ-121-A_OPT_055</v>
          </cell>
          <cell r="J2521">
            <v>10372</v>
          </cell>
          <cell r="K2521">
            <v>2904.1600000000003</v>
          </cell>
        </row>
        <row r="2522">
          <cell r="I2522" t="str">
            <v>OPT_084_022</v>
          </cell>
          <cell r="J2522">
            <v>467</v>
          </cell>
          <cell r="K2522">
            <v>130.76000000000002</v>
          </cell>
        </row>
        <row r="2523">
          <cell r="I2523" t="str">
            <v>OPT_084_030</v>
          </cell>
          <cell r="J2523">
            <v>467</v>
          </cell>
          <cell r="K2523">
            <v>130.76000000000002</v>
          </cell>
        </row>
        <row r="2524">
          <cell r="I2524" t="str">
            <v>OPT_084D_022</v>
          </cell>
          <cell r="J2524">
            <v>702</v>
          </cell>
          <cell r="K2524">
            <v>196.56000000000003</v>
          </cell>
        </row>
        <row r="2525">
          <cell r="I2525" t="str">
            <v>OPT_084D_030</v>
          </cell>
          <cell r="J2525">
            <v>702</v>
          </cell>
          <cell r="K2525">
            <v>196.56000000000003</v>
          </cell>
        </row>
        <row r="2526">
          <cell r="I2526" t="str">
            <v>OPT_084R_022</v>
          </cell>
          <cell r="J2526">
            <v>467</v>
          </cell>
          <cell r="K2526">
            <v>130.76000000000002</v>
          </cell>
        </row>
        <row r="2527">
          <cell r="I2527" t="str">
            <v>OPT_084R_030</v>
          </cell>
          <cell r="J2527">
            <v>467</v>
          </cell>
          <cell r="K2527">
            <v>130.76000000000002</v>
          </cell>
        </row>
        <row r="2528">
          <cell r="I2528" t="str">
            <v>OPT_084R_040</v>
          </cell>
          <cell r="J2528">
            <v>467</v>
          </cell>
          <cell r="K2528">
            <v>130.76000000000002</v>
          </cell>
        </row>
        <row r="2529">
          <cell r="I2529" t="str">
            <v>30HZ-121-A_OPT_100</v>
          </cell>
          <cell r="J2529">
            <v>69</v>
          </cell>
          <cell r="K2529">
            <v>19.32</v>
          </cell>
        </row>
        <row r="2530">
          <cell r="I2530" t="str">
            <v>30HZ-121-A_OPT_102A</v>
          </cell>
          <cell r="J2530">
            <v>375</v>
          </cell>
          <cell r="K2530">
            <v>105.00000000000001</v>
          </cell>
        </row>
        <row r="2531">
          <cell r="I2531" t="str">
            <v>30HZ-121-A_OPT_103</v>
          </cell>
          <cell r="J2531">
            <v>930</v>
          </cell>
          <cell r="K2531">
            <v>260.40000000000003</v>
          </cell>
        </row>
        <row r="2532">
          <cell r="I2532" t="str">
            <v>30HZ-121-A_OPT_103A</v>
          </cell>
          <cell r="J2532">
            <v>1903</v>
          </cell>
          <cell r="K2532">
            <v>532.84</v>
          </cell>
        </row>
        <row r="2533">
          <cell r="I2533" t="str">
            <v>30HZ-121-A_OPT_150</v>
          </cell>
          <cell r="J2533">
            <v>594</v>
          </cell>
          <cell r="K2533">
            <v>166.32000000000002</v>
          </cell>
        </row>
        <row r="2534">
          <cell r="I2534" t="str">
            <v>30HZ-121-A_OPT_150A</v>
          </cell>
          <cell r="J2534">
            <v>1674</v>
          </cell>
          <cell r="K2534">
            <v>468.72</v>
          </cell>
        </row>
        <row r="2535">
          <cell r="I2535" t="str">
            <v>30HZ-121-A_OPT_152</v>
          </cell>
          <cell r="J2535">
            <v>704</v>
          </cell>
          <cell r="K2535">
            <v>197.12</v>
          </cell>
        </row>
        <row r="2536">
          <cell r="I2536" t="str">
            <v>30HZ-121-A_OPT_193</v>
          </cell>
          <cell r="J2536">
            <v>418</v>
          </cell>
          <cell r="K2536">
            <v>117.04</v>
          </cell>
        </row>
        <row r="2537">
          <cell r="I2537" t="str">
            <v>30HZ-121-A_OPT_194</v>
          </cell>
          <cell r="J2537">
            <v>1333</v>
          </cell>
          <cell r="K2537">
            <v>373.24</v>
          </cell>
        </row>
        <row r="2538">
          <cell r="I2538" t="str">
            <v>30HZ-121-A_OPT_SEI_2B</v>
          </cell>
          <cell r="J2538">
            <v>1231</v>
          </cell>
          <cell r="K2538">
            <v>344.68</v>
          </cell>
        </row>
        <row r="2539">
          <cell r="I2539" t="str">
            <v>30HZ-121-A_OPT_SEI_3</v>
          </cell>
          <cell r="J2539">
            <v>2003</v>
          </cell>
          <cell r="K2539">
            <v>560.84</v>
          </cell>
        </row>
        <row r="2540">
          <cell r="I2540" t="str">
            <v>30HZ-121-A_OPT_SEI_3LI</v>
          </cell>
          <cell r="J2540">
            <v>1374</v>
          </cell>
          <cell r="K2540">
            <v>384.72</v>
          </cell>
        </row>
        <row r="2541">
          <cell r="I2541" t="str">
            <v>30HZ-121-A_OPT_SEI_4</v>
          </cell>
          <cell r="J2541">
            <v>2374</v>
          </cell>
          <cell r="K2541">
            <v>664.72</v>
          </cell>
        </row>
        <row r="2542">
          <cell r="I2542" t="str">
            <v>30HZ-121-A_OPT_SEI_4C</v>
          </cell>
          <cell r="J2542">
            <v>3204</v>
          </cell>
          <cell r="K2542">
            <v>897.12000000000012</v>
          </cell>
        </row>
        <row r="2543">
          <cell r="I2543" t="str">
            <v xml:space="preserve">30HZ-141-A_OPT_005               </v>
          </cell>
          <cell r="J2543">
            <v>3046</v>
          </cell>
          <cell r="K2543">
            <v>852.88000000000011</v>
          </cell>
        </row>
        <row r="2544">
          <cell r="I2544" t="str">
            <v xml:space="preserve">30HZ-141-A_OPT_006               </v>
          </cell>
          <cell r="J2544">
            <v>5698</v>
          </cell>
          <cell r="K2544">
            <v>1595.44</v>
          </cell>
        </row>
        <row r="2545">
          <cell r="I2545" t="str">
            <v xml:space="preserve">30HZ-141-A_OPT_007               </v>
          </cell>
          <cell r="J2545">
            <v>5259</v>
          </cell>
          <cell r="K2545">
            <v>1472.5200000000002</v>
          </cell>
        </row>
        <row r="2546">
          <cell r="I2546" t="str">
            <v xml:space="preserve">30HZ-141-A_OPT_007A              </v>
          </cell>
          <cell r="J2546">
            <v>371</v>
          </cell>
          <cell r="K2546">
            <v>103.88000000000001</v>
          </cell>
        </row>
        <row r="2547">
          <cell r="I2547" t="str">
            <v xml:space="preserve">30HZ-141-A_OPT_020               </v>
          </cell>
          <cell r="J2547">
            <v>3201</v>
          </cell>
          <cell r="K2547">
            <v>896.28000000000009</v>
          </cell>
        </row>
        <row r="2548">
          <cell r="I2548" t="str">
            <v xml:space="preserve">30HZ-141-A_OPT_022               </v>
          </cell>
          <cell r="J2548">
            <v>4636</v>
          </cell>
          <cell r="K2548">
            <v>1298.0800000000002</v>
          </cell>
        </row>
        <row r="2549">
          <cell r="I2549" t="str">
            <v xml:space="preserve">30HZ-141-A_OPT_026               </v>
          </cell>
          <cell r="J2549">
            <v>1218</v>
          </cell>
          <cell r="K2549">
            <v>341.04</v>
          </cell>
        </row>
        <row r="2550">
          <cell r="I2550" t="str">
            <v xml:space="preserve">30HZ-141-A_OPT_027               </v>
          </cell>
          <cell r="J2550">
            <v>1779</v>
          </cell>
          <cell r="K2550">
            <v>498.12000000000006</v>
          </cell>
        </row>
        <row r="2551">
          <cell r="I2551" t="str">
            <v xml:space="preserve">30HZ-141-A_OPT_033               </v>
          </cell>
          <cell r="J2551">
            <v>15496</v>
          </cell>
          <cell r="K2551">
            <v>4338.88</v>
          </cell>
        </row>
        <row r="2552">
          <cell r="I2552" t="str">
            <v xml:space="preserve">30HZ-141-A_OPT_034A              </v>
          </cell>
          <cell r="J2552">
            <v>35664</v>
          </cell>
          <cell r="K2552">
            <v>9985.92</v>
          </cell>
        </row>
        <row r="2553">
          <cell r="I2553" t="str">
            <v xml:space="preserve">30HZ-141-A_OPT_049      </v>
          </cell>
          <cell r="J2553">
            <v>9919</v>
          </cell>
          <cell r="K2553">
            <v>2777.32</v>
          </cell>
        </row>
        <row r="2554">
          <cell r="I2554" t="str">
            <v xml:space="preserve">30HZ-141-A_OPT_051               </v>
          </cell>
          <cell r="J2554">
            <v>3706</v>
          </cell>
          <cell r="K2554">
            <v>1037.68</v>
          </cell>
        </row>
        <row r="2555">
          <cell r="I2555" t="str">
            <v xml:space="preserve">30HZ-141-A_OPT_055               </v>
          </cell>
          <cell r="J2555">
            <v>10372</v>
          </cell>
          <cell r="K2555">
            <v>2904.1600000000003</v>
          </cell>
        </row>
        <row r="2556">
          <cell r="I2556" t="str">
            <v>OPT_084_030</v>
          </cell>
          <cell r="J2556">
            <v>467</v>
          </cell>
          <cell r="K2556">
            <v>130.76000000000002</v>
          </cell>
        </row>
        <row r="2557">
          <cell r="I2557" t="str">
            <v>OPT_084_040</v>
          </cell>
          <cell r="J2557">
            <v>467</v>
          </cell>
          <cell r="K2557">
            <v>130.76000000000002</v>
          </cell>
        </row>
        <row r="2558">
          <cell r="I2558" t="str">
            <v>OPT_084D_030</v>
          </cell>
          <cell r="J2558">
            <v>702</v>
          </cell>
          <cell r="K2558">
            <v>196.56000000000003</v>
          </cell>
        </row>
        <row r="2559">
          <cell r="I2559" t="str">
            <v>OPT_084D_040</v>
          </cell>
          <cell r="J2559">
            <v>702</v>
          </cell>
          <cell r="K2559">
            <v>196.56000000000003</v>
          </cell>
        </row>
        <row r="2560">
          <cell r="I2560" t="str">
            <v>30HZ-141-A_OPT_084R_022</v>
          </cell>
          <cell r="J2560">
            <v>467</v>
          </cell>
          <cell r="K2560">
            <v>130.76000000000002</v>
          </cell>
        </row>
        <row r="2561">
          <cell r="I2561" t="str">
            <v>30HZ-141-A_OPT_084R_030</v>
          </cell>
          <cell r="J2561">
            <v>467</v>
          </cell>
          <cell r="K2561">
            <v>130.76000000000002</v>
          </cell>
        </row>
        <row r="2562">
          <cell r="I2562" t="str">
            <v>OPT_084R_040</v>
          </cell>
          <cell r="J2562">
            <v>467</v>
          </cell>
          <cell r="K2562">
            <v>130.76000000000002</v>
          </cell>
        </row>
        <row r="2563">
          <cell r="I2563" t="str">
            <v>OPT_084R_055</v>
          </cell>
          <cell r="J2563">
            <v>702</v>
          </cell>
          <cell r="K2563">
            <v>196.56000000000003</v>
          </cell>
        </row>
        <row r="2564">
          <cell r="I2564" t="str">
            <v xml:space="preserve">30HZ-141-A_OPT_100               </v>
          </cell>
          <cell r="J2564">
            <v>69</v>
          </cell>
          <cell r="K2564">
            <v>19.32</v>
          </cell>
        </row>
        <row r="2565">
          <cell r="I2565" t="str">
            <v xml:space="preserve">30HZ-141-A_OPT_102A              </v>
          </cell>
          <cell r="J2565">
            <v>400</v>
          </cell>
          <cell r="K2565">
            <v>112.00000000000001</v>
          </cell>
        </row>
        <row r="2566">
          <cell r="I2566" t="str">
            <v xml:space="preserve">30HZ-141-A_OPT_103               </v>
          </cell>
          <cell r="J2566">
            <v>930</v>
          </cell>
          <cell r="K2566">
            <v>260.40000000000003</v>
          </cell>
        </row>
        <row r="2567">
          <cell r="I2567" t="str">
            <v xml:space="preserve">30HZ-141-A_OPT_103A              </v>
          </cell>
          <cell r="J2567">
            <v>1903</v>
          </cell>
          <cell r="K2567">
            <v>532.84</v>
          </cell>
        </row>
        <row r="2568">
          <cell r="I2568" t="str">
            <v xml:space="preserve">30HZ-141-A_OPT_150               </v>
          </cell>
          <cell r="J2568">
            <v>594</v>
          </cell>
          <cell r="K2568">
            <v>166.32000000000002</v>
          </cell>
        </row>
        <row r="2569">
          <cell r="I2569" t="str">
            <v xml:space="preserve">30HZ-141-A_OPT_150A              </v>
          </cell>
          <cell r="J2569">
            <v>1674</v>
          </cell>
          <cell r="K2569">
            <v>468.72</v>
          </cell>
        </row>
        <row r="2570">
          <cell r="I2570" t="str">
            <v xml:space="preserve">30HZ-141-A_OPT_152               </v>
          </cell>
          <cell r="J2570">
            <v>704</v>
          </cell>
          <cell r="K2570">
            <v>197.12</v>
          </cell>
        </row>
        <row r="2571">
          <cell r="I2571" t="str">
            <v>30HZ-141-A_OPT_193</v>
          </cell>
          <cell r="J2571">
            <v>418</v>
          </cell>
          <cell r="K2571">
            <v>117.04</v>
          </cell>
        </row>
        <row r="2572">
          <cell r="I2572" t="str">
            <v>30HZ-141-A_OPT_194</v>
          </cell>
          <cell r="J2572">
            <v>1333</v>
          </cell>
          <cell r="K2572">
            <v>373.24</v>
          </cell>
        </row>
        <row r="2573">
          <cell r="I2573" t="str">
            <v>30HZ-141-A_OPT_197</v>
          </cell>
          <cell r="J2573" t="e">
            <v>#VALUE!</v>
          </cell>
          <cell r="K2573" t="e">
            <v>#VALUE!</v>
          </cell>
        </row>
        <row r="2574">
          <cell r="I2574" t="str">
            <v>30HZ-141-A_OPT_199</v>
          </cell>
          <cell r="J2574">
            <v>557</v>
          </cell>
          <cell r="K2574">
            <v>155.96</v>
          </cell>
        </row>
        <row r="2575">
          <cell r="I2575" t="str">
            <v>30HZ-141-A_OPT_SEI_2B</v>
          </cell>
          <cell r="J2575">
            <v>1382</v>
          </cell>
          <cell r="K2575">
            <v>386.96000000000004</v>
          </cell>
        </row>
        <row r="2576">
          <cell r="I2576" t="str">
            <v>30HZ-141-A_OPT_SEI_3</v>
          </cell>
          <cell r="J2576">
            <v>2267</v>
          </cell>
          <cell r="K2576">
            <v>634.7600000000001</v>
          </cell>
        </row>
        <row r="2577">
          <cell r="I2577" t="str">
            <v>30HZ-141-A_OPT_SEI_3LI</v>
          </cell>
          <cell r="J2577">
            <v>1555</v>
          </cell>
          <cell r="K2577">
            <v>435.40000000000003</v>
          </cell>
        </row>
        <row r="2578">
          <cell r="I2578" t="str">
            <v>30HZ-141-A_OPT_SEI_4</v>
          </cell>
          <cell r="J2578">
            <v>2689</v>
          </cell>
          <cell r="K2578">
            <v>752.92000000000007</v>
          </cell>
        </row>
        <row r="2579">
          <cell r="I2579" t="str">
            <v>30HZ-141-A_OPT_SEI_4C</v>
          </cell>
          <cell r="J2579">
            <v>3629</v>
          </cell>
          <cell r="K2579">
            <v>1016.1200000000001</v>
          </cell>
        </row>
        <row r="2580">
          <cell r="I2580" t="str">
            <v xml:space="preserve">30HZ-161-A_OPT_005               </v>
          </cell>
          <cell r="J2580">
            <v>3363</v>
          </cell>
          <cell r="K2580">
            <v>941.6400000000001</v>
          </cell>
        </row>
        <row r="2581">
          <cell r="I2581" t="str">
            <v xml:space="preserve">30HZ-161-A_OPT_006               </v>
          </cell>
          <cell r="J2581">
            <v>6733</v>
          </cell>
          <cell r="K2581">
            <v>1885.2400000000002</v>
          </cell>
        </row>
        <row r="2582">
          <cell r="I2582" t="str">
            <v xml:space="preserve">30HZ-161-A_OPT_007               </v>
          </cell>
          <cell r="J2582">
            <v>5259</v>
          </cell>
          <cell r="K2582">
            <v>1472.5200000000002</v>
          </cell>
        </row>
        <row r="2583">
          <cell r="I2583" t="str">
            <v xml:space="preserve">30HZ-161-A_OPT_007A              </v>
          </cell>
          <cell r="J2583">
            <v>483</v>
          </cell>
          <cell r="K2583">
            <v>135.24</v>
          </cell>
        </row>
        <row r="2584">
          <cell r="I2584" t="str">
            <v xml:space="preserve">30HZ-161-A_OPT_020               </v>
          </cell>
          <cell r="J2584">
            <v>3201</v>
          </cell>
          <cell r="K2584">
            <v>896.28000000000009</v>
          </cell>
        </row>
        <row r="2585">
          <cell r="I2585" t="str">
            <v xml:space="preserve">30HZ-161-A_OPT_022               </v>
          </cell>
          <cell r="J2585">
            <v>4636</v>
          </cell>
          <cell r="K2585">
            <v>1298.0800000000002</v>
          </cell>
        </row>
        <row r="2586">
          <cell r="I2586" t="str">
            <v xml:space="preserve">30HZ-161-A_OPT_026               </v>
          </cell>
          <cell r="J2586">
            <v>1218</v>
          </cell>
          <cell r="K2586">
            <v>341.04</v>
          </cell>
        </row>
        <row r="2587">
          <cell r="I2587" t="str">
            <v xml:space="preserve">30HZ-161-A_OPT_027               </v>
          </cell>
          <cell r="J2587">
            <v>1779</v>
          </cell>
          <cell r="K2587">
            <v>498.12000000000006</v>
          </cell>
        </row>
        <row r="2588">
          <cell r="I2588" t="str">
            <v xml:space="preserve">30HZ-161-A_OPT_033               </v>
          </cell>
          <cell r="J2588">
            <v>17129</v>
          </cell>
          <cell r="K2588">
            <v>4796.1200000000008</v>
          </cell>
        </row>
        <row r="2589">
          <cell r="I2589" t="str">
            <v xml:space="preserve">30HZ-161-A_OPT_034A              </v>
          </cell>
          <cell r="J2589">
            <v>38124</v>
          </cell>
          <cell r="K2589">
            <v>10674.720000000001</v>
          </cell>
        </row>
        <row r="2590">
          <cell r="I2590" t="str">
            <v xml:space="preserve">30HZ-161-A_OPT_049      </v>
          </cell>
          <cell r="J2590">
            <v>9919</v>
          </cell>
          <cell r="K2590">
            <v>2777.32</v>
          </cell>
        </row>
        <row r="2591">
          <cell r="I2591" t="str">
            <v xml:space="preserve">30HZ-161-A_OPT_051               </v>
          </cell>
          <cell r="J2591">
            <v>3706</v>
          </cell>
          <cell r="K2591">
            <v>1037.68</v>
          </cell>
        </row>
        <row r="2592">
          <cell r="I2592" t="str">
            <v xml:space="preserve">30HZ-161-A_OPT_055               </v>
          </cell>
          <cell r="J2592">
            <v>18703</v>
          </cell>
          <cell r="K2592">
            <v>5236.84</v>
          </cell>
        </row>
        <row r="2593">
          <cell r="I2593" t="str">
            <v>OPT_084_040</v>
          </cell>
          <cell r="J2593">
            <v>467</v>
          </cell>
          <cell r="K2593">
            <v>130.76000000000002</v>
          </cell>
        </row>
        <row r="2594">
          <cell r="I2594" t="str">
            <v>OPT_084_055</v>
          </cell>
          <cell r="J2594">
            <v>702</v>
          </cell>
          <cell r="K2594">
            <v>196.56000000000003</v>
          </cell>
        </row>
        <row r="2595">
          <cell r="I2595" t="str">
            <v>OPT_084D_040</v>
          </cell>
          <cell r="J2595">
            <v>702</v>
          </cell>
          <cell r="K2595">
            <v>196.56000000000003</v>
          </cell>
        </row>
        <row r="2596">
          <cell r="I2596" t="str">
            <v>OPT_084D_055</v>
          </cell>
          <cell r="J2596">
            <v>936</v>
          </cell>
          <cell r="K2596">
            <v>262.08000000000004</v>
          </cell>
        </row>
        <row r="2597">
          <cell r="I2597" t="str">
            <v>30HZ-161-A_OPT_084R_030</v>
          </cell>
          <cell r="J2597">
            <v>467</v>
          </cell>
          <cell r="K2597">
            <v>130.76000000000002</v>
          </cell>
        </row>
        <row r="2598">
          <cell r="I2598" t="str">
            <v>OPT_084R_040</v>
          </cell>
          <cell r="J2598">
            <v>467</v>
          </cell>
          <cell r="K2598">
            <v>130.76000000000002</v>
          </cell>
        </row>
        <row r="2599">
          <cell r="I2599" t="str">
            <v>OPT_084R_055</v>
          </cell>
          <cell r="J2599">
            <v>702</v>
          </cell>
          <cell r="K2599">
            <v>196.56000000000003</v>
          </cell>
        </row>
        <row r="2600">
          <cell r="I2600" t="str">
            <v xml:space="preserve">30HZ-161-A_OPT_100               </v>
          </cell>
          <cell r="J2600">
            <v>69</v>
          </cell>
          <cell r="K2600">
            <v>19.32</v>
          </cell>
        </row>
        <row r="2601">
          <cell r="I2601" t="str">
            <v xml:space="preserve">30HZ-161-A_OPT_102A              </v>
          </cell>
          <cell r="J2601">
            <v>431</v>
          </cell>
          <cell r="K2601">
            <v>120.68</v>
          </cell>
        </row>
        <row r="2602">
          <cell r="I2602" t="str">
            <v xml:space="preserve">30HZ-161-A_OPT_103               </v>
          </cell>
          <cell r="J2602">
            <v>930</v>
          </cell>
          <cell r="K2602">
            <v>260.40000000000003</v>
          </cell>
        </row>
        <row r="2603">
          <cell r="I2603" t="str">
            <v xml:space="preserve">30HZ-161-A_OPT_103A              </v>
          </cell>
          <cell r="J2603">
            <v>1903</v>
          </cell>
          <cell r="K2603">
            <v>532.84</v>
          </cell>
        </row>
        <row r="2604">
          <cell r="I2604" t="str">
            <v xml:space="preserve">30HZ-161-A_OPT_150               </v>
          </cell>
          <cell r="J2604">
            <v>594</v>
          </cell>
          <cell r="K2604">
            <v>166.32000000000002</v>
          </cell>
        </row>
        <row r="2605">
          <cell r="I2605" t="str">
            <v xml:space="preserve">30HZ-161-A_OPT_150A              </v>
          </cell>
          <cell r="J2605">
            <v>1722</v>
          </cell>
          <cell r="K2605">
            <v>482.16</v>
          </cell>
        </row>
        <row r="2606">
          <cell r="I2606" t="str">
            <v xml:space="preserve">30HZ-161-A_OPT_152               </v>
          </cell>
          <cell r="J2606">
            <v>704</v>
          </cell>
          <cell r="K2606">
            <v>197.12</v>
          </cell>
        </row>
        <row r="2607">
          <cell r="I2607" t="str">
            <v>30HZ-161-A_OPT_193</v>
          </cell>
          <cell r="J2607">
            <v>418</v>
          </cell>
          <cell r="K2607">
            <v>117.04</v>
          </cell>
        </row>
        <row r="2608">
          <cell r="I2608" t="str">
            <v>30HZ-161-A_OPT_194</v>
          </cell>
          <cell r="J2608">
            <v>1333</v>
          </cell>
          <cell r="K2608">
            <v>373.24</v>
          </cell>
        </row>
        <row r="2609">
          <cell r="I2609" t="str">
            <v>30HZ-161-A_OPT_197</v>
          </cell>
          <cell r="J2609" t="e">
            <v>#VALUE!</v>
          </cell>
          <cell r="K2609" t="e">
            <v>#VALUE!</v>
          </cell>
        </row>
        <row r="2610">
          <cell r="I2610" t="str">
            <v>30HZ-161-A_OPT_199</v>
          </cell>
          <cell r="J2610">
            <v>557</v>
          </cell>
          <cell r="K2610">
            <v>155.96</v>
          </cell>
        </row>
        <row r="2611">
          <cell r="I2611" t="str">
            <v>30HZ-161-A_OPT_SEI_2B</v>
          </cell>
          <cell r="J2611">
            <v>1382</v>
          </cell>
          <cell r="K2611">
            <v>386.96000000000004</v>
          </cell>
        </row>
        <row r="2612">
          <cell r="I2612" t="str">
            <v>30HZ-161-A_OPT_SEI_3</v>
          </cell>
          <cell r="J2612">
            <v>2267</v>
          </cell>
          <cell r="K2612">
            <v>634.7600000000001</v>
          </cell>
        </row>
        <row r="2613">
          <cell r="I2613" t="str">
            <v>30HZ-161-A_OPT_SEI_3LI</v>
          </cell>
          <cell r="J2613">
            <v>1555</v>
          </cell>
          <cell r="K2613">
            <v>435.40000000000003</v>
          </cell>
        </row>
        <row r="2614">
          <cell r="I2614" t="str">
            <v>30HZ-161-A_OPT_SEI_4</v>
          </cell>
          <cell r="J2614">
            <v>2689</v>
          </cell>
          <cell r="K2614">
            <v>752.92000000000007</v>
          </cell>
        </row>
        <row r="2615">
          <cell r="I2615" t="str">
            <v>30HZ-161-A_OPT_SEI_4C</v>
          </cell>
          <cell r="J2615">
            <v>3629</v>
          </cell>
          <cell r="K2615">
            <v>1016.1200000000001</v>
          </cell>
        </row>
        <row r="2616">
          <cell r="I2616" t="str">
            <v xml:space="preserve">30HZ-195-A_OPT_005               </v>
          </cell>
          <cell r="J2616">
            <v>4230</v>
          </cell>
          <cell r="K2616">
            <v>1184.4000000000001</v>
          </cell>
        </row>
        <row r="2617">
          <cell r="I2617" t="str">
            <v xml:space="preserve">30HZ-195-A_OPT_006               </v>
          </cell>
          <cell r="J2617">
            <v>10940</v>
          </cell>
          <cell r="K2617">
            <v>3063.2000000000003</v>
          </cell>
        </row>
        <row r="2618">
          <cell r="I2618" t="str">
            <v xml:space="preserve">30HZ-195-A_OPT_007               </v>
          </cell>
          <cell r="J2618">
            <v>6281</v>
          </cell>
          <cell r="K2618">
            <v>1758.68</v>
          </cell>
        </row>
        <row r="2619">
          <cell r="I2619" t="str">
            <v xml:space="preserve">30HZ-195-A_OPT_007A              </v>
          </cell>
          <cell r="J2619">
            <v>483</v>
          </cell>
          <cell r="K2619">
            <v>135.24</v>
          </cell>
        </row>
        <row r="2620">
          <cell r="I2620" t="str">
            <v xml:space="preserve">30HZ-195-A_OPT_020               </v>
          </cell>
          <cell r="J2620">
            <v>3320</v>
          </cell>
          <cell r="K2620">
            <v>929.60000000000014</v>
          </cell>
        </row>
        <row r="2621">
          <cell r="I2621" t="str">
            <v xml:space="preserve">30HZ-195-A_OPT_022               </v>
          </cell>
          <cell r="J2621">
            <v>4994</v>
          </cell>
          <cell r="K2621">
            <v>1398.3200000000002</v>
          </cell>
        </row>
        <row r="2622">
          <cell r="I2622" t="str">
            <v xml:space="preserve">30HZ-195-A_OPT_026               </v>
          </cell>
          <cell r="J2622">
            <v>1218</v>
          </cell>
          <cell r="K2622">
            <v>341.04</v>
          </cell>
        </row>
        <row r="2623">
          <cell r="I2623" t="str">
            <v xml:space="preserve">30HZ-195-A_OPT_027               </v>
          </cell>
          <cell r="J2623">
            <v>2515</v>
          </cell>
          <cell r="K2623">
            <v>704.2</v>
          </cell>
        </row>
        <row r="2624">
          <cell r="I2624" t="str">
            <v xml:space="preserve">30HZ-195-A_OPT_033               </v>
          </cell>
          <cell r="J2624">
            <v>18682</v>
          </cell>
          <cell r="K2624">
            <v>5230.9600000000009</v>
          </cell>
        </row>
        <row r="2625">
          <cell r="I2625" t="str">
            <v xml:space="preserve">30HZ-195-A_OPT_034A              </v>
          </cell>
          <cell r="J2625">
            <v>40593</v>
          </cell>
          <cell r="K2625">
            <v>11366.04</v>
          </cell>
        </row>
        <row r="2626">
          <cell r="I2626" t="str">
            <v xml:space="preserve">30HZ-195-A_OPT_049      </v>
          </cell>
          <cell r="J2626">
            <v>12314</v>
          </cell>
          <cell r="K2626">
            <v>3447.9200000000005</v>
          </cell>
        </row>
        <row r="2627">
          <cell r="I2627" t="str">
            <v xml:space="preserve">30HZ-195-A_OPT_051               </v>
          </cell>
          <cell r="J2627">
            <v>3832</v>
          </cell>
          <cell r="K2627">
            <v>1072.96</v>
          </cell>
        </row>
        <row r="2628">
          <cell r="I2628" t="str">
            <v xml:space="preserve">30HZ-195-A_OPT_055               </v>
          </cell>
          <cell r="J2628">
            <v>17460</v>
          </cell>
          <cell r="K2628">
            <v>4888.8</v>
          </cell>
        </row>
        <row r="2629">
          <cell r="I2629" t="str">
            <v>OPT_084_055</v>
          </cell>
          <cell r="J2629">
            <v>702</v>
          </cell>
          <cell r="K2629">
            <v>196.56000000000003</v>
          </cell>
        </row>
        <row r="2630">
          <cell r="I2630" t="str">
            <v>OPT_084_075</v>
          </cell>
          <cell r="J2630">
            <v>702</v>
          </cell>
          <cell r="K2630">
            <v>196.56000000000003</v>
          </cell>
        </row>
        <row r="2631">
          <cell r="I2631" t="str">
            <v>OPT_084D_055</v>
          </cell>
          <cell r="J2631">
            <v>936</v>
          </cell>
          <cell r="K2631">
            <v>262.08000000000004</v>
          </cell>
        </row>
        <row r="2632">
          <cell r="I2632" t="str">
            <v>OPT_084D_075</v>
          </cell>
          <cell r="J2632">
            <v>936</v>
          </cell>
          <cell r="K2632">
            <v>262.08000000000004</v>
          </cell>
        </row>
        <row r="2633">
          <cell r="I2633" t="str">
            <v>OPT_084R_055</v>
          </cell>
          <cell r="J2633">
            <v>702</v>
          </cell>
          <cell r="K2633">
            <v>196.56000000000003</v>
          </cell>
        </row>
        <row r="2634">
          <cell r="I2634" t="str">
            <v>OPT_084R_075</v>
          </cell>
          <cell r="J2634">
            <v>702</v>
          </cell>
          <cell r="K2634">
            <v>196.56000000000003</v>
          </cell>
        </row>
        <row r="2635">
          <cell r="I2635" t="str">
            <v xml:space="preserve">30HZ-195-A_OPT_100               </v>
          </cell>
          <cell r="J2635">
            <v>69</v>
          </cell>
          <cell r="K2635">
            <v>19.32</v>
          </cell>
        </row>
        <row r="2636">
          <cell r="I2636" t="str">
            <v xml:space="preserve">30HZ-195-A_OPT_102A              </v>
          </cell>
          <cell r="J2636">
            <v>468</v>
          </cell>
          <cell r="K2636">
            <v>131.04000000000002</v>
          </cell>
        </row>
        <row r="2637">
          <cell r="I2637" t="str">
            <v xml:space="preserve">30HZ-195-A_OPT_103               </v>
          </cell>
          <cell r="J2637">
            <v>930</v>
          </cell>
          <cell r="K2637">
            <v>260.40000000000003</v>
          </cell>
        </row>
        <row r="2638">
          <cell r="I2638" t="str">
            <v xml:space="preserve">30HZ-195-A_OPT_103A              </v>
          </cell>
          <cell r="J2638">
            <v>1903</v>
          </cell>
          <cell r="K2638">
            <v>532.84</v>
          </cell>
        </row>
        <row r="2639">
          <cell r="I2639" t="str">
            <v xml:space="preserve">30HZ-195-A_OPT_150               </v>
          </cell>
          <cell r="J2639">
            <v>594</v>
          </cell>
          <cell r="K2639">
            <v>166.32000000000002</v>
          </cell>
        </row>
        <row r="2640">
          <cell r="I2640" t="str">
            <v xml:space="preserve">30HZ-195-A_OPT_150A              </v>
          </cell>
          <cell r="J2640">
            <v>1722</v>
          </cell>
          <cell r="K2640">
            <v>482.16</v>
          </cell>
        </row>
        <row r="2641">
          <cell r="I2641" t="str">
            <v xml:space="preserve">30HZ-195-A_OPT_152               </v>
          </cell>
          <cell r="J2641">
            <v>704</v>
          </cell>
          <cell r="K2641">
            <v>197.12</v>
          </cell>
        </row>
        <row r="2642">
          <cell r="I2642" t="str">
            <v>30HZ-195-A_OPT_193</v>
          </cell>
          <cell r="J2642">
            <v>418</v>
          </cell>
          <cell r="K2642">
            <v>117.04</v>
          </cell>
        </row>
        <row r="2643">
          <cell r="I2643" t="str">
            <v>30HZ-195-A_OPT_194</v>
          </cell>
          <cell r="J2643">
            <v>1333</v>
          </cell>
          <cell r="K2643">
            <v>373.24</v>
          </cell>
        </row>
        <row r="2644">
          <cell r="I2644" t="str">
            <v>30HZ-195-A_OPT_197</v>
          </cell>
          <cell r="J2644" t="e">
            <v>#VALUE!</v>
          </cell>
          <cell r="K2644" t="e">
            <v>#VALUE!</v>
          </cell>
        </row>
        <row r="2645">
          <cell r="I2645" t="str">
            <v>30HZ-195-A_OPT_199</v>
          </cell>
          <cell r="J2645">
            <v>557</v>
          </cell>
          <cell r="K2645">
            <v>155.96</v>
          </cell>
        </row>
        <row r="2646">
          <cell r="I2646" t="str">
            <v>30HZ-195-A_OPT_SEI_2B</v>
          </cell>
          <cell r="J2646">
            <v>1626</v>
          </cell>
          <cell r="K2646">
            <v>455.28000000000003</v>
          </cell>
        </row>
        <row r="2647">
          <cell r="I2647" t="str">
            <v>30HZ-195-A_OPT_SEI_3</v>
          </cell>
          <cell r="J2647">
            <v>2192</v>
          </cell>
          <cell r="K2647">
            <v>613.7600000000001</v>
          </cell>
        </row>
        <row r="2648">
          <cell r="I2648" t="str">
            <v>30HZ-195-A_OPT_SEI_3LI</v>
          </cell>
          <cell r="J2648">
            <v>1886</v>
          </cell>
          <cell r="K2648">
            <v>528.08000000000004</v>
          </cell>
        </row>
        <row r="2649">
          <cell r="I2649" t="str">
            <v>30HZ-195-A_OPT_SEI_4</v>
          </cell>
          <cell r="J2649">
            <v>3207</v>
          </cell>
          <cell r="K2649">
            <v>897.96</v>
          </cell>
        </row>
        <row r="2650">
          <cell r="I2650" t="str">
            <v>30HZ-195-A_OPT_SEI_4C</v>
          </cell>
          <cell r="J2650">
            <v>4325</v>
          </cell>
          <cell r="K2650">
            <v>1211.0000000000002</v>
          </cell>
        </row>
        <row r="2651">
          <cell r="I2651" t="str">
            <v xml:space="preserve">30HZ-225-A_OPT_005               </v>
          </cell>
          <cell r="J2651">
            <v>5067</v>
          </cell>
          <cell r="K2651">
            <v>1418.7600000000002</v>
          </cell>
        </row>
        <row r="2652">
          <cell r="I2652" t="str">
            <v xml:space="preserve">30HZ-225-A_OPT_006               </v>
          </cell>
          <cell r="J2652">
            <v>11782</v>
          </cell>
          <cell r="K2652">
            <v>3298.9600000000005</v>
          </cell>
        </row>
        <row r="2653">
          <cell r="I2653" t="str">
            <v xml:space="preserve">30HZ-225-A_OPT_007               </v>
          </cell>
          <cell r="J2653">
            <v>6923</v>
          </cell>
          <cell r="K2653">
            <v>1938.4400000000003</v>
          </cell>
        </row>
        <row r="2654">
          <cell r="I2654" t="str">
            <v xml:space="preserve">30HZ-225-A_OPT_007A              </v>
          </cell>
          <cell r="J2654">
            <v>483</v>
          </cell>
          <cell r="K2654">
            <v>135.24</v>
          </cell>
        </row>
        <row r="2655">
          <cell r="I2655" t="str">
            <v xml:space="preserve">30HZ-225-A_OPT_020               </v>
          </cell>
          <cell r="J2655">
            <v>3388</v>
          </cell>
          <cell r="K2655">
            <v>948.6400000000001</v>
          </cell>
        </row>
        <row r="2656">
          <cell r="I2656" t="str">
            <v xml:space="preserve">30HZ-225-A_OPT_022               </v>
          </cell>
          <cell r="J2656">
            <v>5063</v>
          </cell>
          <cell r="K2656">
            <v>1417.64</v>
          </cell>
        </row>
        <row r="2657">
          <cell r="I2657" t="str">
            <v xml:space="preserve">30HZ-225-A_OPT_026               </v>
          </cell>
          <cell r="J2657">
            <v>1218</v>
          </cell>
          <cell r="K2657">
            <v>341.04</v>
          </cell>
        </row>
        <row r="2658">
          <cell r="I2658" t="str">
            <v xml:space="preserve">30HZ-225-A_OPT_027               </v>
          </cell>
          <cell r="J2658">
            <v>2733</v>
          </cell>
          <cell r="K2658">
            <v>765.24000000000012</v>
          </cell>
        </row>
        <row r="2659">
          <cell r="I2659" t="str">
            <v xml:space="preserve">30HZ-225-A_OPT_033               </v>
          </cell>
          <cell r="J2659">
            <v>20249</v>
          </cell>
          <cell r="K2659">
            <v>5669.72</v>
          </cell>
        </row>
        <row r="2660">
          <cell r="I2660" t="str">
            <v xml:space="preserve">30HZ-225-A_OPT_034A              </v>
          </cell>
          <cell r="J2660">
            <v>43071</v>
          </cell>
          <cell r="K2660">
            <v>12059.880000000001</v>
          </cell>
        </row>
        <row r="2661">
          <cell r="I2661" t="str">
            <v xml:space="preserve">30HZ-225-A_OPT_049      </v>
          </cell>
          <cell r="J2661">
            <v>12677</v>
          </cell>
          <cell r="K2661">
            <v>3549.5600000000004</v>
          </cell>
        </row>
        <row r="2662">
          <cell r="I2662" t="str">
            <v xml:space="preserve">30HZ-225-A_OPT_051               </v>
          </cell>
          <cell r="J2662">
            <v>3832</v>
          </cell>
          <cell r="K2662">
            <v>1072.96</v>
          </cell>
        </row>
        <row r="2663">
          <cell r="I2663" t="str">
            <v xml:space="preserve">30HZ-225-A_OPT_055               </v>
          </cell>
          <cell r="J2663">
            <v>17429</v>
          </cell>
          <cell r="K2663">
            <v>4880.1200000000008</v>
          </cell>
        </row>
        <row r="2664">
          <cell r="I2664" t="str">
            <v>OPT_084_075</v>
          </cell>
          <cell r="J2664">
            <v>702</v>
          </cell>
          <cell r="K2664">
            <v>196.56000000000003</v>
          </cell>
        </row>
        <row r="2665">
          <cell r="I2665" t="str">
            <v>OPT_084_090</v>
          </cell>
          <cell r="J2665">
            <v>936</v>
          </cell>
          <cell r="K2665">
            <v>262.08000000000004</v>
          </cell>
        </row>
        <row r="2666">
          <cell r="I2666" t="str">
            <v>OPT_084D_075</v>
          </cell>
          <cell r="J2666">
            <v>936</v>
          </cell>
          <cell r="K2666">
            <v>262.08000000000004</v>
          </cell>
        </row>
        <row r="2667">
          <cell r="I2667" t="str">
            <v>OPT_084D_090</v>
          </cell>
          <cell r="J2667">
            <v>1403</v>
          </cell>
          <cell r="K2667">
            <v>392.84000000000003</v>
          </cell>
        </row>
        <row r="2668">
          <cell r="I2668" t="str">
            <v>OPT_084R_075</v>
          </cell>
          <cell r="J2668">
            <v>702</v>
          </cell>
          <cell r="K2668">
            <v>196.56000000000003</v>
          </cell>
        </row>
        <row r="2669">
          <cell r="I2669" t="str">
            <v xml:space="preserve">OPT_084R_090           </v>
          </cell>
          <cell r="J2669">
            <v>936</v>
          </cell>
          <cell r="K2669">
            <v>262.08000000000004</v>
          </cell>
        </row>
        <row r="2670">
          <cell r="I2670" t="str">
            <v xml:space="preserve">30HZ-225-A_OPT_100               </v>
          </cell>
          <cell r="J2670">
            <v>69</v>
          </cell>
          <cell r="K2670">
            <v>19.32</v>
          </cell>
        </row>
        <row r="2671">
          <cell r="I2671" t="str">
            <v xml:space="preserve">30HZ-225-A_OPT_102A              </v>
          </cell>
          <cell r="J2671">
            <v>556</v>
          </cell>
          <cell r="K2671">
            <v>155.68</v>
          </cell>
        </row>
        <row r="2672">
          <cell r="I2672" t="str">
            <v xml:space="preserve">30HZ-225-A_OPT_103               </v>
          </cell>
          <cell r="J2672">
            <v>930</v>
          </cell>
          <cell r="K2672">
            <v>260.40000000000003</v>
          </cell>
        </row>
        <row r="2673">
          <cell r="I2673" t="str">
            <v xml:space="preserve">30HZ-225-A_OPT_103A              </v>
          </cell>
          <cell r="J2673">
            <v>1903</v>
          </cell>
          <cell r="K2673">
            <v>532.84</v>
          </cell>
        </row>
        <row r="2674">
          <cell r="I2674" t="str">
            <v xml:space="preserve">30HZ-225-A_OPT_150               </v>
          </cell>
          <cell r="J2674">
            <v>594</v>
          </cell>
          <cell r="K2674">
            <v>166.32000000000002</v>
          </cell>
        </row>
        <row r="2675">
          <cell r="I2675" t="str">
            <v xml:space="preserve">30HZ-225-A_OPT_150A              </v>
          </cell>
          <cell r="J2675">
            <v>1722</v>
          </cell>
          <cell r="K2675">
            <v>482.16</v>
          </cell>
        </row>
        <row r="2676">
          <cell r="I2676" t="str">
            <v xml:space="preserve">30HZ-225-A_OPT_152               </v>
          </cell>
          <cell r="J2676">
            <v>704</v>
          </cell>
          <cell r="K2676">
            <v>197.12</v>
          </cell>
        </row>
        <row r="2677">
          <cell r="I2677" t="str">
            <v>30HZ-225-A_OPT_193</v>
          </cell>
          <cell r="J2677">
            <v>418</v>
          </cell>
          <cell r="K2677">
            <v>117.04</v>
          </cell>
        </row>
        <row r="2678">
          <cell r="I2678" t="str">
            <v>30HZ-225-A_OPT_194</v>
          </cell>
          <cell r="J2678">
            <v>1333</v>
          </cell>
          <cell r="K2678">
            <v>373.24</v>
          </cell>
        </row>
        <row r="2679">
          <cell r="I2679" t="str">
            <v>30HZ-225-A_OPT_197</v>
          </cell>
          <cell r="J2679" t="e">
            <v>#VALUE!</v>
          </cell>
          <cell r="K2679" t="e">
            <v>#VALUE!</v>
          </cell>
        </row>
        <row r="2680">
          <cell r="I2680" t="str">
            <v>30HZ-225-A_OPT_199</v>
          </cell>
          <cell r="J2680">
            <v>557</v>
          </cell>
          <cell r="K2680">
            <v>155.96</v>
          </cell>
        </row>
        <row r="2681">
          <cell r="I2681" t="str">
            <v>30HZ-225-A_OPT_SEI_2B</v>
          </cell>
          <cell r="J2681">
            <v>1626</v>
          </cell>
          <cell r="K2681">
            <v>455.28000000000003</v>
          </cell>
        </row>
        <row r="2682">
          <cell r="I2682" t="str">
            <v>30HZ-225-A_OPT_SEI_3</v>
          </cell>
          <cell r="J2682">
            <v>2192</v>
          </cell>
          <cell r="K2682">
            <v>613.7600000000001</v>
          </cell>
        </row>
        <row r="2683">
          <cell r="I2683" t="str">
            <v>30HZ-225-A_OPT_SEI_3LI</v>
          </cell>
          <cell r="J2683">
            <v>1886</v>
          </cell>
          <cell r="K2683">
            <v>528.08000000000004</v>
          </cell>
        </row>
        <row r="2684">
          <cell r="I2684" t="str">
            <v>30HZ-225-A_OPT_SEI_4</v>
          </cell>
          <cell r="J2684">
            <v>3207</v>
          </cell>
          <cell r="K2684">
            <v>897.96</v>
          </cell>
        </row>
        <row r="2685">
          <cell r="I2685" t="str">
            <v>30HZ-225-A_OPT_SEI_4C</v>
          </cell>
          <cell r="J2685">
            <v>4325</v>
          </cell>
          <cell r="K2685">
            <v>1211.0000000000002</v>
          </cell>
        </row>
        <row r="2686">
          <cell r="I2686" t="str">
            <v xml:space="preserve">30HZ-250-A_OPT_005               </v>
          </cell>
          <cell r="J2686">
            <v>5704</v>
          </cell>
          <cell r="K2686">
            <v>1597.1200000000001</v>
          </cell>
        </row>
        <row r="2687">
          <cell r="I2687" t="str">
            <v xml:space="preserve">30HZ-250-A_OPT_006               </v>
          </cell>
          <cell r="J2687">
            <v>10466</v>
          </cell>
          <cell r="K2687">
            <v>2930.4800000000005</v>
          </cell>
        </row>
        <row r="2688">
          <cell r="I2688" t="str">
            <v xml:space="preserve">30HZ-250-A_OPT_007               </v>
          </cell>
          <cell r="J2688">
            <v>7560</v>
          </cell>
          <cell r="K2688">
            <v>2116.8000000000002</v>
          </cell>
        </row>
        <row r="2689">
          <cell r="I2689" t="str">
            <v xml:space="preserve">30HZ-250-A_OPT_007A              </v>
          </cell>
          <cell r="J2689">
            <v>483</v>
          </cell>
          <cell r="K2689">
            <v>135.24</v>
          </cell>
        </row>
        <row r="2690">
          <cell r="I2690" t="str">
            <v xml:space="preserve">30HZ-250-A_OPT_020               </v>
          </cell>
          <cell r="J2690">
            <v>6030</v>
          </cell>
          <cell r="K2690">
            <v>1688.4</v>
          </cell>
        </row>
        <row r="2691">
          <cell r="I2691" t="str">
            <v xml:space="preserve">30HZ-250-A_OPT_022               </v>
          </cell>
          <cell r="J2691">
            <v>7943</v>
          </cell>
          <cell r="K2691">
            <v>2224.0400000000004</v>
          </cell>
        </row>
        <row r="2692">
          <cell r="I2692" t="str">
            <v xml:space="preserve">30HZ-250-A_OPT_026               </v>
          </cell>
          <cell r="J2692">
            <v>1455</v>
          </cell>
          <cell r="K2692">
            <v>407.40000000000003</v>
          </cell>
        </row>
        <row r="2693">
          <cell r="I2693" t="str">
            <v xml:space="preserve">30HZ-250-A_OPT_027               </v>
          </cell>
          <cell r="J2693">
            <v>2871</v>
          </cell>
          <cell r="K2693">
            <v>803.88000000000011</v>
          </cell>
        </row>
        <row r="2694">
          <cell r="I2694" t="str">
            <v xml:space="preserve">30HZ-250-A_OPT_033               </v>
          </cell>
          <cell r="J2694">
            <v>23137</v>
          </cell>
          <cell r="K2694">
            <v>6478.3600000000006</v>
          </cell>
        </row>
        <row r="2695">
          <cell r="I2695" t="str">
            <v xml:space="preserve">30HZ-250-A_OPT_034A              </v>
          </cell>
          <cell r="J2695">
            <v>47815</v>
          </cell>
          <cell r="K2695">
            <v>13388.2</v>
          </cell>
        </row>
        <row r="2696">
          <cell r="I2696" t="str">
            <v xml:space="preserve">30HZ-250-A_OPT_049      </v>
          </cell>
          <cell r="J2696">
            <v>9979</v>
          </cell>
          <cell r="K2696">
            <v>2794.1200000000003</v>
          </cell>
        </row>
        <row r="2697">
          <cell r="I2697" t="str">
            <v xml:space="preserve">30HZ-250-A_OPT_051               </v>
          </cell>
          <cell r="J2697">
            <v>6022</v>
          </cell>
          <cell r="K2697">
            <v>1686.16</v>
          </cell>
        </row>
        <row r="2698">
          <cell r="I2698" t="str">
            <v xml:space="preserve">30HZ-250-A_OPT_055               </v>
          </cell>
          <cell r="J2698">
            <v>18016</v>
          </cell>
          <cell r="K2698">
            <v>5044.4800000000005</v>
          </cell>
        </row>
        <row r="2699">
          <cell r="I2699" t="str">
            <v>OPT_084_110</v>
          </cell>
          <cell r="J2699">
            <v>936</v>
          </cell>
          <cell r="K2699">
            <v>262.08000000000004</v>
          </cell>
        </row>
        <row r="2700">
          <cell r="I2700" t="str">
            <v>OPT_084D_110</v>
          </cell>
          <cell r="J2700">
            <v>1403</v>
          </cell>
          <cell r="K2700">
            <v>392.84000000000003</v>
          </cell>
        </row>
        <row r="2701">
          <cell r="I2701" t="str">
            <v xml:space="preserve">OPT_084R_090           </v>
          </cell>
          <cell r="J2701">
            <v>936</v>
          </cell>
          <cell r="K2701">
            <v>262.08000000000004</v>
          </cell>
        </row>
        <row r="2702">
          <cell r="I2702" t="str">
            <v>OPT_084R_110</v>
          </cell>
          <cell r="J2702">
            <v>936</v>
          </cell>
          <cell r="K2702">
            <v>262.08000000000004</v>
          </cell>
        </row>
        <row r="2703">
          <cell r="I2703" t="str">
            <v xml:space="preserve">30HZ-250-A_OPT_100               </v>
          </cell>
          <cell r="J2703">
            <v>69</v>
          </cell>
          <cell r="K2703">
            <v>19.32</v>
          </cell>
        </row>
        <row r="2704">
          <cell r="I2704" t="str">
            <v xml:space="preserve">30HZ-250-A_OPT_102A              </v>
          </cell>
          <cell r="J2704">
            <v>649</v>
          </cell>
          <cell r="K2704">
            <v>181.72000000000003</v>
          </cell>
        </row>
        <row r="2705">
          <cell r="I2705" t="str">
            <v xml:space="preserve">30HZ-250-A_OPT_103               </v>
          </cell>
          <cell r="J2705">
            <v>930</v>
          </cell>
          <cell r="K2705">
            <v>260.40000000000003</v>
          </cell>
        </row>
        <row r="2706">
          <cell r="I2706" t="str">
            <v xml:space="preserve">30HZ-250-A_OPT_103A              </v>
          </cell>
          <cell r="J2706">
            <v>2353</v>
          </cell>
          <cell r="K2706">
            <v>658.84</v>
          </cell>
        </row>
        <row r="2707">
          <cell r="I2707" t="str">
            <v xml:space="preserve">30HZ-250-A_OPT_150               </v>
          </cell>
          <cell r="J2707">
            <v>594</v>
          </cell>
          <cell r="K2707">
            <v>166.32000000000002</v>
          </cell>
        </row>
        <row r="2708">
          <cell r="I2708" t="str">
            <v xml:space="preserve">30HZ-250-A_OPT_150A              </v>
          </cell>
          <cell r="J2708">
            <v>1817</v>
          </cell>
          <cell r="K2708">
            <v>508.76000000000005</v>
          </cell>
        </row>
        <row r="2709">
          <cell r="I2709" t="str">
            <v xml:space="preserve">30HZ-250-A_OPT_152               </v>
          </cell>
          <cell r="J2709">
            <v>704</v>
          </cell>
          <cell r="K2709">
            <v>197.12</v>
          </cell>
        </row>
        <row r="2710">
          <cell r="I2710" t="str">
            <v>30HZ-250-A_OPT_193</v>
          </cell>
          <cell r="J2710">
            <v>418</v>
          </cell>
          <cell r="K2710">
            <v>117.04</v>
          </cell>
        </row>
        <row r="2711">
          <cell r="I2711" t="str">
            <v>30HZ-250-A_OPT_194</v>
          </cell>
          <cell r="J2711">
            <v>1333</v>
          </cell>
          <cell r="K2711">
            <v>373.24</v>
          </cell>
        </row>
        <row r="2712">
          <cell r="I2712" t="str">
            <v>30HZ-250-A_OPT_197</v>
          </cell>
          <cell r="J2712">
            <v>1360</v>
          </cell>
          <cell r="K2712">
            <v>380.8</v>
          </cell>
        </row>
        <row r="2713">
          <cell r="I2713" t="str">
            <v>30HZ-250-A_OPT_199</v>
          </cell>
          <cell r="J2713">
            <v>557</v>
          </cell>
          <cell r="K2713">
            <v>155.96</v>
          </cell>
        </row>
        <row r="2714">
          <cell r="I2714" t="str">
            <v>30HZ-250-A_OPT_SEI_2B</v>
          </cell>
          <cell r="J2714">
            <v>1901</v>
          </cell>
          <cell r="K2714">
            <v>532.28000000000009</v>
          </cell>
        </row>
        <row r="2715">
          <cell r="I2715" t="str">
            <v>30HZ-250-A_OPT_SEI_3</v>
          </cell>
          <cell r="J2715">
            <v>3090</v>
          </cell>
          <cell r="K2715">
            <v>865.2</v>
          </cell>
        </row>
        <row r="2716">
          <cell r="I2716" t="str">
            <v>30HZ-250-A_OPT_SEI_3LI</v>
          </cell>
          <cell r="J2716">
            <v>2120</v>
          </cell>
          <cell r="K2716">
            <v>593.6</v>
          </cell>
        </row>
        <row r="2717">
          <cell r="I2717" t="str">
            <v>30HZ-250-A_OPT_SEI_4</v>
          </cell>
          <cell r="J2717">
            <v>3612</v>
          </cell>
          <cell r="K2717">
            <v>1011.3600000000001</v>
          </cell>
        </row>
        <row r="2718">
          <cell r="I2718" t="str">
            <v>30HZ-250-A_OPT_SEI_4C</v>
          </cell>
          <cell r="J2718">
            <v>4877</v>
          </cell>
          <cell r="K2718">
            <v>1365.5600000000002</v>
          </cell>
        </row>
        <row r="2719">
          <cell r="I2719" t="str">
            <v xml:space="preserve">30HZ-280-A_OPT_005               </v>
          </cell>
          <cell r="J2719">
            <v>7271</v>
          </cell>
          <cell r="K2719">
            <v>2035.88</v>
          </cell>
        </row>
        <row r="2720">
          <cell r="I2720" t="str">
            <v xml:space="preserve">30HZ-280-A_OPT_006               </v>
          </cell>
          <cell r="J2720">
            <v>10815</v>
          </cell>
          <cell r="K2720">
            <v>3028.2000000000003</v>
          </cell>
        </row>
        <row r="2721">
          <cell r="I2721" t="str">
            <v xml:space="preserve">30HZ-280-A_OPT_007               </v>
          </cell>
          <cell r="J2721">
            <v>8195</v>
          </cell>
          <cell r="K2721">
            <v>2294.6000000000004</v>
          </cell>
        </row>
        <row r="2722">
          <cell r="I2722" t="str">
            <v xml:space="preserve">30HZ-280-A_OPT_007A              </v>
          </cell>
          <cell r="J2722">
            <v>483</v>
          </cell>
          <cell r="K2722">
            <v>135.24</v>
          </cell>
        </row>
        <row r="2723">
          <cell r="I2723" t="str">
            <v xml:space="preserve">30HZ-280-A_OPT_020               </v>
          </cell>
          <cell r="J2723">
            <v>6100</v>
          </cell>
          <cell r="K2723">
            <v>1708.0000000000002</v>
          </cell>
        </row>
        <row r="2724">
          <cell r="I2724" t="str">
            <v xml:space="preserve">30HZ-280-A_OPT_022               </v>
          </cell>
          <cell r="J2724">
            <v>8012</v>
          </cell>
          <cell r="K2724">
            <v>2243.36</v>
          </cell>
        </row>
        <row r="2725">
          <cell r="I2725" t="str">
            <v xml:space="preserve">30HZ-280-A_OPT_026               </v>
          </cell>
          <cell r="J2725">
            <v>1455</v>
          </cell>
          <cell r="K2725">
            <v>407.40000000000003</v>
          </cell>
        </row>
        <row r="2726">
          <cell r="I2726" t="str">
            <v xml:space="preserve">30HZ-280-A_OPT_027               </v>
          </cell>
          <cell r="J2726">
            <v>3089</v>
          </cell>
          <cell r="K2726">
            <v>864.92000000000007</v>
          </cell>
        </row>
        <row r="2727">
          <cell r="I2727" t="str">
            <v xml:space="preserve">30HZ-280-A_OPT_033               </v>
          </cell>
          <cell r="J2727">
            <v>25987</v>
          </cell>
          <cell r="K2727">
            <v>7276.3600000000006</v>
          </cell>
        </row>
        <row r="2728">
          <cell r="I2728" t="str">
            <v xml:space="preserve">30HZ-280-A_OPT_034A              </v>
          </cell>
          <cell r="J2728">
            <v>52568</v>
          </cell>
          <cell r="K2728">
            <v>14719.04</v>
          </cell>
        </row>
        <row r="2729">
          <cell r="I2729" t="str">
            <v xml:space="preserve">30HZ-280-A_OPT_049      </v>
          </cell>
          <cell r="J2729">
            <v>9979</v>
          </cell>
          <cell r="K2729">
            <v>2794.1200000000003</v>
          </cell>
        </row>
        <row r="2730">
          <cell r="I2730" t="str">
            <v xml:space="preserve">30HZ-280-A_OPT_051               </v>
          </cell>
          <cell r="J2730">
            <v>6022</v>
          </cell>
          <cell r="K2730">
            <v>1686.16</v>
          </cell>
        </row>
        <row r="2731">
          <cell r="I2731" t="str">
            <v xml:space="preserve">30HZ-280-A_OPT_055               </v>
          </cell>
          <cell r="J2731">
            <v>19882</v>
          </cell>
          <cell r="K2731">
            <v>5566.9600000000009</v>
          </cell>
        </row>
        <row r="2732">
          <cell r="I2732" t="str">
            <v>OPT_084_110</v>
          </cell>
          <cell r="J2732">
            <v>936</v>
          </cell>
          <cell r="K2732">
            <v>262.08000000000004</v>
          </cell>
        </row>
        <row r="2733">
          <cell r="I2733" t="str">
            <v>OPT_084D_110</v>
          </cell>
          <cell r="J2733">
            <v>1403</v>
          </cell>
          <cell r="K2733">
            <v>392.84000000000003</v>
          </cell>
        </row>
        <row r="2734">
          <cell r="I2734" t="str">
            <v xml:space="preserve">OPT_084R_090           </v>
          </cell>
          <cell r="J2734">
            <v>936</v>
          </cell>
          <cell r="K2734">
            <v>262.08000000000004</v>
          </cell>
        </row>
        <row r="2735">
          <cell r="I2735" t="str">
            <v>OPT_084R_110</v>
          </cell>
          <cell r="J2735">
            <v>936</v>
          </cell>
          <cell r="K2735">
            <v>262.08000000000004</v>
          </cell>
        </row>
        <row r="2736">
          <cell r="I2736" t="str">
            <v xml:space="preserve">30HZ-280-A_OPT_100               </v>
          </cell>
          <cell r="J2736">
            <v>69</v>
          </cell>
          <cell r="K2736">
            <v>19.32</v>
          </cell>
        </row>
        <row r="2737">
          <cell r="I2737" t="str">
            <v xml:space="preserve">30HZ-280-A_OPT_102A              </v>
          </cell>
          <cell r="J2737">
            <v>743</v>
          </cell>
          <cell r="K2737">
            <v>208.04000000000002</v>
          </cell>
        </row>
        <row r="2738">
          <cell r="I2738" t="str">
            <v xml:space="preserve">30HZ-280-A_OPT_103               </v>
          </cell>
          <cell r="J2738">
            <v>930</v>
          </cell>
          <cell r="K2738">
            <v>260.40000000000003</v>
          </cell>
        </row>
        <row r="2739">
          <cell r="I2739" t="str">
            <v xml:space="preserve">30HZ-280-A_OPT_103A              </v>
          </cell>
          <cell r="J2739">
            <v>2353</v>
          </cell>
          <cell r="K2739">
            <v>658.84</v>
          </cell>
        </row>
        <row r="2740">
          <cell r="I2740" t="str">
            <v xml:space="preserve">30HZ-280-A_OPT_150               </v>
          </cell>
          <cell r="J2740">
            <v>594</v>
          </cell>
          <cell r="K2740">
            <v>166.32000000000002</v>
          </cell>
        </row>
        <row r="2741">
          <cell r="I2741" t="str">
            <v xml:space="preserve">30HZ-280-A_OPT_150A              </v>
          </cell>
          <cell r="J2741">
            <v>1961</v>
          </cell>
          <cell r="K2741">
            <v>549.08000000000004</v>
          </cell>
        </row>
        <row r="2742">
          <cell r="I2742" t="str">
            <v xml:space="preserve">30HZ-280-A_OPT_152               </v>
          </cell>
          <cell r="J2742">
            <v>704</v>
          </cell>
          <cell r="K2742">
            <v>197.12</v>
          </cell>
        </row>
        <row r="2743">
          <cell r="I2743" t="str">
            <v>30HZ-280-A_OPT_193</v>
          </cell>
          <cell r="J2743">
            <v>418</v>
          </cell>
          <cell r="K2743">
            <v>117.04</v>
          </cell>
        </row>
        <row r="2744">
          <cell r="I2744" t="str">
            <v>30HZ-280-A_OPT_194</v>
          </cell>
          <cell r="J2744">
            <v>1333</v>
          </cell>
          <cell r="K2744">
            <v>373.24</v>
          </cell>
        </row>
        <row r="2745">
          <cell r="I2745" t="str">
            <v>30HZ-280-A_OPT_197</v>
          </cell>
          <cell r="J2745">
            <v>1360</v>
          </cell>
          <cell r="K2745">
            <v>380.8</v>
          </cell>
        </row>
        <row r="2746">
          <cell r="I2746" t="str">
            <v>30HZ-280-A_OPT_199</v>
          </cell>
          <cell r="J2746">
            <v>557</v>
          </cell>
          <cell r="K2746">
            <v>155.96</v>
          </cell>
        </row>
        <row r="2747">
          <cell r="I2747" t="str">
            <v>30HZ-280-A_OPT_SEI_2B</v>
          </cell>
          <cell r="J2747">
            <v>1901</v>
          </cell>
          <cell r="K2747">
            <v>532.28000000000009</v>
          </cell>
        </row>
        <row r="2748">
          <cell r="I2748" t="str">
            <v>30HZ-280-A_OPT_SEI_3</v>
          </cell>
          <cell r="J2748">
            <v>3090</v>
          </cell>
          <cell r="K2748">
            <v>865.2</v>
          </cell>
        </row>
        <row r="2749">
          <cell r="I2749" t="str">
            <v>30HZ-280-A_OPT_SEI_3LI</v>
          </cell>
          <cell r="J2749">
            <v>2120</v>
          </cell>
          <cell r="K2749">
            <v>593.6</v>
          </cell>
        </row>
        <row r="2750">
          <cell r="I2750" t="str">
            <v>30HZ-280-A_OPT_SEI_4</v>
          </cell>
          <cell r="J2750">
            <v>3612</v>
          </cell>
          <cell r="K2750">
            <v>1011.3600000000001</v>
          </cell>
        </row>
        <row r="2751">
          <cell r="I2751" t="str">
            <v>30HZ-280-A_OPT_SEI_4C</v>
          </cell>
          <cell r="J2751">
            <v>4877</v>
          </cell>
          <cell r="K2751">
            <v>1365.5600000000002</v>
          </cell>
        </row>
        <row r="2752">
          <cell r="I2752" t="str">
            <v xml:space="preserve">30HZV043-A_OPT_005               </v>
          </cell>
          <cell r="J2752">
            <v>2396</v>
          </cell>
          <cell r="K2752">
            <v>670.88000000000011</v>
          </cell>
        </row>
        <row r="2753">
          <cell r="I2753" t="str">
            <v xml:space="preserve">30HZV043-A_OPT_006               </v>
          </cell>
          <cell r="J2753">
            <v>4887</v>
          </cell>
          <cell r="K2753">
            <v>1368.3600000000001</v>
          </cell>
        </row>
        <row r="2754">
          <cell r="I2754" t="str">
            <v xml:space="preserve">30HZV043-A_OPT_007              </v>
          </cell>
          <cell r="J2754">
            <v>3019</v>
          </cell>
          <cell r="K2754">
            <v>845.32</v>
          </cell>
        </row>
        <row r="2755">
          <cell r="I2755" t="str">
            <v xml:space="preserve">30HZV043-A_OPT_007A              </v>
          </cell>
          <cell r="J2755">
            <v>371</v>
          </cell>
          <cell r="K2755">
            <v>103.88000000000001</v>
          </cell>
        </row>
        <row r="2756">
          <cell r="I2756" t="str">
            <v>30HZV043-A_OPT_022</v>
          </cell>
          <cell r="J2756">
            <v>3913</v>
          </cell>
          <cell r="K2756">
            <v>1095.6400000000001</v>
          </cell>
        </row>
        <row r="2757">
          <cell r="I2757" t="str">
            <v>30HZV043-A_OPT_026</v>
          </cell>
          <cell r="J2757">
            <v>1322</v>
          </cell>
          <cell r="K2757">
            <v>370.16</v>
          </cell>
        </row>
        <row r="2758">
          <cell r="I2758" t="str">
            <v>30HZV043-A_OPT_049</v>
          </cell>
          <cell r="J2758">
            <v>7858</v>
          </cell>
          <cell r="K2758">
            <v>2200.2400000000002</v>
          </cell>
        </row>
        <row r="2759">
          <cell r="I2759" t="str">
            <v>OPT_084_015</v>
          </cell>
          <cell r="J2759">
            <v>467</v>
          </cell>
          <cell r="K2759">
            <v>130.76000000000002</v>
          </cell>
        </row>
        <row r="2760">
          <cell r="I2760" t="str">
            <v>OPT_084_022</v>
          </cell>
          <cell r="J2760">
            <v>467</v>
          </cell>
          <cell r="K2760">
            <v>130.76000000000002</v>
          </cell>
        </row>
        <row r="2761">
          <cell r="I2761" t="str">
            <v>OPT_084D_015</v>
          </cell>
          <cell r="J2761">
            <v>702</v>
          </cell>
          <cell r="K2761">
            <v>196.56000000000003</v>
          </cell>
        </row>
        <row r="2762">
          <cell r="I2762" t="str">
            <v>OPT_084D_022</v>
          </cell>
          <cell r="J2762">
            <v>702</v>
          </cell>
          <cell r="K2762">
            <v>196.56000000000003</v>
          </cell>
        </row>
        <row r="2763">
          <cell r="I2763" t="str">
            <v>30HZV043-A_OPT_094</v>
          </cell>
          <cell r="J2763">
            <v>811</v>
          </cell>
          <cell r="K2763">
            <v>227.08</v>
          </cell>
        </row>
        <row r="2764">
          <cell r="I2764" t="str">
            <v>30HZV043-A_OPT_100</v>
          </cell>
          <cell r="J2764">
            <v>69</v>
          </cell>
          <cell r="K2764">
            <v>19.32</v>
          </cell>
        </row>
        <row r="2765">
          <cell r="I2765" t="str">
            <v>30HZV043-A_OPT_103</v>
          </cell>
          <cell r="J2765">
            <v>930</v>
          </cell>
          <cell r="K2765">
            <v>260.40000000000003</v>
          </cell>
        </row>
        <row r="2766">
          <cell r="I2766" t="str">
            <v>30HZV043-A_OPT_193</v>
          </cell>
          <cell r="J2766">
            <v>418</v>
          </cell>
          <cell r="K2766">
            <v>117.04</v>
          </cell>
        </row>
        <row r="2767">
          <cell r="I2767" t="str">
            <v>30HZV043-A_OPT_SEI_2B</v>
          </cell>
          <cell r="J2767">
            <v>715</v>
          </cell>
          <cell r="K2767">
            <v>200.20000000000002</v>
          </cell>
        </row>
        <row r="2768">
          <cell r="I2768" t="str">
            <v>30HZV043-A_OPT_SEI_3</v>
          </cell>
          <cell r="J2768">
            <v>1260</v>
          </cell>
          <cell r="K2768">
            <v>352.8</v>
          </cell>
        </row>
        <row r="2769">
          <cell r="I2769" t="str">
            <v>30HZV043-A_OPT_SEI_3LI</v>
          </cell>
          <cell r="J2769">
            <v>865</v>
          </cell>
          <cell r="K2769">
            <v>242.20000000000002</v>
          </cell>
        </row>
        <row r="2770">
          <cell r="I2770" t="str">
            <v>30HZV043-A_OPT_SEI_4</v>
          </cell>
          <cell r="J2770">
            <v>1481</v>
          </cell>
          <cell r="K2770">
            <v>414.68000000000006</v>
          </cell>
        </row>
        <row r="2771">
          <cell r="I2771" t="str">
            <v>30HZV043-A_OPT_SEI_4C</v>
          </cell>
          <cell r="J2771">
            <v>1999</v>
          </cell>
          <cell r="K2771">
            <v>559.72</v>
          </cell>
        </row>
        <row r="2772">
          <cell r="I2772" t="str">
            <v xml:space="preserve">30HZV052-A_OPT_005               </v>
          </cell>
          <cell r="J2772">
            <v>2396</v>
          </cell>
          <cell r="K2772">
            <v>670.88000000000011</v>
          </cell>
        </row>
        <row r="2773">
          <cell r="I2773" t="str">
            <v xml:space="preserve">30HZV052-A_OPT_006               </v>
          </cell>
          <cell r="J2773">
            <v>4887</v>
          </cell>
          <cell r="K2773">
            <v>1368.3600000000001</v>
          </cell>
        </row>
        <row r="2774">
          <cell r="I2774" t="str">
            <v xml:space="preserve">30HZV052-A_OPT_007              </v>
          </cell>
          <cell r="J2774">
            <v>3019</v>
          </cell>
          <cell r="K2774">
            <v>845.32</v>
          </cell>
        </row>
        <row r="2775">
          <cell r="I2775" t="str">
            <v xml:space="preserve">30HZV052-A_OPT_007A              </v>
          </cell>
          <cell r="J2775">
            <v>371</v>
          </cell>
          <cell r="K2775">
            <v>103.88000000000001</v>
          </cell>
        </row>
        <row r="2776">
          <cell r="I2776" t="str">
            <v>30HZV052-A_OPT_022</v>
          </cell>
          <cell r="J2776">
            <v>3913</v>
          </cell>
          <cell r="K2776">
            <v>1095.6400000000001</v>
          </cell>
        </row>
        <row r="2777">
          <cell r="I2777" t="str">
            <v>30HZV052-A_OPT_026</v>
          </cell>
          <cell r="J2777">
            <v>1322</v>
          </cell>
          <cell r="K2777">
            <v>370.16</v>
          </cell>
        </row>
        <row r="2778">
          <cell r="I2778" t="str">
            <v>30HZV052-A_OPT_049</v>
          </cell>
          <cell r="J2778">
            <v>8309</v>
          </cell>
          <cell r="K2778">
            <v>2326.5200000000004</v>
          </cell>
        </row>
        <row r="2779">
          <cell r="I2779" t="str">
            <v>OPT_084_015</v>
          </cell>
          <cell r="J2779">
            <v>467</v>
          </cell>
          <cell r="K2779">
            <v>130.76000000000002</v>
          </cell>
        </row>
        <row r="2780">
          <cell r="I2780" t="str">
            <v>OPT_084_022</v>
          </cell>
          <cell r="J2780">
            <v>467</v>
          </cell>
          <cell r="K2780">
            <v>130.76000000000002</v>
          </cell>
        </row>
        <row r="2781">
          <cell r="I2781" t="str">
            <v>OPT_084D_015</v>
          </cell>
          <cell r="J2781">
            <v>702</v>
          </cell>
          <cell r="K2781">
            <v>196.56000000000003</v>
          </cell>
        </row>
        <row r="2782">
          <cell r="I2782" t="str">
            <v>OPT_084D_022</v>
          </cell>
          <cell r="J2782">
            <v>702</v>
          </cell>
          <cell r="K2782">
            <v>196.56000000000003</v>
          </cell>
        </row>
        <row r="2783">
          <cell r="I2783" t="str">
            <v>30HZV052-A_OPT_094</v>
          </cell>
          <cell r="J2783">
            <v>811</v>
          </cell>
          <cell r="K2783">
            <v>227.08</v>
          </cell>
        </row>
        <row r="2784">
          <cell r="I2784" t="str">
            <v>30HZV052-A_OPT_100</v>
          </cell>
          <cell r="J2784">
            <v>69</v>
          </cell>
          <cell r="K2784">
            <v>19.32</v>
          </cell>
        </row>
        <row r="2785">
          <cell r="I2785" t="str">
            <v>30HZV052-A_OPT_103</v>
          </cell>
          <cell r="J2785">
            <v>930</v>
          </cell>
          <cell r="K2785">
            <v>260.40000000000003</v>
          </cell>
        </row>
        <row r="2786">
          <cell r="I2786" t="str">
            <v>30HZV052-A_OPT_147</v>
          </cell>
          <cell r="J2786">
            <v>2390</v>
          </cell>
          <cell r="K2786">
            <v>669.2</v>
          </cell>
        </row>
        <row r="2787">
          <cell r="I2787" t="str">
            <v>30HZV052-A_OPT_193</v>
          </cell>
          <cell r="J2787">
            <v>418</v>
          </cell>
          <cell r="K2787">
            <v>117.04</v>
          </cell>
        </row>
        <row r="2788">
          <cell r="I2788" t="str">
            <v>30HZV052-A_OPT_SEI_2B</v>
          </cell>
          <cell r="J2788">
            <v>777</v>
          </cell>
          <cell r="K2788">
            <v>217.56000000000003</v>
          </cell>
        </row>
        <row r="2789">
          <cell r="I2789" t="str">
            <v>30HZV052-A_OPT_SEI_3</v>
          </cell>
          <cell r="J2789">
            <v>1378</v>
          </cell>
          <cell r="K2789">
            <v>385.84000000000003</v>
          </cell>
        </row>
        <row r="2790">
          <cell r="I2790" t="str">
            <v>30HZV052-A_OPT_SEI_3LI</v>
          </cell>
          <cell r="J2790">
            <v>945</v>
          </cell>
          <cell r="K2790">
            <v>264.60000000000002</v>
          </cell>
        </row>
        <row r="2791">
          <cell r="I2791" t="str">
            <v>30HZV052-A_OPT_SEI_4</v>
          </cell>
          <cell r="J2791">
            <v>1620</v>
          </cell>
          <cell r="K2791">
            <v>453.6</v>
          </cell>
        </row>
        <row r="2792">
          <cell r="I2792" t="str">
            <v>30HZV052-A_OPT_SEI_4C</v>
          </cell>
          <cell r="J2792">
            <v>2187</v>
          </cell>
          <cell r="K2792">
            <v>612.36</v>
          </cell>
        </row>
        <row r="2793">
          <cell r="I2793" t="str">
            <v xml:space="preserve">30HZV065-A_OPT_005               </v>
          </cell>
          <cell r="J2793">
            <v>2396</v>
          </cell>
          <cell r="K2793">
            <v>670.88000000000011</v>
          </cell>
        </row>
        <row r="2794">
          <cell r="I2794" t="str">
            <v xml:space="preserve">30HZV065-A_OPT_006               </v>
          </cell>
          <cell r="J2794">
            <v>4887</v>
          </cell>
          <cell r="K2794">
            <v>1368.3600000000001</v>
          </cell>
        </row>
        <row r="2795">
          <cell r="I2795" t="str">
            <v xml:space="preserve">30HZV065-A_OPT_007              </v>
          </cell>
          <cell r="J2795">
            <v>3019</v>
          </cell>
          <cell r="K2795">
            <v>845.32</v>
          </cell>
        </row>
        <row r="2796">
          <cell r="I2796" t="str">
            <v xml:space="preserve">30HZV065-A_OPT_007A              </v>
          </cell>
          <cell r="J2796">
            <v>371</v>
          </cell>
          <cell r="K2796">
            <v>103.88000000000001</v>
          </cell>
        </row>
        <row r="2797">
          <cell r="I2797" t="str">
            <v>30HZV065-A_OPT_022</v>
          </cell>
          <cell r="J2797">
            <v>3913</v>
          </cell>
          <cell r="K2797">
            <v>1095.6400000000001</v>
          </cell>
        </row>
        <row r="2798">
          <cell r="I2798" t="str">
            <v>30HZV065-A_OPT_026</v>
          </cell>
          <cell r="J2798">
            <v>1322</v>
          </cell>
          <cell r="K2798">
            <v>370.16</v>
          </cell>
        </row>
        <row r="2799">
          <cell r="I2799" t="str">
            <v>30HZV065-A_OPT_049</v>
          </cell>
          <cell r="J2799">
            <v>8915</v>
          </cell>
          <cell r="K2799">
            <v>2496.2000000000003</v>
          </cell>
        </row>
        <row r="2800">
          <cell r="I2800" t="str">
            <v>OPT_084_022</v>
          </cell>
          <cell r="J2800">
            <v>467</v>
          </cell>
          <cell r="K2800">
            <v>130.76000000000002</v>
          </cell>
        </row>
        <row r="2801">
          <cell r="I2801" t="str">
            <v>OPT_084D_022</v>
          </cell>
          <cell r="J2801">
            <v>702</v>
          </cell>
          <cell r="K2801">
            <v>196.56000000000003</v>
          </cell>
        </row>
        <row r="2802">
          <cell r="I2802" t="str">
            <v>30HZV065-A_OPT_094</v>
          </cell>
          <cell r="J2802">
            <v>811</v>
          </cell>
          <cell r="K2802">
            <v>227.08</v>
          </cell>
        </row>
        <row r="2803">
          <cell r="I2803" t="str">
            <v>30HZV065-A_OPT_100</v>
          </cell>
          <cell r="J2803">
            <v>69</v>
          </cell>
          <cell r="K2803">
            <v>19.32</v>
          </cell>
        </row>
        <row r="2804">
          <cell r="I2804" t="str">
            <v>30HZV065-A_OPT_103</v>
          </cell>
          <cell r="J2804">
            <v>930</v>
          </cell>
          <cell r="K2804">
            <v>260.40000000000003</v>
          </cell>
        </row>
        <row r="2805">
          <cell r="I2805" t="str">
            <v>30HZV065-A_OPT_147</v>
          </cell>
          <cell r="J2805">
            <v>2390</v>
          </cell>
          <cell r="K2805">
            <v>669.2</v>
          </cell>
        </row>
        <row r="2806">
          <cell r="I2806" t="str">
            <v>30HZV065-A_OPT_193</v>
          </cell>
          <cell r="J2806">
            <v>418</v>
          </cell>
          <cell r="K2806">
            <v>117.04</v>
          </cell>
        </row>
        <row r="2807">
          <cell r="I2807" t="str">
            <v>30HZV065-A_OPT_SEI_2B</v>
          </cell>
          <cell r="J2807">
            <v>777</v>
          </cell>
          <cell r="K2807">
            <v>217.56000000000003</v>
          </cell>
        </row>
        <row r="2808">
          <cell r="I2808" t="str">
            <v>30HZV065-A_OPT_SEI_3</v>
          </cell>
          <cell r="J2808">
            <v>1378</v>
          </cell>
          <cell r="K2808">
            <v>385.84000000000003</v>
          </cell>
        </row>
        <row r="2809">
          <cell r="I2809" t="str">
            <v>30HZV065-A_OPT_SEI_3LI</v>
          </cell>
          <cell r="J2809">
            <v>945</v>
          </cell>
          <cell r="K2809">
            <v>264.60000000000002</v>
          </cell>
        </row>
        <row r="2810">
          <cell r="I2810" t="str">
            <v>30HZV065-A_OPT_SEI_4</v>
          </cell>
          <cell r="J2810">
            <v>1620</v>
          </cell>
          <cell r="K2810">
            <v>453.6</v>
          </cell>
        </row>
        <row r="2811">
          <cell r="I2811" t="str">
            <v>30HZV065-A_OPT_SEI_4C</v>
          </cell>
          <cell r="J2811">
            <v>2187</v>
          </cell>
          <cell r="K2811">
            <v>612.36</v>
          </cell>
        </row>
        <row r="2812">
          <cell r="I2812" t="str">
            <v xml:space="preserve">30HZV091-A_OPT_005               </v>
          </cell>
          <cell r="J2812">
            <v>2060</v>
          </cell>
          <cell r="K2812">
            <v>576.80000000000007</v>
          </cell>
        </row>
        <row r="2813">
          <cell r="I2813" t="str">
            <v xml:space="preserve">30HZV091-A_OPT_006               </v>
          </cell>
          <cell r="J2813">
            <v>4126</v>
          </cell>
          <cell r="K2813">
            <v>1155.2800000000002</v>
          </cell>
        </row>
        <row r="2814">
          <cell r="I2814" t="str">
            <v xml:space="preserve">30HZV091-A_OPT_007              </v>
          </cell>
          <cell r="J2814">
            <v>4327</v>
          </cell>
          <cell r="K2814">
            <v>1211.5600000000002</v>
          </cell>
        </row>
        <row r="2815">
          <cell r="I2815" t="str">
            <v xml:space="preserve">30HZV091-A_OPT_007A              </v>
          </cell>
          <cell r="J2815">
            <v>371</v>
          </cell>
          <cell r="K2815">
            <v>103.88000000000001</v>
          </cell>
        </row>
        <row r="2816">
          <cell r="I2816" t="str">
            <v>30HZV091-A_OPT_022</v>
          </cell>
          <cell r="J2816">
            <v>4567</v>
          </cell>
          <cell r="K2816">
            <v>1278.7600000000002</v>
          </cell>
        </row>
        <row r="2817">
          <cell r="I2817" t="str">
            <v>30HZV091-A_OPT_026</v>
          </cell>
          <cell r="J2817">
            <v>1218</v>
          </cell>
          <cell r="K2817">
            <v>341.04</v>
          </cell>
        </row>
        <row r="2818">
          <cell r="I2818" t="str">
            <v xml:space="preserve">30HZV091-A_OPT_027B              </v>
          </cell>
          <cell r="J2818">
            <v>643</v>
          </cell>
          <cell r="K2818">
            <v>180.04000000000002</v>
          </cell>
        </row>
        <row r="2819">
          <cell r="I2819" t="str">
            <v>30HZV091-A_OPT_049</v>
          </cell>
          <cell r="J2819">
            <v>9313</v>
          </cell>
          <cell r="K2819">
            <v>2607.6400000000003</v>
          </cell>
        </row>
        <row r="2820">
          <cell r="I2820" t="str">
            <v>OPT_084_022</v>
          </cell>
          <cell r="J2820">
            <v>467</v>
          </cell>
          <cell r="K2820">
            <v>130.76000000000002</v>
          </cell>
        </row>
        <row r="2821">
          <cell r="I2821" t="str">
            <v>OPT_084_030</v>
          </cell>
          <cell r="J2821">
            <v>467</v>
          </cell>
          <cell r="K2821">
            <v>130.76000000000002</v>
          </cell>
        </row>
        <row r="2822">
          <cell r="I2822" t="str">
            <v>OPT_084D_022</v>
          </cell>
          <cell r="J2822">
            <v>702</v>
          </cell>
          <cell r="K2822">
            <v>196.56000000000003</v>
          </cell>
        </row>
        <row r="2823">
          <cell r="I2823" t="str">
            <v>OPT_084D_030</v>
          </cell>
          <cell r="J2823">
            <v>702</v>
          </cell>
          <cell r="K2823">
            <v>196.56000000000003</v>
          </cell>
        </row>
        <row r="2824">
          <cell r="I2824" t="str">
            <v>30HZV091-A_OPT_100</v>
          </cell>
          <cell r="J2824">
            <v>69</v>
          </cell>
          <cell r="K2824">
            <v>19.32</v>
          </cell>
        </row>
        <row r="2825">
          <cell r="I2825" t="str">
            <v>30HZV091-A_OPT_103</v>
          </cell>
          <cell r="J2825">
            <v>930</v>
          </cell>
          <cell r="K2825">
            <v>260.40000000000003</v>
          </cell>
        </row>
        <row r="2826">
          <cell r="I2826" t="str">
            <v>30HZV091-A_OPT_193</v>
          </cell>
          <cell r="J2826">
            <v>418</v>
          </cell>
          <cell r="K2826">
            <v>117.04</v>
          </cell>
        </row>
        <row r="2827">
          <cell r="I2827" t="str">
            <v>30HZV091-A_OPT_194</v>
          </cell>
          <cell r="J2827">
            <v>667</v>
          </cell>
          <cell r="K2827">
            <v>186.76000000000002</v>
          </cell>
        </row>
        <row r="2828">
          <cell r="I2828" t="str">
            <v>30HZV091-A_OPT_SEI_2B</v>
          </cell>
          <cell r="J2828">
            <v>886</v>
          </cell>
          <cell r="K2828">
            <v>248.08</v>
          </cell>
        </row>
        <row r="2829">
          <cell r="I2829" t="str">
            <v>30HZV091-A_OPT_SEI_3</v>
          </cell>
          <cell r="J2829">
            <v>1460</v>
          </cell>
          <cell r="K2829">
            <v>408.8</v>
          </cell>
        </row>
        <row r="2830">
          <cell r="I2830" t="str">
            <v>30HZV091-A_OPT_SEI_3LI</v>
          </cell>
          <cell r="J2830">
            <v>1001</v>
          </cell>
          <cell r="K2830">
            <v>280.28000000000003</v>
          </cell>
        </row>
        <row r="2831">
          <cell r="I2831" t="str">
            <v>30HZV091-A_OPT_SEI_4</v>
          </cell>
          <cell r="J2831">
            <v>1718</v>
          </cell>
          <cell r="K2831">
            <v>481.04</v>
          </cell>
        </row>
        <row r="2832">
          <cell r="I2832" t="str">
            <v>30HZV091-A_OPT_SEI_4C</v>
          </cell>
          <cell r="J2832">
            <v>2327</v>
          </cell>
          <cell r="K2832">
            <v>651.56000000000006</v>
          </cell>
        </row>
        <row r="2833">
          <cell r="I2833" t="str">
            <v xml:space="preserve">30HZV101-A_OPT_005               </v>
          </cell>
          <cell r="J2833">
            <v>2745</v>
          </cell>
          <cell r="K2833">
            <v>768.6</v>
          </cell>
        </row>
        <row r="2834">
          <cell r="I2834" t="str">
            <v xml:space="preserve">30HZV101-A_OPT_006               </v>
          </cell>
          <cell r="J2834">
            <v>6115</v>
          </cell>
          <cell r="K2834">
            <v>1712.2000000000003</v>
          </cell>
        </row>
        <row r="2835">
          <cell r="I2835" t="str">
            <v xml:space="preserve">30HZV101-A_OPT_007              </v>
          </cell>
          <cell r="J2835">
            <v>5259</v>
          </cell>
          <cell r="K2835">
            <v>1472.5200000000002</v>
          </cell>
        </row>
        <row r="2836">
          <cell r="I2836" t="str">
            <v xml:space="preserve">30HZV101-A_OPT_007A              </v>
          </cell>
          <cell r="J2836">
            <v>371</v>
          </cell>
          <cell r="K2836">
            <v>103.88000000000001</v>
          </cell>
        </row>
        <row r="2837">
          <cell r="I2837" t="str">
            <v>30HZV101-A_OPT_022</v>
          </cell>
          <cell r="J2837">
            <v>4636</v>
          </cell>
          <cell r="K2837">
            <v>1298.0800000000002</v>
          </cell>
        </row>
        <row r="2838">
          <cell r="I2838" t="str">
            <v>30HZV101-A_OPT_026</v>
          </cell>
          <cell r="J2838">
            <v>1218</v>
          </cell>
          <cell r="K2838">
            <v>341.04</v>
          </cell>
        </row>
        <row r="2839">
          <cell r="I2839" t="str">
            <v xml:space="preserve">30HZV101-A_OPT_027B              </v>
          </cell>
          <cell r="J2839">
            <v>843</v>
          </cell>
          <cell r="K2839">
            <v>236.04000000000002</v>
          </cell>
        </row>
        <row r="2840">
          <cell r="I2840" t="str">
            <v>30HZV101-A_OPT_049</v>
          </cell>
          <cell r="J2840">
            <v>9342</v>
          </cell>
          <cell r="K2840">
            <v>2615.7600000000002</v>
          </cell>
        </row>
        <row r="2841">
          <cell r="I2841" t="str">
            <v>OPT_084_022</v>
          </cell>
          <cell r="J2841">
            <v>467</v>
          </cell>
          <cell r="K2841">
            <v>130.76000000000002</v>
          </cell>
        </row>
        <row r="2842">
          <cell r="I2842" t="str">
            <v>OPT_084_030</v>
          </cell>
          <cell r="J2842">
            <v>467</v>
          </cell>
          <cell r="K2842">
            <v>130.76000000000002</v>
          </cell>
        </row>
        <row r="2843">
          <cell r="I2843" t="str">
            <v>OPT_084D_022</v>
          </cell>
          <cell r="J2843">
            <v>702</v>
          </cell>
          <cell r="K2843">
            <v>196.56000000000003</v>
          </cell>
        </row>
        <row r="2844">
          <cell r="I2844" t="str">
            <v>OPT_084D_030</v>
          </cell>
          <cell r="J2844">
            <v>702</v>
          </cell>
          <cell r="K2844">
            <v>196.56000000000003</v>
          </cell>
        </row>
        <row r="2845">
          <cell r="I2845" t="str">
            <v>30HZV101-A_OPT_100</v>
          </cell>
          <cell r="J2845">
            <v>69</v>
          </cell>
          <cell r="K2845">
            <v>19.32</v>
          </cell>
        </row>
        <row r="2846">
          <cell r="I2846" t="str">
            <v>30HZV101-A_OPT_103</v>
          </cell>
          <cell r="J2846">
            <v>930</v>
          </cell>
          <cell r="K2846">
            <v>260.40000000000003</v>
          </cell>
        </row>
        <row r="2847">
          <cell r="I2847" t="str">
            <v>30HZV101-A_OPT_193</v>
          </cell>
          <cell r="J2847">
            <v>418</v>
          </cell>
          <cell r="K2847">
            <v>117.04</v>
          </cell>
        </row>
        <row r="2848">
          <cell r="I2848" t="str">
            <v>30HZV101-A_OPT_194</v>
          </cell>
          <cell r="J2848">
            <v>667</v>
          </cell>
          <cell r="K2848">
            <v>186.76000000000002</v>
          </cell>
        </row>
        <row r="2849">
          <cell r="I2849" t="str">
            <v>30HZV101-A_OPT_SEI_2B</v>
          </cell>
          <cell r="J2849">
            <v>963</v>
          </cell>
          <cell r="K2849">
            <v>269.64000000000004</v>
          </cell>
        </row>
        <row r="2850">
          <cell r="I2850" t="str">
            <v>30HZV101-A_OPT_SEI_3</v>
          </cell>
          <cell r="J2850">
            <v>1612</v>
          </cell>
          <cell r="K2850">
            <v>451.36000000000007</v>
          </cell>
        </row>
        <row r="2851">
          <cell r="I2851" t="str">
            <v>30HZV101-A_OPT_SEI_3LI</v>
          </cell>
          <cell r="J2851">
            <v>1106</v>
          </cell>
          <cell r="K2851">
            <v>309.68</v>
          </cell>
        </row>
        <row r="2852">
          <cell r="I2852" t="str">
            <v>30HZV101-A_OPT_SEI_4</v>
          </cell>
          <cell r="J2852">
            <v>1582</v>
          </cell>
          <cell r="K2852">
            <v>442.96000000000004</v>
          </cell>
        </row>
        <row r="2853">
          <cell r="I2853" t="str">
            <v>30HZV101-A_OPT_SEI_4C</v>
          </cell>
          <cell r="J2853">
            <v>2572</v>
          </cell>
          <cell r="K2853">
            <v>720.16000000000008</v>
          </cell>
        </row>
        <row r="2854">
          <cell r="I2854" t="str">
            <v xml:space="preserve">30HZV111-A_OPT_005               </v>
          </cell>
          <cell r="J2854">
            <v>2745</v>
          </cell>
          <cell r="K2854">
            <v>768.6</v>
          </cell>
        </row>
        <row r="2855">
          <cell r="I2855" t="str">
            <v xml:space="preserve">30HZV111-A_OPT_006               </v>
          </cell>
          <cell r="J2855">
            <v>5099</v>
          </cell>
          <cell r="K2855">
            <v>1427.72</v>
          </cell>
        </row>
        <row r="2856">
          <cell r="I2856" t="str">
            <v xml:space="preserve">30HZV111-A_OPT_007              </v>
          </cell>
          <cell r="J2856">
            <v>5259</v>
          </cell>
          <cell r="K2856">
            <v>1472.5200000000002</v>
          </cell>
        </row>
        <row r="2857">
          <cell r="I2857" t="str">
            <v xml:space="preserve">30HZV111-A_OPT_007A              </v>
          </cell>
          <cell r="J2857">
            <v>371</v>
          </cell>
          <cell r="K2857">
            <v>103.88000000000001</v>
          </cell>
        </row>
        <row r="2858">
          <cell r="I2858" t="str">
            <v>30HZV111-A_OPT_022</v>
          </cell>
          <cell r="J2858">
            <v>4636</v>
          </cell>
          <cell r="K2858">
            <v>1298.0800000000002</v>
          </cell>
        </row>
        <row r="2859">
          <cell r="I2859" t="str">
            <v>30HZV111-A_OPT_026</v>
          </cell>
          <cell r="J2859">
            <v>1218</v>
          </cell>
          <cell r="K2859">
            <v>341.04</v>
          </cell>
        </row>
        <row r="2860">
          <cell r="I2860" t="str">
            <v xml:space="preserve">30HZV111-A_OPT_027B              </v>
          </cell>
          <cell r="J2860">
            <v>843</v>
          </cell>
          <cell r="K2860">
            <v>236.04000000000002</v>
          </cell>
        </row>
        <row r="2861">
          <cell r="I2861" t="str">
            <v>30HZV111-A_OPT_049</v>
          </cell>
          <cell r="J2861">
            <v>9919</v>
          </cell>
          <cell r="K2861">
            <v>2777.32</v>
          </cell>
        </row>
        <row r="2862">
          <cell r="I2862" t="str">
            <v>OPT_084_022</v>
          </cell>
          <cell r="J2862">
            <v>467</v>
          </cell>
          <cell r="K2862">
            <v>130.76000000000002</v>
          </cell>
        </row>
        <row r="2863">
          <cell r="I2863" t="str">
            <v>OPT_084_030</v>
          </cell>
          <cell r="J2863">
            <v>467</v>
          </cell>
          <cell r="K2863">
            <v>130.76000000000002</v>
          </cell>
        </row>
        <row r="2864">
          <cell r="I2864" t="str">
            <v>OPT_084D_022</v>
          </cell>
          <cell r="J2864">
            <v>702</v>
          </cell>
          <cell r="K2864">
            <v>196.56000000000003</v>
          </cell>
        </row>
        <row r="2865">
          <cell r="I2865" t="str">
            <v>OPT_084D_030</v>
          </cell>
          <cell r="J2865">
            <v>702</v>
          </cell>
          <cell r="K2865">
            <v>196.56000000000003</v>
          </cell>
        </row>
        <row r="2866">
          <cell r="I2866" t="str">
            <v>30HZV111-A_OPT_100</v>
          </cell>
          <cell r="J2866">
            <v>69</v>
          </cell>
          <cell r="K2866">
            <v>19.32</v>
          </cell>
        </row>
        <row r="2867">
          <cell r="I2867" t="str">
            <v>30HZV111-A_OPT_103</v>
          </cell>
          <cell r="J2867">
            <v>930</v>
          </cell>
          <cell r="K2867">
            <v>260.40000000000003</v>
          </cell>
        </row>
        <row r="2868">
          <cell r="I2868" t="str">
            <v>30HZV111-A_OPT_193</v>
          </cell>
          <cell r="J2868">
            <v>418</v>
          </cell>
          <cell r="K2868">
            <v>117.04</v>
          </cell>
        </row>
        <row r="2869">
          <cell r="I2869" t="str">
            <v>30HZV111-A_OPT_194</v>
          </cell>
          <cell r="J2869">
            <v>667</v>
          </cell>
          <cell r="K2869">
            <v>186.76000000000002</v>
          </cell>
        </row>
        <row r="2870">
          <cell r="I2870" t="str">
            <v>30HZV111-A_OPT_SEI_2B</v>
          </cell>
          <cell r="J2870">
            <v>963</v>
          </cell>
          <cell r="K2870">
            <v>269.64000000000004</v>
          </cell>
        </row>
        <row r="2871">
          <cell r="I2871" t="str">
            <v>30HZV111-A_OPT_SEI_3</v>
          </cell>
          <cell r="J2871">
            <v>1612</v>
          </cell>
          <cell r="K2871">
            <v>451.36000000000007</v>
          </cell>
        </row>
        <row r="2872">
          <cell r="I2872" t="str">
            <v>30HZV111-A_OPT_SEI_3LI</v>
          </cell>
          <cell r="J2872">
            <v>1106</v>
          </cell>
          <cell r="K2872">
            <v>309.68</v>
          </cell>
        </row>
        <row r="2873">
          <cell r="I2873" t="str">
            <v>30HZV111-A_OPT_SEI_4</v>
          </cell>
          <cell r="J2873">
            <v>1582</v>
          </cell>
          <cell r="K2873">
            <v>442.96000000000004</v>
          </cell>
        </row>
        <row r="2874">
          <cell r="I2874" t="str">
            <v>30HZV111-A_OPT_SEI_4C</v>
          </cell>
          <cell r="J2874">
            <v>2572</v>
          </cell>
          <cell r="K2874">
            <v>720.16000000000008</v>
          </cell>
        </row>
        <row r="2875">
          <cell r="I2875" t="str">
            <v xml:space="preserve">30HZV121-A_OPT_005               </v>
          </cell>
          <cell r="J2875">
            <v>2758</v>
          </cell>
          <cell r="K2875">
            <v>772.24000000000012</v>
          </cell>
        </row>
        <row r="2876">
          <cell r="I2876" t="str">
            <v xml:space="preserve">30HZV121-A_OPT_006               </v>
          </cell>
          <cell r="J2876">
            <v>4580</v>
          </cell>
          <cell r="K2876">
            <v>1282.4000000000001</v>
          </cell>
        </row>
        <row r="2877">
          <cell r="I2877" t="str">
            <v xml:space="preserve">30HZV121-A_OPT_007              </v>
          </cell>
          <cell r="J2877">
            <v>5259</v>
          </cell>
          <cell r="K2877">
            <v>1472.5200000000002</v>
          </cell>
        </row>
        <row r="2878">
          <cell r="I2878" t="str">
            <v xml:space="preserve">30HZV121-A_OPT_007A              </v>
          </cell>
          <cell r="J2878">
            <v>371</v>
          </cell>
          <cell r="K2878">
            <v>103.88000000000001</v>
          </cell>
        </row>
        <row r="2879">
          <cell r="I2879" t="str">
            <v>30HZV121-A_OPT_022</v>
          </cell>
          <cell r="J2879">
            <v>4636</v>
          </cell>
          <cell r="K2879">
            <v>1298.0800000000002</v>
          </cell>
        </row>
        <row r="2880">
          <cell r="I2880" t="str">
            <v>30HZV121-A_OPT_026</v>
          </cell>
          <cell r="J2880">
            <v>1218</v>
          </cell>
          <cell r="K2880">
            <v>341.04</v>
          </cell>
        </row>
        <row r="2881">
          <cell r="I2881" t="str">
            <v xml:space="preserve">30HZV121-A_OPT_027B              </v>
          </cell>
          <cell r="J2881">
            <v>843</v>
          </cell>
          <cell r="K2881">
            <v>236.04000000000002</v>
          </cell>
        </row>
        <row r="2882">
          <cell r="I2882" t="str">
            <v>30HZV121-A_OPT_049</v>
          </cell>
          <cell r="J2882">
            <v>9919</v>
          </cell>
          <cell r="K2882">
            <v>2777.32</v>
          </cell>
        </row>
        <row r="2883">
          <cell r="I2883" t="str">
            <v>OPT_084_022</v>
          </cell>
          <cell r="J2883">
            <v>467</v>
          </cell>
          <cell r="K2883">
            <v>130.76000000000002</v>
          </cell>
        </row>
        <row r="2884">
          <cell r="I2884" t="str">
            <v>OPT_084_030</v>
          </cell>
          <cell r="J2884">
            <v>467</v>
          </cell>
          <cell r="K2884">
            <v>130.76000000000002</v>
          </cell>
        </row>
        <row r="2885">
          <cell r="I2885" t="str">
            <v>OPT_084D_022</v>
          </cell>
          <cell r="J2885">
            <v>702</v>
          </cell>
          <cell r="K2885">
            <v>196.56000000000003</v>
          </cell>
        </row>
        <row r="2886">
          <cell r="I2886" t="str">
            <v>OPT_084D_030</v>
          </cell>
          <cell r="J2886">
            <v>702</v>
          </cell>
          <cell r="K2886">
            <v>196.56000000000003</v>
          </cell>
        </row>
        <row r="2887">
          <cell r="I2887" t="str">
            <v>30HZV121-A_OPT_100</v>
          </cell>
          <cell r="J2887">
            <v>69</v>
          </cell>
          <cell r="K2887">
            <v>19.32</v>
          </cell>
        </row>
        <row r="2888">
          <cell r="I2888" t="str">
            <v>30HZV121-A_OPT_103</v>
          </cell>
          <cell r="J2888">
            <v>930</v>
          </cell>
          <cell r="K2888">
            <v>260.40000000000003</v>
          </cell>
        </row>
        <row r="2889">
          <cell r="I2889" t="str">
            <v>30HZV121-A_OPT_193</v>
          </cell>
          <cell r="J2889">
            <v>418</v>
          </cell>
          <cell r="K2889">
            <v>117.04</v>
          </cell>
        </row>
        <row r="2890">
          <cell r="I2890" t="str">
            <v>30HZV121-A_OPT_194</v>
          </cell>
          <cell r="J2890">
            <v>667</v>
          </cell>
          <cell r="K2890">
            <v>186.76000000000002</v>
          </cell>
        </row>
        <row r="2891">
          <cell r="I2891" t="str">
            <v>30HZV121-A_OPT_SEI_2B</v>
          </cell>
          <cell r="J2891">
            <v>963</v>
          </cell>
          <cell r="K2891">
            <v>269.64000000000004</v>
          </cell>
        </row>
        <row r="2892">
          <cell r="I2892" t="str">
            <v>30HZV121-A_OPT_SEI_3</v>
          </cell>
          <cell r="J2892">
            <v>1612</v>
          </cell>
          <cell r="K2892">
            <v>451.36000000000007</v>
          </cell>
        </row>
        <row r="2893">
          <cell r="I2893" t="str">
            <v>30HZV121-A_OPT_SEI_3LI</v>
          </cell>
          <cell r="J2893">
            <v>1106</v>
          </cell>
          <cell r="K2893">
            <v>309.68</v>
          </cell>
        </row>
        <row r="2894">
          <cell r="I2894" t="str">
            <v>30HZV121-A_OPT_SEI_4</v>
          </cell>
          <cell r="J2894">
            <v>1582</v>
          </cell>
          <cell r="K2894">
            <v>442.96000000000004</v>
          </cell>
        </row>
        <row r="2895">
          <cell r="I2895" t="str">
            <v>30HZV121-A_OPT_SEI_4C</v>
          </cell>
          <cell r="J2895">
            <v>2572</v>
          </cell>
          <cell r="K2895">
            <v>720.16000000000008</v>
          </cell>
        </row>
        <row r="2896">
          <cell r="I2896" t="str">
            <v xml:space="preserve">30HZV141-A_OPT_005               </v>
          </cell>
          <cell r="J2896">
            <v>3046</v>
          </cell>
          <cell r="K2896">
            <v>852.88000000000011</v>
          </cell>
        </row>
        <row r="2897">
          <cell r="I2897" t="str">
            <v xml:space="preserve">30HZV141-A_OPT_006               </v>
          </cell>
          <cell r="J2897">
            <v>5698</v>
          </cell>
          <cell r="K2897">
            <v>1595.44</v>
          </cell>
        </row>
        <row r="2898">
          <cell r="I2898" t="str">
            <v xml:space="preserve">30HZV141-A_OPT_007               </v>
          </cell>
          <cell r="J2898">
            <v>5259</v>
          </cell>
          <cell r="K2898">
            <v>1472.5200000000002</v>
          </cell>
        </row>
        <row r="2899">
          <cell r="I2899" t="str">
            <v xml:space="preserve">30HZV141-A_OPT_007A              </v>
          </cell>
          <cell r="J2899">
            <v>371</v>
          </cell>
          <cell r="K2899">
            <v>103.88000000000001</v>
          </cell>
        </row>
        <row r="2900">
          <cell r="I2900" t="str">
            <v xml:space="preserve">30HZV141-A_OPT_020               </v>
          </cell>
          <cell r="J2900">
            <v>3201</v>
          </cell>
          <cell r="K2900">
            <v>896.28000000000009</v>
          </cell>
        </row>
        <row r="2901">
          <cell r="I2901" t="str">
            <v xml:space="preserve">30HZV141-A_OPT_022               </v>
          </cell>
          <cell r="J2901">
            <v>4636</v>
          </cell>
          <cell r="K2901">
            <v>1298.0800000000002</v>
          </cell>
        </row>
        <row r="2902">
          <cell r="I2902" t="str">
            <v xml:space="preserve">30HZV141-A_OPT_026               </v>
          </cell>
          <cell r="J2902">
            <v>1218</v>
          </cell>
          <cell r="K2902">
            <v>341.04</v>
          </cell>
        </row>
        <row r="2903">
          <cell r="I2903" t="str">
            <v xml:space="preserve">30HZV141-A_OPT_027B              </v>
          </cell>
          <cell r="J2903">
            <v>843</v>
          </cell>
          <cell r="K2903">
            <v>236.04000000000002</v>
          </cell>
        </row>
        <row r="2904">
          <cell r="I2904" t="str">
            <v xml:space="preserve">30HZV141-A_OPT_049      </v>
          </cell>
          <cell r="J2904">
            <v>9919</v>
          </cell>
          <cell r="K2904">
            <v>2777.32</v>
          </cell>
        </row>
        <row r="2905">
          <cell r="I2905" t="str">
            <v>OPT_084_030</v>
          </cell>
          <cell r="J2905">
            <v>467</v>
          </cell>
          <cell r="K2905">
            <v>130.76000000000002</v>
          </cell>
        </row>
        <row r="2906">
          <cell r="I2906" t="str">
            <v>OPT_084_040</v>
          </cell>
          <cell r="J2906">
            <v>467</v>
          </cell>
          <cell r="K2906">
            <v>130.76000000000002</v>
          </cell>
        </row>
        <row r="2907">
          <cell r="I2907" t="str">
            <v>OPT_084D_030</v>
          </cell>
          <cell r="J2907">
            <v>702</v>
          </cell>
          <cell r="K2907">
            <v>196.56000000000003</v>
          </cell>
        </row>
        <row r="2908">
          <cell r="I2908" t="str">
            <v>OPT_084D_040</v>
          </cell>
          <cell r="J2908">
            <v>702</v>
          </cell>
          <cell r="K2908">
            <v>196.56000000000003</v>
          </cell>
        </row>
        <row r="2909">
          <cell r="I2909" t="str">
            <v>30HZV141-A_OPT_084R_022</v>
          </cell>
          <cell r="J2909">
            <v>467</v>
          </cell>
          <cell r="K2909">
            <v>130.76000000000002</v>
          </cell>
        </row>
        <row r="2910">
          <cell r="I2910" t="str">
            <v>30HZV141-A_OPT_084R_030</v>
          </cell>
          <cell r="J2910">
            <v>467</v>
          </cell>
          <cell r="K2910">
            <v>130.76000000000002</v>
          </cell>
        </row>
        <row r="2911">
          <cell r="I2911" t="str">
            <v>OPT_084R_040</v>
          </cell>
          <cell r="J2911">
            <v>467</v>
          </cell>
          <cell r="K2911">
            <v>130.76000000000002</v>
          </cell>
        </row>
        <row r="2912">
          <cell r="I2912" t="str">
            <v>OPT_084R_055</v>
          </cell>
          <cell r="J2912">
            <v>702</v>
          </cell>
          <cell r="K2912">
            <v>196.56000000000003</v>
          </cell>
        </row>
        <row r="2913">
          <cell r="I2913" t="str">
            <v xml:space="preserve">30HZV141-A_OPT_100               </v>
          </cell>
          <cell r="J2913">
            <v>69</v>
          </cell>
          <cell r="K2913">
            <v>19.32</v>
          </cell>
        </row>
        <row r="2914">
          <cell r="I2914" t="str">
            <v xml:space="preserve">30HZV141-A_OPT_103               </v>
          </cell>
          <cell r="J2914">
            <v>930</v>
          </cell>
          <cell r="K2914">
            <v>260.40000000000003</v>
          </cell>
        </row>
        <row r="2915">
          <cell r="I2915" t="str">
            <v>30HZV141-A_OPT_193</v>
          </cell>
          <cell r="J2915">
            <v>418</v>
          </cell>
          <cell r="K2915">
            <v>117.04</v>
          </cell>
        </row>
        <row r="2916">
          <cell r="I2916" t="str">
            <v>30HZV141-A_OPT_194</v>
          </cell>
          <cell r="J2916">
            <v>667</v>
          </cell>
          <cell r="K2916">
            <v>186.76000000000002</v>
          </cell>
        </row>
        <row r="2917">
          <cell r="I2917" t="str">
            <v>30HZV141-A_OPT_199</v>
          </cell>
          <cell r="J2917">
            <v>557</v>
          </cell>
          <cell r="K2917">
            <v>155.96</v>
          </cell>
        </row>
        <row r="2918">
          <cell r="I2918" t="str">
            <v>30HZV141-A_OPT_SEI_2B</v>
          </cell>
          <cell r="J2918">
            <v>1069</v>
          </cell>
          <cell r="K2918">
            <v>299.32000000000005</v>
          </cell>
        </row>
        <row r="2919">
          <cell r="I2919" t="str">
            <v>30HZV141-A_OPT_SEI_3</v>
          </cell>
          <cell r="J2919">
            <v>1829</v>
          </cell>
          <cell r="K2919">
            <v>512.12</v>
          </cell>
        </row>
        <row r="2920">
          <cell r="I2920" t="str">
            <v>30HZV141-A_OPT_SEI_3LI</v>
          </cell>
          <cell r="J2920">
            <v>1255</v>
          </cell>
          <cell r="K2920">
            <v>351.40000000000003</v>
          </cell>
        </row>
        <row r="2921">
          <cell r="I2921" t="str">
            <v>30HZV141-A_OPT_SEI_4</v>
          </cell>
          <cell r="J2921">
            <v>1605</v>
          </cell>
          <cell r="K2921">
            <v>449.40000000000003</v>
          </cell>
        </row>
        <row r="2922">
          <cell r="I2922" t="str">
            <v>30HZV141-A_OPT_SEI_4C</v>
          </cell>
          <cell r="J2922">
            <v>2919</v>
          </cell>
          <cell r="K2922">
            <v>817.32</v>
          </cell>
        </row>
        <row r="2923">
          <cell r="I2923" t="str">
            <v xml:space="preserve">30HZV161-A_OPT_005               </v>
          </cell>
          <cell r="J2923">
            <v>3363</v>
          </cell>
          <cell r="K2923">
            <v>941.6400000000001</v>
          </cell>
        </row>
        <row r="2924">
          <cell r="I2924" t="str">
            <v xml:space="preserve">30HZV161-A_OPT_006               </v>
          </cell>
          <cell r="J2924">
            <v>6733</v>
          </cell>
          <cell r="K2924">
            <v>1885.2400000000002</v>
          </cell>
        </row>
        <row r="2925">
          <cell r="I2925" t="str">
            <v xml:space="preserve">30HZV161-A_OPT_007               </v>
          </cell>
          <cell r="J2925">
            <v>5259</v>
          </cell>
          <cell r="K2925">
            <v>1472.5200000000002</v>
          </cell>
        </row>
        <row r="2926">
          <cell r="I2926" t="str">
            <v xml:space="preserve">30HZV161-A_OPT_007A              </v>
          </cell>
          <cell r="J2926">
            <v>483</v>
          </cell>
          <cell r="K2926">
            <v>135.24</v>
          </cell>
        </row>
        <row r="2927">
          <cell r="I2927" t="str">
            <v xml:space="preserve">30HZV161-A_OPT_020               </v>
          </cell>
          <cell r="J2927">
            <v>3201</v>
          </cell>
          <cell r="K2927">
            <v>896.28000000000009</v>
          </cell>
        </row>
        <row r="2928">
          <cell r="I2928" t="str">
            <v xml:space="preserve">30HZV161-A_OPT_022               </v>
          </cell>
          <cell r="J2928">
            <v>4636</v>
          </cell>
          <cell r="K2928">
            <v>1298.0800000000002</v>
          </cell>
        </row>
        <row r="2929">
          <cell r="I2929" t="str">
            <v xml:space="preserve">30HZV161-A_OPT_026               </v>
          </cell>
          <cell r="J2929">
            <v>1218</v>
          </cell>
          <cell r="K2929">
            <v>341.04</v>
          </cell>
        </row>
        <row r="2930">
          <cell r="I2930" t="str">
            <v xml:space="preserve">30HZV161-A_OPT_027B              </v>
          </cell>
          <cell r="J2930">
            <v>843</v>
          </cell>
          <cell r="K2930">
            <v>236.04000000000002</v>
          </cell>
        </row>
        <row r="2931">
          <cell r="I2931" t="str">
            <v xml:space="preserve">30HZV161-A_OPT_049      </v>
          </cell>
          <cell r="J2931">
            <v>9919</v>
          </cell>
          <cell r="K2931">
            <v>2777.32</v>
          </cell>
        </row>
        <row r="2932">
          <cell r="I2932" t="str">
            <v>OPT_084_040</v>
          </cell>
          <cell r="J2932">
            <v>467</v>
          </cell>
          <cell r="K2932">
            <v>130.76000000000002</v>
          </cell>
        </row>
        <row r="2933">
          <cell r="I2933" t="str">
            <v>OPT_084_055</v>
          </cell>
          <cell r="J2933">
            <v>702</v>
          </cell>
          <cell r="K2933">
            <v>196.56000000000003</v>
          </cell>
        </row>
        <row r="2934">
          <cell r="I2934" t="str">
            <v>OPT_084D_040</v>
          </cell>
          <cell r="J2934">
            <v>702</v>
          </cell>
          <cell r="K2934">
            <v>196.56000000000003</v>
          </cell>
        </row>
        <row r="2935">
          <cell r="I2935" t="str">
            <v>OPT_084D_055</v>
          </cell>
          <cell r="J2935">
            <v>936</v>
          </cell>
          <cell r="K2935">
            <v>262.08000000000004</v>
          </cell>
        </row>
        <row r="2936">
          <cell r="I2936" t="str">
            <v>30HZV161-A_OPT_084R_030</v>
          </cell>
          <cell r="J2936">
            <v>467</v>
          </cell>
          <cell r="K2936">
            <v>130.76000000000002</v>
          </cell>
        </row>
        <row r="2937">
          <cell r="I2937" t="str">
            <v>OPT_084R_040</v>
          </cell>
          <cell r="J2937">
            <v>467</v>
          </cell>
          <cell r="K2937">
            <v>130.76000000000002</v>
          </cell>
        </row>
        <row r="2938">
          <cell r="I2938" t="str">
            <v>OPT_084R_055</v>
          </cell>
          <cell r="J2938">
            <v>702</v>
          </cell>
          <cell r="K2938">
            <v>196.56000000000003</v>
          </cell>
        </row>
        <row r="2939">
          <cell r="I2939" t="str">
            <v xml:space="preserve">30HZV161-A_OPT_100               </v>
          </cell>
          <cell r="J2939">
            <v>69</v>
          </cell>
          <cell r="K2939">
            <v>19.32</v>
          </cell>
        </row>
        <row r="2940">
          <cell r="I2940" t="str">
            <v xml:space="preserve">30HZV161-A_OPT_103               </v>
          </cell>
          <cell r="J2940">
            <v>930</v>
          </cell>
          <cell r="K2940">
            <v>260.40000000000003</v>
          </cell>
        </row>
        <row r="2941">
          <cell r="I2941" t="str">
            <v>30HZV161-A_OPT_193</v>
          </cell>
          <cell r="J2941">
            <v>418</v>
          </cell>
          <cell r="K2941">
            <v>117.04</v>
          </cell>
        </row>
        <row r="2942">
          <cell r="I2942" t="str">
            <v>30HZV161-A_OPT_194</v>
          </cell>
          <cell r="J2942">
            <v>667</v>
          </cell>
          <cell r="K2942">
            <v>186.76000000000002</v>
          </cell>
        </row>
        <row r="2943">
          <cell r="I2943" t="str">
            <v>30HZV161-A_OPT_199</v>
          </cell>
          <cell r="J2943">
            <v>557</v>
          </cell>
          <cell r="K2943">
            <v>155.96</v>
          </cell>
        </row>
        <row r="2944">
          <cell r="I2944" t="str">
            <v>30HZV161-A_OPT_SEI_2B</v>
          </cell>
          <cell r="J2944">
            <v>1069</v>
          </cell>
          <cell r="K2944">
            <v>299.32000000000005</v>
          </cell>
        </row>
        <row r="2945">
          <cell r="I2945" t="str">
            <v>30HZV161-A_OPT_SEI_3</v>
          </cell>
          <cell r="J2945">
            <v>1829</v>
          </cell>
          <cell r="K2945">
            <v>512.12</v>
          </cell>
        </row>
        <row r="2946">
          <cell r="I2946" t="str">
            <v>30HZV161-A_OPT_SEI_3LI</v>
          </cell>
          <cell r="J2946">
            <v>1255</v>
          </cell>
          <cell r="K2946">
            <v>351.40000000000003</v>
          </cell>
        </row>
        <row r="2947">
          <cell r="I2947" t="str">
            <v>30HZV161-A_OPT_SEI_4</v>
          </cell>
          <cell r="J2947">
            <v>1605</v>
          </cell>
          <cell r="K2947">
            <v>449.40000000000003</v>
          </cell>
        </row>
        <row r="2948">
          <cell r="I2948" t="str">
            <v>30HZV161-A_OPT_SEI_4C</v>
          </cell>
          <cell r="J2948">
            <v>2919</v>
          </cell>
          <cell r="K2948">
            <v>817.32</v>
          </cell>
        </row>
        <row r="2949">
          <cell r="I2949" t="str">
            <v xml:space="preserve">30HZV195-A_OPT_005               </v>
          </cell>
          <cell r="J2949">
            <v>4230</v>
          </cell>
          <cell r="K2949">
            <v>1184.4000000000001</v>
          </cell>
        </row>
        <row r="2950">
          <cell r="I2950" t="str">
            <v xml:space="preserve">30HZV195-A_OPT_006               </v>
          </cell>
          <cell r="J2950">
            <v>10940</v>
          </cell>
          <cell r="K2950">
            <v>3063.2000000000003</v>
          </cell>
        </row>
        <row r="2951">
          <cell r="I2951" t="str">
            <v xml:space="preserve">30HZV195-A_OPT_007               </v>
          </cell>
          <cell r="J2951">
            <v>6281</v>
          </cell>
          <cell r="K2951">
            <v>1758.68</v>
          </cell>
        </row>
        <row r="2952">
          <cell r="I2952" t="str">
            <v xml:space="preserve">30HZV195-A_OPT_007A              </v>
          </cell>
          <cell r="J2952">
            <v>483</v>
          </cell>
          <cell r="K2952">
            <v>135.24</v>
          </cell>
        </row>
        <row r="2953">
          <cell r="I2953" t="str">
            <v xml:space="preserve">30HZV195-A_OPT_020               </v>
          </cell>
          <cell r="J2953">
            <v>3320</v>
          </cell>
          <cell r="K2953">
            <v>929.60000000000014</v>
          </cell>
        </row>
        <row r="2954">
          <cell r="I2954" t="str">
            <v xml:space="preserve">30HZV195-A_OPT_022               </v>
          </cell>
          <cell r="J2954">
            <v>4994</v>
          </cell>
          <cell r="K2954">
            <v>1398.3200000000002</v>
          </cell>
        </row>
        <row r="2955">
          <cell r="I2955" t="str">
            <v xml:space="preserve">30HZV195-A_OPT_026               </v>
          </cell>
          <cell r="J2955">
            <v>1218</v>
          </cell>
          <cell r="K2955">
            <v>341.04</v>
          </cell>
        </row>
        <row r="2956">
          <cell r="I2956" t="str">
            <v xml:space="preserve">30HZV195-A_OPT_027B              </v>
          </cell>
          <cell r="J2956">
            <v>1529</v>
          </cell>
          <cell r="K2956">
            <v>428.12000000000006</v>
          </cell>
        </row>
        <row r="2957">
          <cell r="I2957" t="str">
            <v xml:space="preserve">30HZV195-A_OPT_049      </v>
          </cell>
          <cell r="J2957">
            <v>12314</v>
          </cell>
          <cell r="K2957">
            <v>3447.9200000000005</v>
          </cell>
        </row>
        <row r="2958">
          <cell r="I2958" t="str">
            <v>OPT_084_055</v>
          </cell>
          <cell r="J2958">
            <v>702</v>
          </cell>
          <cell r="K2958">
            <v>196.56000000000003</v>
          </cell>
        </row>
        <row r="2959">
          <cell r="I2959" t="str">
            <v>OPT_084_075</v>
          </cell>
          <cell r="J2959">
            <v>702</v>
          </cell>
          <cell r="K2959">
            <v>196.56000000000003</v>
          </cell>
        </row>
        <row r="2960">
          <cell r="I2960" t="str">
            <v>OPT_084D_055</v>
          </cell>
          <cell r="J2960">
            <v>936</v>
          </cell>
          <cell r="K2960">
            <v>262.08000000000004</v>
          </cell>
        </row>
        <row r="2961">
          <cell r="I2961" t="str">
            <v>OPT_084D_075</v>
          </cell>
          <cell r="J2961">
            <v>936</v>
          </cell>
          <cell r="K2961">
            <v>262.08000000000004</v>
          </cell>
        </row>
        <row r="2962">
          <cell r="I2962" t="str">
            <v>OPT_084R_055</v>
          </cell>
          <cell r="J2962">
            <v>702</v>
          </cell>
          <cell r="K2962">
            <v>196.56000000000003</v>
          </cell>
        </row>
        <row r="2963">
          <cell r="I2963" t="str">
            <v>OPT_084R_075</v>
          </cell>
          <cell r="J2963">
            <v>702</v>
          </cell>
          <cell r="K2963">
            <v>196.56000000000003</v>
          </cell>
        </row>
        <row r="2964">
          <cell r="I2964" t="str">
            <v xml:space="preserve">30HZV195-A_OPT_100               </v>
          </cell>
          <cell r="J2964">
            <v>69</v>
          </cell>
          <cell r="K2964">
            <v>19.32</v>
          </cell>
        </row>
        <row r="2965">
          <cell r="I2965" t="str">
            <v xml:space="preserve">30HZV195-A_OPT_103               </v>
          </cell>
          <cell r="J2965">
            <v>930</v>
          </cell>
          <cell r="K2965">
            <v>260.40000000000003</v>
          </cell>
        </row>
        <row r="2966">
          <cell r="I2966" t="str">
            <v>30HZV195-A_OPT_193</v>
          </cell>
          <cell r="J2966">
            <v>418</v>
          </cell>
          <cell r="K2966">
            <v>117.04</v>
          </cell>
        </row>
        <row r="2967">
          <cell r="I2967" t="str">
            <v>30HZV195-A_OPT_194</v>
          </cell>
          <cell r="J2967">
            <v>667</v>
          </cell>
          <cell r="K2967">
            <v>186.76000000000002</v>
          </cell>
        </row>
        <row r="2968">
          <cell r="I2968" t="str">
            <v>30HZV195-A_OPT_199</v>
          </cell>
          <cell r="J2968">
            <v>557</v>
          </cell>
          <cell r="K2968">
            <v>155.96</v>
          </cell>
        </row>
        <row r="2969">
          <cell r="I2969" t="str">
            <v>30HZV195-A_OPT_SEI_2B</v>
          </cell>
          <cell r="J2969">
            <v>1289</v>
          </cell>
          <cell r="K2969">
            <v>360.92</v>
          </cell>
        </row>
        <row r="2970">
          <cell r="I2970" t="str">
            <v>30HZV195-A_OPT_SEI_3</v>
          </cell>
          <cell r="J2970">
            <v>2234</v>
          </cell>
          <cell r="K2970">
            <v>625.5200000000001</v>
          </cell>
        </row>
        <row r="2971">
          <cell r="I2971" t="str">
            <v>30HZV195-A_OPT_SEI_3LI</v>
          </cell>
          <cell r="J2971">
            <v>1533</v>
          </cell>
          <cell r="K2971">
            <v>429.24000000000007</v>
          </cell>
        </row>
        <row r="2972">
          <cell r="I2972" t="str">
            <v>30HZV195-A_OPT_SEI_4</v>
          </cell>
          <cell r="J2972">
            <v>2597</v>
          </cell>
          <cell r="K2972">
            <v>727.16000000000008</v>
          </cell>
        </row>
        <row r="2973">
          <cell r="I2973" t="str">
            <v>30HZV195-A_OPT_SEI_4C</v>
          </cell>
          <cell r="J2973">
            <v>3505</v>
          </cell>
          <cell r="K2973">
            <v>981.40000000000009</v>
          </cell>
        </row>
        <row r="2974">
          <cell r="I2974" t="str">
            <v xml:space="preserve">30HZV225-A_OPT_005               </v>
          </cell>
          <cell r="J2974">
            <v>5067</v>
          </cell>
          <cell r="K2974">
            <v>1418.7600000000002</v>
          </cell>
        </row>
        <row r="2975">
          <cell r="I2975" t="str">
            <v xml:space="preserve">30HZV225-A_OPT_006               </v>
          </cell>
          <cell r="J2975">
            <v>11782</v>
          </cell>
          <cell r="K2975">
            <v>3298.9600000000005</v>
          </cell>
        </row>
        <row r="2976">
          <cell r="I2976" t="str">
            <v xml:space="preserve">30HZV225-A_OPT_007               </v>
          </cell>
          <cell r="J2976">
            <v>6923</v>
          </cell>
          <cell r="K2976">
            <v>1938.4400000000003</v>
          </cell>
        </row>
        <row r="2977">
          <cell r="I2977" t="str">
            <v xml:space="preserve">30HZV225-A_OPT_007A              </v>
          </cell>
          <cell r="J2977">
            <v>483</v>
          </cell>
          <cell r="K2977">
            <v>135.24</v>
          </cell>
        </row>
        <row r="2978">
          <cell r="I2978" t="str">
            <v xml:space="preserve">30HZV225-A_OPT_020               </v>
          </cell>
          <cell r="J2978">
            <v>3388</v>
          </cell>
          <cell r="K2978">
            <v>948.6400000000001</v>
          </cell>
        </row>
        <row r="2979">
          <cell r="I2979" t="str">
            <v xml:space="preserve">30HZV225-A_OPT_022               </v>
          </cell>
          <cell r="J2979">
            <v>5063</v>
          </cell>
          <cell r="K2979">
            <v>1417.64</v>
          </cell>
        </row>
        <row r="2980">
          <cell r="I2980" t="str">
            <v xml:space="preserve">30HZV225-A_OPT_026               </v>
          </cell>
          <cell r="J2980">
            <v>1218</v>
          </cell>
          <cell r="K2980">
            <v>341.04</v>
          </cell>
        </row>
        <row r="2981">
          <cell r="I2981" t="str">
            <v xml:space="preserve">30HZV225-A_OPT_027B              </v>
          </cell>
          <cell r="J2981">
            <v>1747</v>
          </cell>
          <cell r="K2981">
            <v>489.16</v>
          </cell>
        </row>
        <row r="2982">
          <cell r="I2982" t="str">
            <v xml:space="preserve">30HZV225-A_OPT_049      </v>
          </cell>
          <cell r="J2982">
            <v>12677</v>
          </cell>
          <cell r="K2982">
            <v>3549.5600000000004</v>
          </cell>
        </row>
        <row r="2983">
          <cell r="I2983" t="str">
            <v>OPT_084_075</v>
          </cell>
          <cell r="J2983">
            <v>702</v>
          </cell>
          <cell r="K2983">
            <v>196.56000000000003</v>
          </cell>
        </row>
        <row r="2984">
          <cell r="I2984" t="str">
            <v>OPT_084_090</v>
          </cell>
          <cell r="J2984">
            <v>936</v>
          </cell>
          <cell r="K2984">
            <v>262.08000000000004</v>
          </cell>
        </row>
        <row r="2985">
          <cell r="I2985" t="str">
            <v>OPT_084D_075</v>
          </cell>
          <cell r="J2985">
            <v>936</v>
          </cell>
          <cell r="K2985">
            <v>262.08000000000004</v>
          </cell>
        </row>
        <row r="2986">
          <cell r="I2986" t="str">
            <v>OPT_084D_090</v>
          </cell>
          <cell r="J2986">
            <v>1403</v>
          </cell>
          <cell r="K2986">
            <v>392.84000000000003</v>
          </cell>
        </row>
        <row r="2987">
          <cell r="I2987" t="str">
            <v>OPT_084R_075</v>
          </cell>
          <cell r="J2987">
            <v>702</v>
          </cell>
          <cell r="K2987">
            <v>196.56000000000003</v>
          </cell>
        </row>
        <row r="2988">
          <cell r="I2988" t="str">
            <v xml:space="preserve">OPT_084R_090           </v>
          </cell>
          <cell r="J2988">
            <v>936</v>
          </cell>
          <cell r="K2988">
            <v>262.08000000000004</v>
          </cell>
        </row>
        <row r="2989">
          <cell r="I2989" t="str">
            <v xml:space="preserve">30HZV225-A_OPT_100               </v>
          </cell>
          <cell r="J2989">
            <v>69</v>
          </cell>
          <cell r="K2989">
            <v>19.32</v>
          </cell>
        </row>
        <row r="2990">
          <cell r="I2990" t="str">
            <v xml:space="preserve">30HZV225-A_OPT_103               </v>
          </cell>
          <cell r="J2990">
            <v>930</v>
          </cell>
          <cell r="K2990">
            <v>260.40000000000003</v>
          </cell>
        </row>
        <row r="2991">
          <cell r="I2991" t="str">
            <v>30HZV225-A_OPT_193</v>
          </cell>
          <cell r="J2991">
            <v>418</v>
          </cell>
          <cell r="K2991">
            <v>117.04</v>
          </cell>
        </row>
        <row r="2992">
          <cell r="I2992" t="str">
            <v>30HZV225-A_OPT_194</v>
          </cell>
          <cell r="J2992">
            <v>667</v>
          </cell>
          <cell r="K2992">
            <v>186.76000000000002</v>
          </cell>
        </row>
        <row r="2993">
          <cell r="I2993" t="str">
            <v>30HZV225-A_OPT_199</v>
          </cell>
          <cell r="J2993">
            <v>557</v>
          </cell>
          <cell r="K2993">
            <v>155.96</v>
          </cell>
        </row>
        <row r="2994">
          <cell r="I2994" t="str">
            <v>30HZV225-A_OPT_SEI_2B</v>
          </cell>
          <cell r="J2994">
            <v>1289</v>
          </cell>
          <cell r="K2994">
            <v>360.92</v>
          </cell>
        </row>
        <row r="2995">
          <cell r="I2995" t="str">
            <v>30HZV225-A_OPT_SEI_3</v>
          </cell>
          <cell r="J2995">
            <v>2234</v>
          </cell>
          <cell r="K2995">
            <v>625.5200000000001</v>
          </cell>
        </row>
        <row r="2996">
          <cell r="I2996" t="str">
            <v>30HZV225-A_OPT_SEI_3LI</v>
          </cell>
          <cell r="J2996">
            <v>1533</v>
          </cell>
          <cell r="K2996">
            <v>429.24000000000007</v>
          </cell>
        </row>
        <row r="2997">
          <cell r="I2997" t="str">
            <v>30HZV225-A_OPT_SEI_4</v>
          </cell>
          <cell r="J2997">
            <v>2597</v>
          </cell>
          <cell r="K2997">
            <v>727.16000000000008</v>
          </cell>
        </row>
        <row r="2998">
          <cell r="I2998" t="str">
            <v>30HZV225-A_OPT_SEI_4C</v>
          </cell>
          <cell r="J2998">
            <v>3505</v>
          </cell>
          <cell r="K2998">
            <v>981.40000000000009</v>
          </cell>
        </row>
        <row r="2999">
          <cell r="I2999" t="str">
            <v xml:space="preserve">30HZV250-A_OPT_005               </v>
          </cell>
          <cell r="J2999">
            <v>5704</v>
          </cell>
          <cell r="K2999">
            <v>1597.1200000000001</v>
          </cell>
        </row>
        <row r="3000">
          <cell r="I3000" t="str">
            <v xml:space="preserve">30HZV250-A_OPT_006               </v>
          </cell>
          <cell r="J3000">
            <v>10466</v>
          </cell>
          <cell r="K3000">
            <v>2930.4800000000005</v>
          </cell>
        </row>
        <row r="3001">
          <cell r="I3001" t="str">
            <v xml:space="preserve">30HZV250-A_OPT_007               </v>
          </cell>
          <cell r="J3001">
            <v>7560</v>
          </cell>
          <cell r="K3001">
            <v>2116.8000000000002</v>
          </cell>
        </row>
        <row r="3002">
          <cell r="I3002" t="str">
            <v xml:space="preserve">30HZV250-A_OPT_007A              </v>
          </cell>
          <cell r="J3002">
            <v>483</v>
          </cell>
          <cell r="K3002">
            <v>135.24</v>
          </cell>
        </row>
        <row r="3003">
          <cell r="I3003" t="str">
            <v xml:space="preserve">30HZV250-A_OPT_020               </v>
          </cell>
          <cell r="J3003">
            <v>6030</v>
          </cell>
          <cell r="K3003">
            <v>1688.4</v>
          </cell>
        </row>
        <row r="3004">
          <cell r="I3004" t="str">
            <v xml:space="preserve">30HZV250-A_OPT_022               </v>
          </cell>
          <cell r="J3004">
            <v>7943</v>
          </cell>
          <cell r="K3004">
            <v>2224.0400000000004</v>
          </cell>
        </row>
        <row r="3005">
          <cell r="I3005" t="str">
            <v xml:space="preserve">30HZV250-A_OPT_026               </v>
          </cell>
          <cell r="J3005">
            <v>1455</v>
          </cell>
          <cell r="K3005">
            <v>407.40000000000003</v>
          </cell>
        </row>
        <row r="3006">
          <cell r="I3006" t="str">
            <v xml:space="preserve">30HZV250-A_OPT_027B              </v>
          </cell>
          <cell r="J3006">
            <v>1984</v>
          </cell>
          <cell r="K3006">
            <v>555.5200000000001</v>
          </cell>
        </row>
        <row r="3007">
          <cell r="I3007" t="str">
            <v xml:space="preserve">30HZV250-A_OPT_049      </v>
          </cell>
          <cell r="J3007">
            <v>9979</v>
          </cell>
          <cell r="K3007">
            <v>2794.1200000000003</v>
          </cell>
        </row>
        <row r="3008">
          <cell r="I3008" t="str">
            <v>OPT_084_110</v>
          </cell>
          <cell r="J3008">
            <v>936</v>
          </cell>
          <cell r="K3008">
            <v>262.08000000000004</v>
          </cell>
        </row>
        <row r="3009">
          <cell r="I3009" t="str">
            <v>OPT_084D_110</v>
          </cell>
          <cell r="J3009">
            <v>1403</v>
          </cell>
          <cell r="K3009">
            <v>392.84000000000003</v>
          </cell>
        </row>
        <row r="3010">
          <cell r="I3010" t="str">
            <v xml:space="preserve">OPT_084R_090           </v>
          </cell>
          <cell r="J3010">
            <v>936</v>
          </cell>
          <cell r="K3010">
            <v>262.08000000000004</v>
          </cell>
        </row>
        <row r="3011">
          <cell r="I3011" t="str">
            <v>OPT_084R_110</v>
          </cell>
          <cell r="J3011">
            <v>936</v>
          </cell>
          <cell r="K3011">
            <v>262.08000000000004</v>
          </cell>
        </row>
        <row r="3012">
          <cell r="I3012" t="str">
            <v xml:space="preserve">30HZV250-A_OPT_100               </v>
          </cell>
          <cell r="J3012">
            <v>69</v>
          </cell>
          <cell r="K3012">
            <v>19.32</v>
          </cell>
        </row>
        <row r="3013">
          <cell r="I3013" t="str">
            <v xml:space="preserve">30HZV250-A_OPT_103               </v>
          </cell>
          <cell r="J3013">
            <v>930</v>
          </cell>
          <cell r="K3013">
            <v>260.40000000000003</v>
          </cell>
        </row>
        <row r="3014">
          <cell r="I3014" t="str">
            <v>30HZV250-A_OPT_193</v>
          </cell>
          <cell r="J3014">
            <v>418</v>
          </cell>
          <cell r="K3014">
            <v>117.04</v>
          </cell>
        </row>
        <row r="3015">
          <cell r="I3015" t="str">
            <v>30HZV250-A_OPT_194</v>
          </cell>
          <cell r="J3015">
            <v>667</v>
          </cell>
          <cell r="K3015">
            <v>186.76000000000002</v>
          </cell>
        </row>
        <row r="3016">
          <cell r="I3016" t="str">
            <v>30HZV250-A_OPT_199</v>
          </cell>
          <cell r="J3016">
            <v>557</v>
          </cell>
          <cell r="K3016">
            <v>155.96</v>
          </cell>
        </row>
        <row r="3017">
          <cell r="I3017" t="str">
            <v>30HZV250-A_OPT_SEI_2B</v>
          </cell>
          <cell r="J3017">
            <v>1693</v>
          </cell>
          <cell r="K3017">
            <v>474.04</v>
          </cell>
        </row>
        <row r="3018">
          <cell r="I3018" t="str">
            <v>30HZV250-A_OPT_SEI_3</v>
          </cell>
          <cell r="J3018">
            <v>2713</v>
          </cell>
          <cell r="K3018">
            <v>759.6400000000001</v>
          </cell>
        </row>
        <row r="3019">
          <cell r="I3019" t="str">
            <v>30HZV250-A_OPT_SEI_3LI</v>
          </cell>
          <cell r="J3019">
            <v>1861</v>
          </cell>
          <cell r="K3019">
            <v>521.08000000000004</v>
          </cell>
        </row>
        <row r="3020">
          <cell r="I3020" t="str">
            <v>30HZV250-A_OPT_SEI_4</v>
          </cell>
          <cell r="J3020">
            <v>3193</v>
          </cell>
          <cell r="K3020">
            <v>894.04000000000008</v>
          </cell>
        </row>
        <row r="3021">
          <cell r="I3021" t="str">
            <v>30HZV250-A_OPT_SEI_4C</v>
          </cell>
          <cell r="J3021">
            <v>4310</v>
          </cell>
          <cell r="K3021">
            <v>1206.8000000000002</v>
          </cell>
        </row>
        <row r="3022">
          <cell r="I3022" t="str">
            <v xml:space="preserve">30HZV280-A_OPT_005               </v>
          </cell>
          <cell r="J3022">
            <v>7271</v>
          </cell>
          <cell r="K3022">
            <v>2035.88</v>
          </cell>
        </row>
        <row r="3023">
          <cell r="I3023" t="str">
            <v xml:space="preserve">30HZV280-A_OPT_006               </v>
          </cell>
          <cell r="J3023">
            <v>10815</v>
          </cell>
          <cell r="K3023">
            <v>3028.2000000000003</v>
          </cell>
        </row>
        <row r="3024">
          <cell r="I3024" t="str">
            <v xml:space="preserve">30HZV280-A_OPT_007               </v>
          </cell>
          <cell r="J3024">
            <v>8195</v>
          </cell>
          <cell r="K3024">
            <v>2294.6000000000004</v>
          </cell>
        </row>
        <row r="3025">
          <cell r="I3025" t="str">
            <v xml:space="preserve">30HZV280-A_OPT_007A              </v>
          </cell>
          <cell r="J3025">
            <v>483</v>
          </cell>
          <cell r="K3025">
            <v>135.24</v>
          </cell>
        </row>
        <row r="3026">
          <cell r="I3026" t="str">
            <v xml:space="preserve">30HZV280-A_OPT_020               </v>
          </cell>
          <cell r="J3026">
            <v>6100</v>
          </cell>
          <cell r="K3026">
            <v>1708.0000000000002</v>
          </cell>
        </row>
        <row r="3027">
          <cell r="I3027" t="str">
            <v xml:space="preserve">30HZV280-A_OPT_022               </v>
          </cell>
          <cell r="J3027">
            <v>8012</v>
          </cell>
          <cell r="K3027">
            <v>2243.36</v>
          </cell>
        </row>
        <row r="3028">
          <cell r="I3028" t="str">
            <v xml:space="preserve">30HZV280-A_OPT_026               </v>
          </cell>
          <cell r="J3028">
            <v>1455</v>
          </cell>
          <cell r="K3028">
            <v>407.40000000000003</v>
          </cell>
        </row>
        <row r="3029">
          <cell r="I3029" t="str">
            <v xml:space="preserve">30HZV280-A_OPT_027B              </v>
          </cell>
          <cell r="J3029">
            <v>2216</v>
          </cell>
          <cell r="K3029">
            <v>620.48</v>
          </cell>
        </row>
        <row r="3030">
          <cell r="I3030" t="str">
            <v xml:space="preserve">30HZV280-A_OPT_049      </v>
          </cell>
          <cell r="J3030">
            <v>9979</v>
          </cell>
          <cell r="K3030">
            <v>2794.1200000000003</v>
          </cell>
        </row>
        <row r="3031">
          <cell r="I3031" t="str">
            <v>OPT_084_110</v>
          </cell>
          <cell r="J3031">
            <v>936</v>
          </cell>
          <cell r="K3031">
            <v>262.08000000000004</v>
          </cell>
        </row>
        <row r="3032">
          <cell r="I3032" t="str">
            <v>OPT_084D_110</v>
          </cell>
          <cell r="J3032">
            <v>1403</v>
          </cell>
          <cell r="K3032">
            <v>392.84000000000003</v>
          </cell>
        </row>
        <row r="3033">
          <cell r="I3033" t="str">
            <v xml:space="preserve">OPT_084R_090           </v>
          </cell>
          <cell r="J3033">
            <v>936</v>
          </cell>
          <cell r="K3033">
            <v>262.08000000000004</v>
          </cell>
        </row>
        <row r="3034">
          <cell r="I3034" t="str">
            <v>OPT_084R_110</v>
          </cell>
          <cell r="J3034">
            <v>936</v>
          </cell>
          <cell r="K3034">
            <v>262.08000000000004</v>
          </cell>
        </row>
        <row r="3035">
          <cell r="I3035" t="str">
            <v xml:space="preserve">30HZV280-A_OPT_100               </v>
          </cell>
          <cell r="J3035">
            <v>69</v>
          </cell>
          <cell r="K3035">
            <v>19.32</v>
          </cell>
        </row>
        <row r="3036">
          <cell r="I3036" t="str">
            <v xml:space="preserve">30HZV280-A_OPT_103               </v>
          </cell>
          <cell r="J3036">
            <v>930</v>
          </cell>
          <cell r="K3036">
            <v>260.40000000000003</v>
          </cell>
        </row>
        <row r="3037">
          <cell r="I3037" t="str">
            <v>30HZV280-A_OPT_193</v>
          </cell>
          <cell r="J3037">
            <v>418</v>
          </cell>
          <cell r="K3037">
            <v>117.04</v>
          </cell>
        </row>
        <row r="3038">
          <cell r="I3038" t="str">
            <v>30HZV280-A_OPT_194</v>
          </cell>
          <cell r="J3038">
            <v>667</v>
          </cell>
          <cell r="K3038">
            <v>186.76000000000002</v>
          </cell>
        </row>
        <row r="3039">
          <cell r="I3039" t="str">
            <v>30HZV280-A_OPT_199</v>
          </cell>
          <cell r="J3039">
            <v>557</v>
          </cell>
          <cell r="K3039">
            <v>155.96</v>
          </cell>
        </row>
        <row r="3040">
          <cell r="I3040" t="str">
            <v>30HZV280-A_OPT_SEI_2B</v>
          </cell>
          <cell r="J3040">
            <v>1693</v>
          </cell>
          <cell r="K3040">
            <v>474.04</v>
          </cell>
        </row>
        <row r="3041">
          <cell r="I3041" t="str">
            <v>30HZV280-A_OPT_SEI_3</v>
          </cell>
          <cell r="J3041">
            <v>2713</v>
          </cell>
          <cell r="K3041">
            <v>759.6400000000001</v>
          </cell>
        </row>
        <row r="3042">
          <cell r="I3042" t="str">
            <v>30HZV280-A_OPT_SEI_3LI</v>
          </cell>
          <cell r="J3042">
            <v>1861</v>
          </cell>
          <cell r="K3042">
            <v>521.08000000000004</v>
          </cell>
        </row>
        <row r="3043">
          <cell r="I3043" t="str">
            <v>30HZV280-A_OPT_SEI_4</v>
          </cell>
          <cell r="J3043">
            <v>3193</v>
          </cell>
          <cell r="K3043">
            <v>894.04000000000008</v>
          </cell>
        </row>
        <row r="3044">
          <cell r="I3044" t="str">
            <v>30HZV280-A_OPT_SEI_4C</v>
          </cell>
          <cell r="J3044">
            <v>4310</v>
          </cell>
          <cell r="K3044">
            <v>1206.8000000000002</v>
          </cell>
        </row>
        <row r="3045">
          <cell r="I3045" t="str">
            <v xml:space="preserve">30RA-040-A_OPT_016            </v>
          </cell>
          <cell r="J3045">
            <v>1679</v>
          </cell>
          <cell r="K3045">
            <v>470.12000000000006</v>
          </cell>
        </row>
        <row r="3046">
          <cell r="I3046" t="str">
            <v xml:space="preserve">30RA-040-B_OPT_002B              </v>
          </cell>
          <cell r="J3046">
            <v>3007</v>
          </cell>
          <cell r="K3046">
            <v>841.96</v>
          </cell>
        </row>
        <row r="3047">
          <cell r="I3047" t="str">
            <v xml:space="preserve">30RA-040-B_OPT_003A              </v>
          </cell>
          <cell r="J3047">
            <v>393</v>
          </cell>
          <cell r="K3047">
            <v>110.04</v>
          </cell>
        </row>
        <row r="3048">
          <cell r="I3048" t="str">
            <v xml:space="preserve">30RA-040-B_OPT_006               </v>
          </cell>
          <cell r="J3048">
            <v>99</v>
          </cell>
          <cell r="K3048">
            <v>27.720000000000002</v>
          </cell>
        </row>
        <row r="3049">
          <cell r="I3049" t="str">
            <v xml:space="preserve">30RA-040-B_OPT_007A              </v>
          </cell>
          <cell r="J3049">
            <v>0</v>
          </cell>
          <cell r="K3049">
            <v>0</v>
          </cell>
        </row>
        <row r="3050">
          <cell r="I3050" t="str">
            <v xml:space="preserve">30RA-040-B_OPT_025               </v>
          </cell>
          <cell r="J3050">
            <v>858</v>
          </cell>
          <cell r="K3050">
            <v>240.24</v>
          </cell>
        </row>
        <row r="3051">
          <cell r="I3051" t="str">
            <v xml:space="preserve">30RA-040-B_OPT_028               </v>
          </cell>
          <cell r="J3051">
            <v>1899</v>
          </cell>
          <cell r="K3051">
            <v>531.72</v>
          </cell>
        </row>
        <row r="3052">
          <cell r="I3052" t="str">
            <v xml:space="preserve">30RA-040-B_OPT_042              </v>
          </cell>
          <cell r="J3052">
            <v>601</v>
          </cell>
          <cell r="K3052">
            <v>168.28000000000003</v>
          </cell>
        </row>
        <row r="3053">
          <cell r="I3053" t="str">
            <v xml:space="preserve">30RA-040-B_OPT_116C              </v>
          </cell>
          <cell r="J3053">
            <v>1604</v>
          </cell>
          <cell r="K3053">
            <v>449.12000000000006</v>
          </cell>
        </row>
        <row r="3054">
          <cell r="I3054" t="str">
            <v xml:space="preserve">30RA-040-B_OPT_116D              </v>
          </cell>
          <cell r="J3054">
            <v>-2576</v>
          </cell>
          <cell r="K3054">
            <v>-721.28000000000009</v>
          </cell>
        </row>
        <row r="3055">
          <cell r="I3055" t="str">
            <v>30RA-040-B_OPT_148B</v>
          </cell>
          <cell r="J3055">
            <v>1107</v>
          </cell>
          <cell r="K3055">
            <v>309.96000000000004</v>
          </cell>
        </row>
        <row r="3056">
          <cell r="I3056" t="str">
            <v>30RA-040-B_OPT_012</v>
          </cell>
          <cell r="J3056">
            <v>0</v>
          </cell>
          <cell r="K3056">
            <v>0</v>
          </cell>
        </row>
        <row r="3057">
          <cell r="I3057" t="str">
            <v>30RA-040-B_OPT_15LS</v>
          </cell>
          <cell r="J3057">
            <v>387</v>
          </cell>
          <cell r="K3057">
            <v>108.36000000000001</v>
          </cell>
        </row>
        <row r="3058">
          <cell r="I3058" t="str">
            <v>30RA-040-B_OPT_196</v>
          </cell>
          <cell r="J3058">
            <v>517</v>
          </cell>
          <cell r="K3058">
            <v>144.76000000000002</v>
          </cell>
        </row>
        <row r="3059">
          <cell r="I3059" t="str">
            <v>30RA-040-B_OPT_199</v>
          </cell>
          <cell r="J3059">
            <v>557</v>
          </cell>
          <cell r="K3059">
            <v>155.96</v>
          </cell>
        </row>
        <row r="3060">
          <cell r="I3060" t="str">
            <v>30RA-040-B_OPT_COIL</v>
          </cell>
          <cell r="J3060">
            <v>203</v>
          </cell>
          <cell r="K3060">
            <v>56.84</v>
          </cell>
        </row>
        <row r="3061">
          <cell r="I3061" t="str">
            <v>30RA-040-B_OPT_SEI_2B</v>
          </cell>
          <cell r="J3061">
            <v>784</v>
          </cell>
          <cell r="K3061">
            <v>219.52</v>
          </cell>
        </row>
        <row r="3062">
          <cell r="I3062" t="str">
            <v>30RA-040-B_OPT_SEI_3</v>
          </cell>
          <cell r="J3062">
            <v>1222</v>
          </cell>
          <cell r="K3062">
            <v>342.16</v>
          </cell>
        </row>
        <row r="3063">
          <cell r="I3063" t="str">
            <v>30RA-040-B_OPT_SEI_3LI</v>
          </cell>
          <cell r="J3063">
            <v>839</v>
          </cell>
          <cell r="K3063">
            <v>234.92000000000002</v>
          </cell>
        </row>
        <row r="3064">
          <cell r="I3064" t="str">
            <v>30RA-040-B_OPT_SEI_4</v>
          </cell>
          <cell r="J3064">
            <v>1436</v>
          </cell>
          <cell r="K3064">
            <v>402.08000000000004</v>
          </cell>
        </row>
        <row r="3065">
          <cell r="I3065" t="str">
            <v>30RA-040-B_OPT_SEI_4C</v>
          </cell>
          <cell r="J3065">
            <v>1937</v>
          </cell>
          <cell r="K3065">
            <v>542.36</v>
          </cell>
        </row>
        <row r="3066">
          <cell r="I3066" t="str">
            <v xml:space="preserve">30RA-050-B_OPT_002B              </v>
          </cell>
          <cell r="J3066">
            <v>3108</v>
          </cell>
          <cell r="K3066">
            <v>870.24000000000012</v>
          </cell>
        </row>
        <row r="3067">
          <cell r="I3067" t="str">
            <v xml:space="preserve">30RA-050-B_OPT_003A              </v>
          </cell>
          <cell r="J3067">
            <v>531</v>
          </cell>
          <cell r="K3067">
            <v>148.68</v>
          </cell>
        </row>
        <row r="3068">
          <cell r="I3068" t="str">
            <v xml:space="preserve">30RA-050-B_OPT_006               </v>
          </cell>
          <cell r="J3068">
            <v>99</v>
          </cell>
          <cell r="K3068">
            <v>27.720000000000002</v>
          </cell>
        </row>
        <row r="3069">
          <cell r="I3069" t="str">
            <v xml:space="preserve">30RA-050-B_OPT_007A              </v>
          </cell>
          <cell r="J3069">
            <v>0</v>
          </cell>
          <cell r="K3069">
            <v>0</v>
          </cell>
        </row>
        <row r="3070">
          <cell r="I3070" t="str">
            <v xml:space="preserve">30RA-050-B_OPT_025               </v>
          </cell>
          <cell r="J3070">
            <v>1686</v>
          </cell>
          <cell r="K3070">
            <v>472.08000000000004</v>
          </cell>
        </row>
        <row r="3071">
          <cell r="I3071" t="str">
            <v xml:space="preserve">30RA-050-B_OPT_028               </v>
          </cell>
          <cell r="J3071">
            <v>1899</v>
          </cell>
          <cell r="K3071">
            <v>531.72</v>
          </cell>
        </row>
        <row r="3072">
          <cell r="I3072" t="str">
            <v xml:space="preserve">30RA-050-B_OPT_042              </v>
          </cell>
          <cell r="J3072">
            <v>601</v>
          </cell>
          <cell r="K3072">
            <v>168.28000000000003</v>
          </cell>
        </row>
        <row r="3073">
          <cell r="I3073" t="str">
            <v xml:space="preserve">30RA-050-B_OPT_116C              </v>
          </cell>
          <cell r="J3073">
            <v>1604</v>
          </cell>
          <cell r="K3073">
            <v>449.12000000000006</v>
          </cell>
        </row>
        <row r="3074">
          <cell r="I3074" t="str">
            <v xml:space="preserve">30RA-050-B_OPT_116D              </v>
          </cell>
          <cell r="J3074">
            <v>-2576</v>
          </cell>
          <cell r="K3074">
            <v>-721.28000000000009</v>
          </cell>
        </row>
        <row r="3075">
          <cell r="I3075" t="str">
            <v>30RA-050-B_OPT_148B</v>
          </cell>
          <cell r="J3075">
            <v>1107</v>
          </cell>
          <cell r="K3075">
            <v>309.96000000000004</v>
          </cell>
        </row>
        <row r="3076">
          <cell r="I3076" t="str">
            <v>30RA-050-B_OPT_012</v>
          </cell>
          <cell r="J3076">
            <v>0</v>
          </cell>
          <cell r="K3076">
            <v>0</v>
          </cell>
        </row>
        <row r="3077">
          <cell r="I3077" t="str">
            <v>30RA-050-B_OPT_15LS</v>
          </cell>
          <cell r="J3077">
            <v>717</v>
          </cell>
          <cell r="K3077">
            <v>200.76000000000002</v>
          </cell>
        </row>
        <row r="3078">
          <cell r="I3078" t="str">
            <v>30RA-050-B_OPT_196</v>
          </cell>
          <cell r="J3078">
            <v>517</v>
          </cell>
          <cell r="K3078">
            <v>144.76000000000002</v>
          </cell>
        </row>
        <row r="3079">
          <cell r="I3079" t="str">
            <v>30RA-050-B_OPT_199</v>
          </cell>
          <cell r="J3079">
            <v>557</v>
          </cell>
          <cell r="K3079">
            <v>155.96</v>
          </cell>
        </row>
        <row r="3080">
          <cell r="I3080" t="str">
            <v>30RA-050-B_OPT_COIL</v>
          </cell>
          <cell r="J3080">
            <v>203</v>
          </cell>
          <cell r="K3080">
            <v>56.84</v>
          </cell>
        </row>
        <row r="3081">
          <cell r="I3081" t="str">
            <v>30RA-050-B_OPT_SEI_2B</v>
          </cell>
          <cell r="J3081">
            <v>784</v>
          </cell>
          <cell r="K3081">
            <v>219.52</v>
          </cell>
        </row>
        <row r="3082">
          <cell r="I3082" t="str">
            <v>30RA-050-B_OPT_SEI_3</v>
          </cell>
          <cell r="J3082">
            <v>1222</v>
          </cell>
          <cell r="K3082">
            <v>342.16</v>
          </cell>
        </row>
        <row r="3083">
          <cell r="I3083" t="str">
            <v>30RA-050-B_OPT_SEI_3LI</v>
          </cell>
          <cell r="J3083">
            <v>839</v>
          </cell>
          <cell r="K3083">
            <v>234.92000000000002</v>
          </cell>
        </row>
        <row r="3084">
          <cell r="I3084" t="str">
            <v>30RA-050-B_OPT_SEI_4</v>
          </cell>
          <cell r="J3084">
            <v>1436</v>
          </cell>
          <cell r="K3084">
            <v>402.08000000000004</v>
          </cell>
        </row>
        <row r="3085">
          <cell r="I3085" t="str">
            <v>30RA-050-B_OPT_SEI_4C</v>
          </cell>
          <cell r="J3085">
            <v>1937</v>
          </cell>
          <cell r="K3085">
            <v>542.36</v>
          </cell>
        </row>
        <row r="3086">
          <cell r="I3086" t="str">
            <v xml:space="preserve">30RA-060-A_OPT_016            </v>
          </cell>
          <cell r="J3086">
            <v>1679</v>
          </cell>
          <cell r="K3086">
            <v>470.12000000000006</v>
          </cell>
        </row>
        <row r="3087">
          <cell r="I3087" t="str">
            <v xml:space="preserve">30RA-060-B_OPT_002B              </v>
          </cell>
          <cell r="J3087">
            <v>4393</v>
          </cell>
          <cell r="K3087">
            <v>1230.0400000000002</v>
          </cell>
        </row>
        <row r="3088">
          <cell r="I3088" t="str">
            <v xml:space="preserve">30RA-060-B_OPT_003A              </v>
          </cell>
          <cell r="J3088">
            <v>749</v>
          </cell>
          <cell r="K3088">
            <v>209.72000000000003</v>
          </cell>
        </row>
        <row r="3089">
          <cell r="I3089" t="str">
            <v xml:space="preserve">30RA-060-B_OPT_006               </v>
          </cell>
          <cell r="J3089">
            <v>99</v>
          </cell>
          <cell r="K3089">
            <v>27.720000000000002</v>
          </cell>
        </row>
        <row r="3090">
          <cell r="I3090" t="str">
            <v xml:space="preserve">30RA-060-B_OPT_007A              </v>
          </cell>
          <cell r="J3090">
            <v>0</v>
          </cell>
          <cell r="K3090">
            <v>0</v>
          </cell>
        </row>
        <row r="3091">
          <cell r="I3091" t="str">
            <v xml:space="preserve">30RA-060-B_OPT_025               </v>
          </cell>
          <cell r="J3091">
            <v>1686</v>
          </cell>
          <cell r="K3091">
            <v>472.08000000000004</v>
          </cell>
        </row>
        <row r="3092">
          <cell r="I3092" t="str">
            <v xml:space="preserve">30RA-060-B_OPT_028               </v>
          </cell>
          <cell r="J3092">
            <v>1899</v>
          </cell>
          <cell r="K3092">
            <v>531.72</v>
          </cell>
        </row>
        <row r="3093">
          <cell r="I3093" t="str">
            <v xml:space="preserve">30RA-060-B_OPT_042              </v>
          </cell>
          <cell r="J3093">
            <v>601</v>
          </cell>
          <cell r="K3093">
            <v>168.28000000000003</v>
          </cell>
        </row>
        <row r="3094">
          <cell r="I3094" t="str">
            <v xml:space="preserve">30RA-060-B_OPT_116C              </v>
          </cell>
          <cell r="J3094">
            <v>1604</v>
          </cell>
          <cell r="K3094">
            <v>449.12000000000006</v>
          </cell>
        </row>
        <row r="3095">
          <cell r="I3095" t="str">
            <v xml:space="preserve">30RA-060-B_OPT_116D              </v>
          </cell>
          <cell r="J3095">
            <v>-2576</v>
          </cell>
          <cell r="K3095">
            <v>-721.28000000000009</v>
          </cell>
        </row>
        <row r="3096">
          <cell r="I3096" t="str">
            <v>30RA-060-B_OPT_148B</v>
          </cell>
          <cell r="J3096">
            <v>1107</v>
          </cell>
          <cell r="K3096">
            <v>309.96000000000004</v>
          </cell>
        </row>
        <row r="3097">
          <cell r="I3097" t="str">
            <v>30RA-060-B_OPT_012</v>
          </cell>
          <cell r="J3097">
            <v>0</v>
          </cell>
          <cell r="K3097">
            <v>0</v>
          </cell>
        </row>
        <row r="3098">
          <cell r="I3098" t="str">
            <v>30RA-060-B_OPT_15LS</v>
          </cell>
          <cell r="J3098">
            <v>737</v>
          </cell>
          <cell r="K3098">
            <v>206.36</v>
          </cell>
        </row>
        <row r="3099">
          <cell r="I3099" t="str">
            <v>30RA-060-B_OPT_196</v>
          </cell>
          <cell r="J3099">
            <v>517</v>
          </cell>
          <cell r="K3099">
            <v>144.76000000000002</v>
          </cell>
        </row>
        <row r="3100">
          <cell r="I3100" t="str">
            <v>30RA-060-B_OPT_199</v>
          </cell>
          <cell r="J3100">
            <v>557</v>
          </cell>
          <cell r="K3100">
            <v>155.96</v>
          </cell>
        </row>
        <row r="3101">
          <cell r="I3101" t="str">
            <v>30RA-060-B_OPT_COIL</v>
          </cell>
          <cell r="J3101">
            <v>203</v>
          </cell>
          <cell r="K3101">
            <v>56.84</v>
          </cell>
        </row>
        <row r="3102">
          <cell r="I3102" t="str">
            <v>30RA-060-B_OPT_SEI_2B</v>
          </cell>
          <cell r="J3102">
            <v>784</v>
          </cell>
          <cell r="K3102">
            <v>219.52</v>
          </cell>
        </row>
        <row r="3103">
          <cell r="I3103" t="str">
            <v>30RA-060-B_OPT_SEI_3</v>
          </cell>
          <cell r="J3103">
            <v>1222</v>
          </cell>
          <cell r="K3103">
            <v>342.16</v>
          </cell>
        </row>
        <row r="3104">
          <cell r="I3104" t="str">
            <v>30RA-060-B_OPT_SEI_3LI</v>
          </cell>
          <cell r="J3104">
            <v>839</v>
          </cell>
          <cell r="K3104">
            <v>234.92000000000002</v>
          </cell>
        </row>
        <row r="3105">
          <cell r="I3105" t="str">
            <v>30RA-060-B_OPT_SEI_4</v>
          </cell>
          <cell r="J3105">
            <v>1436</v>
          </cell>
          <cell r="K3105">
            <v>402.08000000000004</v>
          </cell>
        </row>
        <row r="3106">
          <cell r="I3106" t="str">
            <v>30RA-060-B_OPT_SEI_4C</v>
          </cell>
          <cell r="J3106">
            <v>1937</v>
          </cell>
          <cell r="K3106">
            <v>542.36</v>
          </cell>
        </row>
        <row r="3107">
          <cell r="I3107" t="str">
            <v xml:space="preserve">30RA-070-B_OPT_002B              </v>
          </cell>
          <cell r="J3107">
            <v>3108</v>
          </cell>
          <cell r="K3107">
            <v>870.24000000000012</v>
          </cell>
        </row>
        <row r="3108">
          <cell r="I3108" t="str">
            <v xml:space="preserve">30RA-070-B_OPT_003A              </v>
          </cell>
          <cell r="J3108">
            <v>531</v>
          </cell>
          <cell r="K3108">
            <v>148.68</v>
          </cell>
        </row>
        <row r="3109">
          <cell r="I3109" t="str">
            <v xml:space="preserve">30RA-070-B_OPT_006               </v>
          </cell>
          <cell r="J3109">
            <v>99</v>
          </cell>
          <cell r="K3109">
            <v>27.720000000000002</v>
          </cell>
        </row>
        <row r="3110">
          <cell r="I3110" t="str">
            <v xml:space="preserve">30RA-070-B_OPT_007A              </v>
          </cell>
          <cell r="J3110">
            <v>0</v>
          </cell>
          <cell r="K3110">
            <v>0</v>
          </cell>
        </row>
        <row r="3111">
          <cell r="I3111" t="str">
            <v xml:space="preserve">30RA-070-B_OPT_025               </v>
          </cell>
          <cell r="J3111">
            <v>1686</v>
          </cell>
          <cell r="K3111">
            <v>472.08000000000004</v>
          </cell>
        </row>
        <row r="3112">
          <cell r="I3112" t="str">
            <v xml:space="preserve">30RA-070-B_OPT_028               </v>
          </cell>
          <cell r="J3112">
            <v>2215</v>
          </cell>
          <cell r="K3112">
            <v>620.20000000000005</v>
          </cell>
        </row>
        <row r="3113">
          <cell r="I3113" t="str">
            <v xml:space="preserve">30RA-070-B_OPT_042              </v>
          </cell>
          <cell r="J3113">
            <v>601</v>
          </cell>
          <cell r="K3113">
            <v>168.28000000000003</v>
          </cell>
        </row>
        <row r="3114">
          <cell r="I3114" t="str">
            <v xml:space="preserve">30RA-070-B_OPT_116C              </v>
          </cell>
          <cell r="J3114">
            <v>1604</v>
          </cell>
          <cell r="K3114">
            <v>449.12000000000006</v>
          </cell>
        </row>
        <row r="3115">
          <cell r="I3115" t="str">
            <v xml:space="preserve">30RA-070-B_OPT_116D              </v>
          </cell>
          <cell r="J3115">
            <v>-2576</v>
          </cell>
          <cell r="K3115">
            <v>-721.28000000000009</v>
          </cell>
        </row>
        <row r="3116">
          <cell r="I3116" t="str">
            <v>30RA-070-B_OPT_148B</v>
          </cell>
          <cell r="J3116">
            <v>1107</v>
          </cell>
          <cell r="K3116">
            <v>309.96000000000004</v>
          </cell>
        </row>
        <row r="3117">
          <cell r="I3117" t="str">
            <v>30RA-070-B_OPT_012</v>
          </cell>
          <cell r="J3117">
            <v>0</v>
          </cell>
          <cell r="K3117">
            <v>0</v>
          </cell>
        </row>
        <row r="3118">
          <cell r="I3118" t="str">
            <v>30RA-070-B_OPT_15LS</v>
          </cell>
          <cell r="J3118">
            <v>523</v>
          </cell>
          <cell r="K3118">
            <v>146.44000000000003</v>
          </cell>
        </row>
        <row r="3119">
          <cell r="I3119" t="str">
            <v>30RA-070-B_OPT_196</v>
          </cell>
          <cell r="J3119">
            <v>517</v>
          </cell>
          <cell r="K3119">
            <v>144.76000000000002</v>
          </cell>
        </row>
        <row r="3120">
          <cell r="I3120" t="str">
            <v>30RA-070-B_OPT_199</v>
          </cell>
          <cell r="J3120">
            <v>557</v>
          </cell>
          <cell r="K3120">
            <v>155.96</v>
          </cell>
        </row>
        <row r="3121">
          <cell r="I3121" t="str">
            <v>30RA-070-B_OPT_COIL</v>
          </cell>
          <cell r="J3121">
            <v>203</v>
          </cell>
          <cell r="K3121">
            <v>56.84</v>
          </cell>
        </row>
        <row r="3122">
          <cell r="I3122" t="str">
            <v>30RA-070-B_OPT_SEI_2B</v>
          </cell>
          <cell r="J3122">
            <v>784</v>
          </cell>
          <cell r="K3122">
            <v>219.52</v>
          </cell>
        </row>
        <row r="3123">
          <cell r="I3123" t="str">
            <v>30RA-070-B_OPT_SEI_3</v>
          </cell>
          <cell r="J3123">
            <v>1222</v>
          </cell>
          <cell r="K3123">
            <v>342.16</v>
          </cell>
        </row>
        <row r="3124">
          <cell r="I3124" t="str">
            <v>30RA-070-B_OPT_SEI_3LI</v>
          </cell>
          <cell r="J3124">
            <v>839</v>
          </cell>
          <cell r="K3124">
            <v>234.92000000000002</v>
          </cell>
        </row>
        <row r="3125">
          <cell r="I3125" t="str">
            <v>30RA-070-B_OPT_SEI_4</v>
          </cell>
          <cell r="J3125">
            <v>1436</v>
          </cell>
          <cell r="K3125">
            <v>402.08000000000004</v>
          </cell>
        </row>
        <row r="3126">
          <cell r="I3126" t="str">
            <v>30RA-070-B_OPT_SEI_4C</v>
          </cell>
          <cell r="J3126">
            <v>1937</v>
          </cell>
          <cell r="K3126">
            <v>542.36</v>
          </cell>
        </row>
        <row r="3127">
          <cell r="I3127" t="str">
            <v xml:space="preserve">30RA-080-A_OPT_016            </v>
          </cell>
          <cell r="J3127">
            <v>1679</v>
          </cell>
          <cell r="K3127">
            <v>470.12000000000006</v>
          </cell>
        </row>
        <row r="3128">
          <cell r="I3128" t="str">
            <v xml:space="preserve">30RA-080-B_OPT_002B              </v>
          </cell>
          <cell r="J3128">
            <v>4393</v>
          </cell>
          <cell r="K3128">
            <v>1230.0400000000002</v>
          </cell>
        </row>
        <row r="3129">
          <cell r="I3129" t="str">
            <v xml:space="preserve">30RA-080-B_OPT_003A              </v>
          </cell>
          <cell r="J3129">
            <v>749</v>
          </cell>
          <cell r="K3129">
            <v>209.72000000000003</v>
          </cell>
        </row>
        <row r="3130">
          <cell r="I3130" t="str">
            <v xml:space="preserve">30RA-080-B_OPT_006               </v>
          </cell>
          <cell r="J3130">
            <v>99</v>
          </cell>
          <cell r="K3130">
            <v>27.720000000000002</v>
          </cell>
        </row>
        <row r="3131">
          <cell r="I3131" t="str">
            <v xml:space="preserve">30RA-080-B_OPT_007A              </v>
          </cell>
          <cell r="J3131">
            <v>0</v>
          </cell>
          <cell r="K3131">
            <v>0</v>
          </cell>
        </row>
        <row r="3132">
          <cell r="I3132" t="str">
            <v xml:space="preserve">30RA-080-B_OPT_025               </v>
          </cell>
          <cell r="J3132">
            <v>1686</v>
          </cell>
          <cell r="K3132">
            <v>472.08000000000004</v>
          </cell>
        </row>
        <row r="3133">
          <cell r="I3133" t="str">
            <v xml:space="preserve">30RA-080-B_OPT_028               </v>
          </cell>
          <cell r="J3133">
            <v>2215</v>
          </cell>
          <cell r="K3133">
            <v>620.20000000000005</v>
          </cell>
        </row>
        <row r="3134">
          <cell r="I3134" t="str">
            <v xml:space="preserve">30RA-080-B_OPT_042              </v>
          </cell>
          <cell r="J3134">
            <v>601</v>
          </cell>
          <cell r="K3134">
            <v>168.28000000000003</v>
          </cell>
        </row>
        <row r="3135">
          <cell r="I3135" t="str">
            <v xml:space="preserve">30RA-080-B_OPT_116C              </v>
          </cell>
          <cell r="J3135">
            <v>1604</v>
          </cell>
          <cell r="K3135">
            <v>449.12000000000006</v>
          </cell>
        </row>
        <row r="3136">
          <cell r="I3136" t="str">
            <v xml:space="preserve">30RA-080-B_OPT_116D              </v>
          </cell>
          <cell r="J3136">
            <v>-2576</v>
          </cell>
          <cell r="K3136">
            <v>-721.28000000000009</v>
          </cell>
        </row>
        <row r="3137">
          <cell r="I3137" t="str">
            <v>30RA-080-B_OPT_148B</v>
          </cell>
          <cell r="J3137">
            <v>1107</v>
          </cell>
          <cell r="K3137">
            <v>309.96000000000004</v>
          </cell>
        </row>
        <row r="3138">
          <cell r="I3138" t="str">
            <v>30RA-080-B_OPT_012</v>
          </cell>
          <cell r="J3138">
            <v>0</v>
          </cell>
          <cell r="K3138">
            <v>0</v>
          </cell>
        </row>
        <row r="3139">
          <cell r="I3139" t="str">
            <v>30RA-080-B_OPT_15LS</v>
          </cell>
          <cell r="J3139">
            <v>534</v>
          </cell>
          <cell r="K3139">
            <v>149.52000000000001</v>
          </cell>
        </row>
        <row r="3140">
          <cell r="I3140" t="str">
            <v>30RA-080-B_OPT_196</v>
          </cell>
          <cell r="J3140">
            <v>517</v>
          </cell>
          <cell r="K3140">
            <v>144.76000000000002</v>
          </cell>
        </row>
        <row r="3141">
          <cell r="I3141" t="str">
            <v>30RA-080-B_OPT_199</v>
          </cell>
          <cell r="J3141">
            <v>557</v>
          </cell>
          <cell r="K3141">
            <v>155.96</v>
          </cell>
        </row>
        <row r="3142">
          <cell r="I3142" t="str">
            <v>30RA-080-B_OPT_COIL</v>
          </cell>
          <cell r="J3142">
            <v>203</v>
          </cell>
          <cell r="K3142">
            <v>56.84</v>
          </cell>
        </row>
        <row r="3143">
          <cell r="I3143" t="str">
            <v>30RA-080-B_OPT_SEI_2B</v>
          </cell>
          <cell r="J3143">
            <v>784</v>
          </cell>
          <cell r="K3143">
            <v>219.52</v>
          </cell>
        </row>
        <row r="3144">
          <cell r="I3144" t="str">
            <v>30RA-080-B_OPT_SEI_3</v>
          </cell>
          <cell r="J3144">
            <v>1222</v>
          </cell>
          <cell r="K3144">
            <v>342.16</v>
          </cell>
        </row>
        <row r="3145">
          <cell r="I3145" t="str">
            <v>30RA-080-B_OPT_SEI_3LI</v>
          </cell>
          <cell r="J3145">
            <v>839</v>
          </cell>
          <cell r="K3145">
            <v>234.92000000000002</v>
          </cell>
        </row>
        <row r="3146">
          <cell r="I3146" t="str">
            <v>30RA-080-B_OPT_SEI_4</v>
          </cell>
          <cell r="J3146">
            <v>1436</v>
          </cell>
          <cell r="K3146">
            <v>402.08000000000004</v>
          </cell>
        </row>
        <row r="3147">
          <cell r="I3147" t="str">
            <v>30RA-080-B_OPT_SEI_4C</v>
          </cell>
          <cell r="J3147">
            <v>1937</v>
          </cell>
          <cell r="K3147">
            <v>542.36</v>
          </cell>
        </row>
        <row r="3148">
          <cell r="I3148" t="str">
            <v xml:space="preserve">30RA-090-B_OPT_002B              </v>
          </cell>
          <cell r="J3148">
            <v>6122</v>
          </cell>
          <cell r="K3148">
            <v>1714.16</v>
          </cell>
        </row>
        <row r="3149">
          <cell r="I3149" t="str">
            <v xml:space="preserve">30RA-090-B_OPT_003A              </v>
          </cell>
          <cell r="J3149">
            <v>924</v>
          </cell>
          <cell r="K3149">
            <v>258.72000000000003</v>
          </cell>
        </row>
        <row r="3150">
          <cell r="I3150" t="str">
            <v xml:space="preserve">30RA-090-B_OPT_007A              </v>
          </cell>
          <cell r="J3150">
            <v>0</v>
          </cell>
          <cell r="K3150">
            <v>0</v>
          </cell>
        </row>
        <row r="3151">
          <cell r="I3151" t="str">
            <v xml:space="preserve">30RA-090-B_OPT_028               </v>
          </cell>
          <cell r="J3151">
            <v>3797</v>
          </cell>
          <cell r="K3151">
            <v>1063.1600000000001</v>
          </cell>
        </row>
        <row r="3152">
          <cell r="I3152" t="str">
            <v xml:space="preserve">30RA-090-B_OPT_042              </v>
          </cell>
          <cell r="J3152">
            <v>601</v>
          </cell>
          <cell r="K3152">
            <v>168.28000000000003</v>
          </cell>
        </row>
        <row r="3153">
          <cell r="I3153" t="str">
            <v xml:space="preserve">30RA-090-B_OPT_116C              </v>
          </cell>
          <cell r="J3153">
            <v>1604</v>
          </cell>
          <cell r="K3153">
            <v>449.12000000000006</v>
          </cell>
        </row>
        <row r="3154">
          <cell r="I3154" t="str">
            <v xml:space="preserve">30RA-090-B_OPT_116D              </v>
          </cell>
          <cell r="J3154">
            <v>-2671</v>
          </cell>
          <cell r="K3154">
            <v>-747.88000000000011</v>
          </cell>
        </row>
        <row r="3155">
          <cell r="I3155" t="str">
            <v>30RA-090-B_OPT_148B</v>
          </cell>
          <cell r="J3155">
            <v>1107</v>
          </cell>
          <cell r="K3155">
            <v>309.96000000000004</v>
          </cell>
        </row>
        <row r="3156">
          <cell r="I3156" t="str">
            <v>30RA-090-B_OPT_012</v>
          </cell>
          <cell r="J3156">
            <v>6251</v>
          </cell>
          <cell r="K3156">
            <v>1750.2800000000002</v>
          </cell>
        </row>
        <row r="3157">
          <cell r="I3157" t="str">
            <v>30RA-090-B_OPT_15LS</v>
          </cell>
          <cell r="J3157">
            <v>1104</v>
          </cell>
          <cell r="K3157">
            <v>309.12</v>
          </cell>
        </row>
        <row r="3158">
          <cell r="I3158" t="str">
            <v>30RA-090-B_OPT_196</v>
          </cell>
          <cell r="J3158">
            <v>1032</v>
          </cell>
          <cell r="K3158">
            <v>288.96000000000004</v>
          </cell>
        </row>
        <row r="3159">
          <cell r="I3159" t="str">
            <v>30RA-090-B_OPT_199</v>
          </cell>
          <cell r="J3159">
            <v>557</v>
          </cell>
          <cell r="K3159">
            <v>155.96</v>
          </cell>
        </row>
        <row r="3160">
          <cell r="I3160" t="str">
            <v>30RA-090-B_OPT_COIL</v>
          </cell>
          <cell r="J3160">
            <v>397</v>
          </cell>
          <cell r="K3160">
            <v>111.16000000000001</v>
          </cell>
        </row>
        <row r="3161">
          <cell r="I3161" t="str">
            <v>30RA-090-B_OPT_SEI_2B</v>
          </cell>
          <cell r="J3161">
            <v>1212</v>
          </cell>
          <cell r="K3161">
            <v>339.36</v>
          </cell>
        </row>
        <row r="3162">
          <cell r="I3162" t="str">
            <v>30RA-090-B_OPT_SEI_3</v>
          </cell>
          <cell r="J3162">
            <v>1937</v>
          </cell>
          <cell r="K3162">
            <v>542.36</v>
          </cell>
        </row>
        <row r="3163">
          <cell r="I3163" t="str">
            <v>30RA-090-B_OPT_SEI_3LI</v>
          </cell>
          <cell r="J3163">
            <v>1329</v>
          </cell>
          <cell r="K3163">
            <v>372.12000000000006</v>
          </cell>
        </row>
        <row r="3164">
          <cell r="I3164" t="str">
            <v>30RA-090-B_OPT_SEI_4</v>
          </cell>
          <cell r="J3164">
            <v>2305</v>
          </cell>
          <cell r="K3164">
            <v>645.40000000000009</v>
          </cell>
        </row>
        <row r="3165">
          <cell r="I3165" t="str">
            <v>30RA-090-B_OPT_SEI_4C</v>
          </cell>
          <cell r="J3165">
            <v>3112</v>
          </cell>
          <cell r="K3165">
            <v>871.36000000000013</v>
          </cell>
        </row>
        <row r="3166">
          <cell r="I3166" t="str">
            <v xml:space="preserve">30RA-100-A_OPT_016            </v>
          </cell>
          <cell r="J3166">
            <v>3317</v>
          </cell>
          <cell r="K3166">
            <v>928.7600000000001</v>
          </cell>
        </row>
        <row r="3167">
          <cell r="I3167" t="str">
            <v xml:space="preserve">30RA-100-B_OPT_002B              </v>
          </cell>
          <cell r="J3167">
            <v>6122</v>
          </cell>
          <cell r="K3167">
            <v>1714.16</v>
          </cell>
        </row>
        <row r="3168">
          <cell r="I3168" t="str">
            <v xml:space="preserve">30RA-100-B_OPT_003A              </v>
          </cell>
          <cell r="J3168">
            <v>1142</v>
          </cell>
          <cell r="K3168">
            <v>319.76000000000005</v>
          </cell>
        </row>
        <row r="3169">
          <cell r="I3169" t="str">
            <v xml:space="preserve">30RA-100-B_OPT_007A              </v>
          </cell>
          <cell r="J3169">
            <v>0</v>
          </cell>
          <cell r="K3169">
            <v>0</v>
          </cell>
        </row>
        <row r="3170">
          <cell r="I3170" t="str">
            <v xml:space="preserve">30RA-100-B_OPT_028               </v>
          </cell>
          <cell r="J3170">
            <v>3797</v>
          </cell>
          <cell r="K3170">
            <v>1063.1600000000001</v>
          </cell>
        </row>
        <row r="3171">
          <cell r="I3171" t="str">
            <v xml:space="preserve">30RA-100-B_OPT_042              </v>
          </cell>
          <cell r="J3171">
            <v>601</v>
          </cell>
          <cell r="K3171">
            <v>168.28000000000003</v>
          </cell>
        </row>
        <row r="3172">
          <cell r="I3172" t="str">
            <v xml:space="preserve">30RA-100-B_OPT_116C              </v>
          </cell>
          <cell r="J3172">
            <v>1604</v>
          </cell>
          <cell r="K3172">
            <v>449.12000000000006</v>
          </cell>
        </row>
        <row r="3173">
          <cell r="I3173" t="str">
            <v xml:space="preserve">30RA-100-B_OPT_116D              </v>
          </cell>
          <cell r="J3173">
            <v>-2671</v>
          </cell>
          <cell r="K3173">
            <v>-747.88000000000011</v>
          </cell>
        </row>
        <row r="3174">
          <cell r="I3174" t="str">
            <v>30RA-100-B_OPT_148B</v>
          </cell>
          <cell r="J3174">
            <v>1107</v>
          </cell>
          <cell r="K3174">
            <v>309.96000000000004</v>
          </cell>
        </row>
        <row r="3175">
          <cell r="I3175" t="str">
            <v>30RA-100-B_OPT_012</v>
          </cell>
          <cell r="J3175">
            <v>6656</v>
          </cell>
          <cell r="K3175">
            <v>1863.6800000000003</v>
          </cell>
        </row>
        <row r="3176">
          <cell r="I3176" t="str">
            <v>30RA-100-B_OPT_15LS</v>
          </cell>
          <cell r="J3176">
            <v>1119</v>
          </cell>
          <cell r="K3176">
            <v>313.32000000000005</v>
          </cell>
        </row>
        <row r="3177">
          <cell r="I3177" t="str">
            <v>30RA-100-B_OPT_196</v>
          </cell>
          <cell r="J3177">
            <v>1032</v>
          </cell>
          <cell r="K3177">
            <v>288.96000000000004</v>
          </cell>
        </row>
        <row r="3178">
          <cell r="I3178" t="str">
            <v>30RA-100-B_OPT_199</v>
          </cell>
          <cell r="J3178">
            <v>557</v>
          </cell>
          <cell r="K3178">
            <v>155.96</v>
          </cell>
        </row>
        <row r="3179">
          <cell r="I3179" t="str">
            <v>30RA-100-B_OPT_COIL</v>
          </cell>
          <cell r="J3179">
            <v>397</v>
          </cell>
          <cell r="K3179">
            <v>111.16000000000001</v>
          </cell>
        </row>
        <row r="3180">
          <cell r="I3180" t="str">
            <v>30RA-100-B_OPT_SEI_2B</v>
          </cell>
          <cell r="J3180">
            <v>1212</v>
          </cell>
          <cell r="K3180">
            <v>339.36</v>
          </cell>
        </row>
        <row r="3181">
          <cell r="I3181" t="str">
            <v>30RA-100-B_OPT_SEI_3</v>
          </cell>
          <cell r="J3181">
            <v>1937</v>
          </cell>
          <cell r="K3181">
            <v>542.36</v>
          </cell>
        </row>
        <row r="3182">
          <cell r="I3182" t="str">
            <v>30RA-100-B_OPT_SEI_3LI</v>
          </cell>
          <cell r="J3182">
            <v>1329</v>
          </cell>
          <cell r="K3182">
            <v>372.12000000000006</v>
          </cell>
        </row>
        <row r="3183">
          <cell r="I3183" t="str">
            <v>30RA-100-B_OPT_SEI_4</v>
          </cell>
          <cell r="J3183">
            <v>2305</v>
          </cell>
          <cell r="K3183">
            <v>645.40000000000009</v>
          </cell>
        </row>
        <row r="3184">
          <cell r="I3184" t="str">
            <v>30RA-100-B_OPT_SEI_4C</v>
          </cell>
          <cell r="J3184">
            <v>3112</v>
          </cell>
          <cell r="K3184">
            <v>871.36000000000013</v>
          </cell>
        </row>
        <row r="3185">
          <cell r="I3185" t="str">
            <v xml:space="preserve">30RA-120-A_OPT_016            </v>
          </cell>
          <cell r="J3185">
            <v>3317</v>
          </cell>
          <cell r="K3185">
            <v>928.7600000000001</v>
          </cell>
        </row>
        <row r="3186">
          <cell r="I3186" t="str">
            <v xml:space="preserve">30RA-120-B_OPT_002B              </v>
          </cell>
          <cell r="J3186">
            <v>7407</v>
          </cell>
          <cell r="K3186">
            <v>2073.96</v>
          </cell>
        </row>
        <row r="3187">
          <cell r="I3187" t="str">
            <v xml:space="preserve">30RA-120-B_OPT_003A              </v>
          </cell>
          <cell r="J3187">
            <v>1142</v>
          </cell>
          <cell r="K3187">
            <v>319.76000000000005</v>
          </cell>
        </row>
        <row r="3188">
          <cell r="I3188" t="str">
            <v xml:space="preserve">30RA-120-B_OPT_007A              </v>
          </cell>
          <cell r="J3188">
            <v>0</v>
          </cell>
          <cell r="K3188">
            <v>0</v>
          </cell>
        </row>
        <row r="3189">
          <cell r="I3189" t="str">
            <v xml:space="preserve">30RA-120-B_OPT_028               </v>
          </cell>
          <cell r="J3189">
            <v>3797</v>
          </cell>
          <cell r="K3189">
            <v>1063.1600000000001</v>
          </cell>
        </row>
        <row r="3190">
          <cell r="I3190" t="str">
            <v xml:space="preserve">30RA-120-B_OPT_042              </v>
          </cell>
          <cell r="J3190">
            <v>601</v>
          </cell>
          <cell r="K3190">
            <v>168.28000000000003</v>
          </cell>
        </row>
        <row r="3191">
          <cell r="I3191" t="str">
            <v xml:space="preserve">30RA-120-B_OPT_116C              </v>
          </cell>
          <cell r="J3191">
            <v>2296</v>
          </cell>
          <cell r="K3191">
            <v>642.88000000000011</v>
          </cell>
        </row>
        <row r="3192">
          <cell r="I3192" t="str">
            <v xml:space="preserve">30RA-120-B_OPT_116D              </v>
          </cell>
          <cell r="J3192">
            <v>-3451</v>
          </cell>
          <cell r="K3192">
            <v>-966.28000000000009</v>
          </cell>
        </row>
        <row r="3193">
          <cell r="I3193" t="str">
            <v>30RA-120-B_OPT_148B</v>
          </cell>
          <cell r="J3193">
            <v>1107</v>
          </cell>
          <cell r="K3193">
            <v>309.96000000000004</v>
          </cell>
        </row>
        <row r="3194">
          <cell r="I3194" t="str">
            <v>30RA-120-B_OPT_012</v>
          </cell>
          <cell r="J3194">
            <v>7016</v>
          </cell>
          <cell r="K3194">
            <v>1964.4800000000002</v>
          </cell>
        </row>
        <row r="3195">
          <cell r="I3195" t="str">
            <v>30RA-120-B_OPT_15LS</v>
          </cell>
          <cell r="J3195">
            <v>1470</v>
          </cell>
          <cell r="K3195">
            <v>411.6</v>
          </cell>
        </row>
        <row r="3196">
          <cell r="I3196" t="str">
            <v>30RA-120-B_OPT_196</v>
          </cell>
          <cell r="J3196">
            <v>1032</v>
          </cell>
          <cell r="K3196">
            <v>288.96000000000004</v>
          </cell>
        </row>
        <row r="3197">
          <cell r="I3197" t="str">
            <v>30RA-120-B_OPT_199</v>
          </cell>
          <cell r="J3197">
            <v>557</v>
          </cell>
          <cell r="K3197">
            <v>155.96</v>
          </cell>
        </row>
        <row r="3198">
          <cell r="I3198" t="str">
            <v>30RA-120-B_OPT_COIL</v>
          </cell>
          <cell r="J3198">
            <v>397</v>
          </cell>
          <cell r="K3198">
            <v>111.16000000000001</v>
          </cell>
        </row>
        <row r="3199">
          <cell r="I3199" t="str">
            <v>30RA-120-B_OPT_SEI_2B</v>
          </cell>
          <cell r="J3199">
            <v>1212</v>
          </cell>
          <cell r="K3199">
            <v>339.36</v>
          </cell>
        </row>
        <row r="3200">
          <cell r="I3200" t="str">
            <v>30RA-120-B_OPT_SEI_3</v>
          </cell>
          <cell r="J3200">
            <v>1937</v>
          </cell>
          <cell r="K3200">
            <v>542.36</v>
          </cell>
        </row>
        <row r="3201">
          <cell r="I3201" t="str">
            <v>30RA-120-B_OPT_SEI_3LI</v>
          </cell>
          <cell r="J3201">
            <v>1329</v>
          </cell>
          <cell r="K3201">
            <v>372.12000000000006</v>
          </cell>
        </row>
        <row r="3202">
          <cell r="I3202" t="str">
            <v>30RA-120-B_OPT_SEI_4</v>
          </cell>
          <cell r="J3202">
            <v>2305</v>
          </cell>
          <cell r="K3202">
            <v>645.40000000000009</v>
          </cell>
        </row>
        <row r="3203">
          <cell r="I3203" t="str">
            <v>30RA-120-B_OPT_SEI_4C</v>
          </cell>
          <cell r="J3203">
            <v>3112</v>
          </cell>
          <cell r="K3203">
            <v>871.36000000000013</v>
          </cell>
        </row>
        <row r="3204">
          <cell r="I3204" t="str">
            <v xml:space="preserve">30RA-140-A_OPT_016            </v>
          </cell>
          <cell r="J3204">
            <v>3317</v>
          </cell>
          <cell r="K3204">
            <v>928.7600000000001</v>
          </cell>
        </row>
        <row r="3205">
          <cell r="I3205" t="str">
            <v xml:space="preserve">30RA-140-B_OPT_002B              </v>
          </cell>
          <cell r="J3205">
            <v>6222</v>
          </cell>
          <cell r="K3205">
            <v>1742.16</v>
          </cell>
        </row>
        <row r="3206">
          <cell r="I3206" t="str">
            <v xml:space="preserve">30RA-140-B_OPT_003A              </v>
          </cell>
          <cell r="J3206">
            <v>1060</v>
          </cell>
          <cell r="K3206">
            <v>296.8</v>
          </cell>
        </row>
        <row r="3207">
          <cell r="I3207" t="str">
            <v xml:space="preserve">30RA-140-B_OPT_007A              </v>
          </cell>
          <cell r="J3207">
            <v>0</v>
          </cell>
          <cell r="K3207">
            <v>0</v>
          </cell>
        </row>
        <row r="3208">
          <cell r="I3208" t="str">
            <v xml:space="preserve">30RA-140-B_OPT_028               </v>
          </cell>
          <cell r="J3208">
            <v>4425</v>
          </cell>
          <cell r="K3208">
            <v>1239.0000000000002</v>
          </cell>
        </row>
        <row r="3209">
          <cell r="I3209" t="str">
            <v xml:space="preserve">30RA-140-B_OPT_042              </v>
          </cell>
          <cell r="J3209">
            <v>601</v>
          </cell>
          <cell r="K3209">
            <v>168.28000000000003</v>
          </cell>
        </row>
        <row r="3210">
          <cell r="I3210" t="str">
            <v xml:space="preserve">30RA-140-B_OPT_116C              </v>
          </cell>
          <cell r="J3210">
            <v>2296</v>
          </cell>
          <cell r="K3210">
            <v>642.88000000000011</v>
          </cell>
        </row>
        <row r="3211">
          <cell r="I3211" t="str">
            <v xml:space="preserve">30RA-140-B_OPT_116D              </v>
          </cell>
          <cell r="J3211">
            <v>-3451</v>
          </cell>
          <cell r="K3211">
            <v>-966.28000000000009</v>
          </cell>
        </row>
        <row r="3212">
          <cell r="I3212" t="str">
            <v>30RA-140-B_OPT_148B</v>
          </cell>
          <cell r="J3212">
            <v>1107</v>
          </cell>
          <cell r="K3212">
            <v>309.96000000000004</v>
          </cell>
        </row>
        <row r="3213">
          <cell r="I3213" t="str">
            <v>30RA-140-B_OPT_012</v>
          </cell>
          <cell r="J3213">
            <v>7559</v>
          </cell>
          <cell r="K3213">
            <v>2116.52</v>
          </cell>
        </row>
        <row r="3214">
          <cell r="I3214" t="str">
            <v>30RA-140-B_OPT_15LS</v>
          </cell>
          <cell r="J3214">
            <v>1042</v>
          </cell>
          <cell r="K3214">
            <v>291.76000000000005</v>
          </cell>
        </row>
        <row r="3215">
          <cell r="I3215" t="str">
            <v>30RA-140-B_OPT_196</v>
          </cell>
          <cell r="J3215">
            <v>1032</v>
          </cell>
          <cell r="K3215">
            <v>288.96000000000004</v>
          </cell>
        </row>
        <row r="3216">
          <cell r="I3216" t="str">
            <v>30RA-140-B_OPT_199</v>
          </cell>
          <cell r="J3216">
            <v>557</v>
          </cell>
          <cell r="K3216">
            <v>155.96</v>
          </cell>
        </row>
        <row r="3217">
          <cell r="I3217" t="str">
            <v>30RA-140-B_OPT_COIL</v>
          </cell>
          <cell r="J3217">
            <v>397</v>
          </cell>
          <cell r="K3217">
            <v>111.16000000000001</v>
          </cell>
        </row>
        <row r="3218">
          <cell r="I3218" t="str">
            <v>30RA-140-B_OPT_SEI_2B</v>
          </cell>
          <cell r="J3218">
            <v>1212</v>
          </cell>
          <cell r="K3218">
            <v>339.36</v>
          </cell>
        </row>
        <row r="3219">
          <cell r="I3219" t="str">
            <v>30RA-140-B_OPT_SEI_3</v>
          </cell>
          <cell r="J3219">
            <v>1937</v>
          </cell>
          <cell r="K3219">
            <v>542.36</v>
          </cell>
        </row>
        <row r="3220">
          <cell r="I3220" t="str">
            <v>30RA-140-B_OPT_SEI_3LI</v>
          </cell>
          <cell r="J3220">
            <v>1329</v>
          </cell>
          <cell r="K3220">
            <v>372.12000000000006</v>
          </cell>
        </row>
        <row r="3221">
          <cell r="I3221" t="str">
            <v>30RA-140-B_OPT_SEI_4</v>
          </cell>
          <cell r="J3221">
            <v>2305</v>
          </cell>
          <cell r="K3221">
            <v>645.40000000000009</v>
          </cell>
        </row>
        <row r="3222">
          <cell r="I3222" t="str">
            <v>30RA-140-B_OPT_SEI_4C</v>
          </cell>
          <cell r="J3222">
            <v>3112</v>
          </cell>
          <cell r="K3222">
            <v>871.36000000000013</v>
          </cell>
        </row>
        <row r="3223">
          <cell r="I3223" t="str">
            <v xml:space="preserve">30RA-160-A_OPT_016            </v>
          </cell>
          <cell r="J3223">
            <v>3317</v>
          </cell>
          <cell r="K3223">
            <v>928.7600000000001</v>
          </cell>
        </row>
        <row r="3224">
          <cell r="I3224" t="str">
            <v xml:space="preserve">30RA-160-B_OPT_002B              </v>
          </cell>
          <cell r="J3224">
            <v>8793</v>
          </cell>
          <cell r="K3224">
            <v>2462.0400000000004</v>
          </cell>
        </row>
        <row r="3225">
          <cell r="I3225" t="str">
            <v xml:space="preserve">30RA-160-B_OPT_003A              </v>
          </cell>
          <cell r="J3225">
            <v>1492</v>
          </cell>
          <cell r="K3225">
            <v>417.76000000000005</v>
          </cell>
        </row>
        <row r="3226">
          <cell r="I3226" t="str">
            <v xml:space="preserve">30RA-160-B_OPT_007A              </v>
          </cell>
          <cell r="J3226">
            <v>0</v>
          </cell>
          <cell r="K3226">
            <v>0</v>
          </cell>
        </row>
        <row r="3227">
          <cell r="I3227" t="str">
            <v xml:space="preserve">30RA-160-B_OPT_028               </v>
          </cell>
          <cell r="J3227">
            <v>4425</v>
          </cell>
          <cell r="K3227">
            <v>1239.0000000000002</v>
          </cell>
        </row>
        <row r="3228">
          <cell r="I3228" t="str">
            <v xml:space="preserve">30RA-160-B_OPT_042              </v>
          </cell>
          <cell r="J3228">
            <v>601</v>
          </cell>
          <cell r="K3228">
            <v>168.28000000000003</v>
          </cell>
        </row>
        <row r="3229">
          <cell r="I3229" t="str">
            <v xml:space="preserve">30RA-160-B_OPT_116C              </v>
          </cell>
          <cell r="J3229">
            <v>2296</v>
          </cell>
          <cell r="K3229">
            <v>642.88000000000011</v>
          </cell>
        </row>
        <row r="3230">
          <cell r="I3230" t="str">
            <v xml:space="preserve">30RA-160-B_OPT_116D              </v>
          </cell>
          <cell r="J3230">
            <v>-3451</v>
          </cell>
          <cell r="K3230">
            <v>-966.28000000000009</v>
          </cell>
        </row>
        <row r="3231">
          <cell r="I3231" t="str">
            <v>30RA-160-B_OPT_148B</v>
          </cell>
          <cell r="J3231">
            <v>1107</v>
          </cell>
          <cell r="K3231">
            <v>309.96000000000004</v>
          </cell>
        </row>
        <row r="3232">
          <cell r="I3232" t="str">
            <v>30RA-160-B_OPT_012</v>
          </cell>
          <cell r="J3232">
            <v>8587</v>
          </cell>
          <cell r="K3232">
            <v>2404.36</v>
          </cell>
        </row>
        <row r="3233">
          <cell r="I3233" t="str">
            <v>30RA-160-B_OPT_15LS</v>
          </cell>
          <cell r="J3233">
            <v>1065</v>
          </cell>
          <cell r="K3233">
            <v>298.20000000000005</v>
          </cell>
        </row>
        <row r="3234">
          <cell r="I3234" t="str">
            <v>30RA-160-B_OPT_196</v>
          </cell>
          <cell r="J3234">
            <v>1032</v>
          </cell>
          <cell r="K3234">
            <v>288.96000000000004</v>
          </cell>
        </row>
        <row r="3235">
          <cell r="I3235" t="str">
            <v>30RA-160-B_OPT_199</v>
          </cell>
          <cell r="J3235">
            <v>557</v>
          </cell>
          <cell r="K3235">
            <v>155.96</v>
          </cell>
        </row>
        <row r="3236">
          <cell r="I3236" t="str">
            <v>30RA-160-B_OPT_COIL</v>
          </cell>
          <cell r="J3236">
            <v>397</v>
          </cell>
          <cell r="K3236">
            <v>111.16000000000001</v>
          </cell>
        </row>
        <row r="3237">
          <cell r="I3237" t="str">
            <v>30RA-160-B_OPT_SEI_2B</v>
          </cell>
          <cell r="J3237">
            <v>1212</v>
          </cell>
          <cell r="K3237">
            <v>339.36</v>
          </cell>
        </row>
        <row r="3238">
          <cell r="I3238" t="str">
            <v>30RA-160-B_OPT_SEI_3</v>
          </cell>
          <cell r="J3238">
            <v>1937</v>
          </cell>
          <cell r="K3238">
            <v>542.36</v>
          </cell>
        </row>
        <row r="3239">
          <cell r="I3239" t="str">
            <v>30RA-160-B_OPT_SEI_3LI</v>
          </cell>
          <cell r="J3239">
            <v>1329</v>
          </cell>
          <cell r="K3239">
            <v>372.12000000000006</v>
          </cell>
        </row>
        <row r="3240">
          <cell r="I3240" t="str">
            <v>30RA-160-B_OPT_SEI_4</v>
          </cell>
          <cell r="J3240">
            <v>2305</v>
          </cell>
          <cell r="K3240">
            <v>645.40000000000009</v>
          </cell>
        </row>
        <row r="3241">
          <cell r="I3241" t="str">
            <v>30RA-160-B_OPT_SEI_4C</v>
          </cell>
          <cell r="J3241">
            <v>3112</v>
          </cell>
          <cell r="K3241">
            <v>871.36000000000013</v>
          </cell>
        </row>
        <row r="3242">
          <cell r="I3242" t="str">
            <v xml:space="preserve">30RA-200-B_OPT_002B              </v>
          </cell>
          <cell r="J3242">
            <v>10965</v>
          </cell>
          <cell r="K3242">
            <v>3070.2000000000003</v>
          </cell>
        </row>
        <row r="3243">
          <cell r="I3243" t="str">
            <v xml:space="preserve">30RA-200-B_OPT_003A              </v>
          </cell>
          <cell r="J3243">
            <v>1866</v>
          </cell>
          <cell r="K3243">
            <v>522.48</v>
          </cell>
        </row>
        <row r="3244">
          <cell r="I3244" t="str">
            <v xml:space="preserve">30RA-200-B_OPT_006               </v>
          </cell>
          <cell r="J3244">
            <v>99</v>
          </cell>
          <cell r="K3244">
            <v>27.720000000000002</v>
          </cell>
        </row>
        <row r="3245">
          <cell r="I3245" t="str">
            <v xml:space="preserve">30RA-200-B_OPT_116C              </v>
          </cell>
          <cell r="J3245">
            <v>2690</v>
          </cell>
          <cell r="K3245">
            <v>753.2</v>
          </cell>
        </row>
        <row r="3246">
          <cell r="I3246" t="str">
            <v xml:space="preserve">30RA-200-B_OPT_116D              </v>
          </cell>
          <cell r="J3246">
            <v>-4917</v>
          </cell>
          <cell r="K3246">
            <v>-1376.7600000000002</v>
          </cell>
        </row>
        <row r="3247">
          <cell r="I3247" t="str">
            <v>30RA-200-B_OPT_148B</v>
          </cell>
          <cell r="J3247">
            <v>1107</v>
          </cell>
          <cell r="K3247">
            <v>309.96000000000004</v>
          </cell>
        </row>
        <row r="3248">
          <cell r="I3248" t="str">
            <v>30RA-200-B_OPT_012</v>
          </cell>
          <cell r="J3248">
            <v>12461</v>
          </cell>
          <cell r="K3248">
            <v>3489.0800000000004</v>
          </cell>
        </row>
        <row r="3249">
          <cell r="I3249" t="str">
            <v>30RA-200-B_OPT_15LS</v>
          </cell>
          <cell r="J3249">
            <v>1603</v>
          </cell>
          <cell r="K3249">
            <v>448.84000000000003</v>
          </cell>
        </row>
        <row r="3250">
          <cell r="I3250" t="str">
            <v>30RA-200-B_OPT_196</v>
          </cell>
          <cell r="J3250">
            <v>1032</v>
          </cell>
          <cell r="K3250">
            <v>288.96000000000004</v>
          </cell>
        </row>
        <row r="3251">
          <cell r="I3251" t="str">
            <v>30RA-200-B_OPT_199</v>
          </cell>
          <cell r="J3251">
            <v>557</v>
          </cell>
          <cell r="K3251">
            <v>155.96</v>
          </cell>
        </row>
        <row r="3252">
          <cell r="I3252" t="str">
            <v>30RA-200-B_OPT_COIL</v>
          </cell>
          <cell r="J3252">
            <v>646</v>
          </cell>
          <cell r="K3252">
            <v>180.88000000000002</v>
          </cell>
        </row>
        <row r="3253">
          <cell r="I3253" t="str">
            <v>30RA-200-B_OPT_SEI_2B</v>
          </cell>
          <cell r="J3253">
            <v>1907</v>
          </cell>
          <cell r="K3253">
            <v>533.96</v>
          </cell>
        </row>
        <row r="3254">
          <cell r="I3254" t="str">
            <v>30RA-200-B_OPT_SEI_3</v>
          </cell>
          <cell r="J3254">
            <v>3071</v>
          </cell>
          <cell r="K3254">
            <v>859.88000000000011</v>
          </cell>
        </row>
        <row r="3255">
          <cell r="I3255" t="str">
            <v>30RA-200-B_OPT_SEI_3LI</v>
          </cell>
          <cell r="J3255">
            <v>2106</v>
          </cell>
          <cell r="K3255">
            <v>589.68000000000006</v>
          </cell>
        </row>
        <row r="3256">
          <cell r="I3256" t="str">
            <v>30RA-200-B_OPT_SEI_4</v>
          </cell>
          <cell r="J3256">
            <v>3672</v>
          </cell>
          <cell r="K3256">
            <v>1028.1600000000001</v>
          </cell>
        </row>
        <row r="3257">
          <cell r="I3257" t="str">
            <v>30RA-200-B_OPT_SEI_4C</v>
          </cell>
          <cell r="J3257">
            <v>4972</v>
          </cell>
          <cell r="K3257">
            <v>1392.16</v>
          </cell>
        </row>
        <row r="3258">
          <cell r="I3258" t="str">
            <v>30RA-200-B_OPT_SKID</v>
          </cell>
          <cell r="J3258">
            <v>1560</v>
          </cell>
          <cell r="K3258">
            <v>436.80000000000007</v>
          </cell>
        </row>
        <row r="3259">
          <cell r="I3259" t="str">
            <v>30RA-200-B_OPT_SKID_SEI_2B</v>
          </cell>
          <cell r="J3259">
            <v>2974</v>
          </cell>
          <cell r="K3259">
            <v>832.72</v>
          </cell>
        </row>
        <row r="3260">
          <cell r="I3260" t="str">
            <v xml:space="preserve">30RA-240-B_OPT_002B              </v>
          </cell>
          <cell r="J3260">
            <v>12231</v>
          </cell>
          <cell r="K3260">
            <v>3424.6800000000003</v>
          </cell>
        </row>
        <row r="3261">
          <cell r="I3261" t="str">
            <v xml:space="preserve">30RA-240-B_OPT_003A              </v>
          </cell>
          <cell r="J3261">
            <v>2078</v>
          </cell>
          <cell r="K3261">
            <v>581.84</v>
          </cell>
        </row>
        <row r="3262">
          <cell r="I3262" t="str">
            <v xml:space="preserve">30RA-240-B_OPT_006               </v>
          </cell>
          <cell r="J3262">
            <v>99</v>
          </cell>
          <cell r="K3262">
            <v>27.720000000000002</v>
          </cell>
        </row>
        <row r="3263">
          <cell r="I3263" t="str">
            <v xml:space="preserve">30RA-240-B_OPT_116C              </v>
          </cell>
          <cell r="J3263">
            <v>2690</v>
          </cell>
          <cell r="K3263">
            <v>753.2</v>
          </cell>
        </row>
        <row r="3264">
          <cell r="I3264" t="str">
            <v xml:space="preserve">30RA-240-B_OPT_116D              </v>
          </cell>
          <cell r="J3264">
            <v>-4917</v>
          </cell>
          <cell r="K3264">
            <v>-1376.7600000000002</v>
          </cell>
        </row>
        <row r="3265">
          <cell r="I3265" t="str">
            <v>30RA-240-B_OPT_148B</v>
          </cell>
          <cell r="J3265">
            <v>1107</v>
          </cell>
          <cell r="K3265">
            <v>309.96000000000004</v>
          </cell>
        </row>
        <row r="3266">
          <cell r="I3266" t="str">
            <v>30RA-240-B_OPT_012</v>
          </cell>
          <cell r="J3266">
            <v>13947</v>
          </cell>
          <cell r="K3266">
            <v>3905.1600000000003</v>
          </cell>
        </row>
        <row r="3267">
          <cell r="I3267" t="str">
            <v>30RA-240-B_OPT_15LS</v>
          </cell>
          <cell r="J3267">
            <v>1677</v>
          </cell>
          <cell r="K3267">
            <v>469.56000000000006</v>
          </cell>
        </row>
        <row r="3268">
          <cell r="I3268" t="str">
            <v>30RA-240-B_OPT_196</v>
          </cell>
          <cell r="J3268">
            <v>1032</v>
          </cell>
          <cell r="K3268">
            <v>288.96000000000004</v>
          </cell>
        </row>
        <row r="3269">
          <cell r="I3269" t="str">
            <v>30RA-240-B_OPT_199</v>
          </cell>
          <cell r="J3269">
            <v>557</v>
          </cell>
          <cell r="K3269">
            <v>155.96</v>
          </cell>
        </row>
        <row r="3270">
          <cell r="I3270" t="str">
            <v>30RA-240-B_OPT_COIL</v>
          </cell>
          <cell r="J3270">
            <v>646</v>
          </cell>
          <cell r="K3270">
            <v>180.88000000000002</v>
          </cell>
        </row>
        <row r="3271">
          <cell r="I3271" t="str">
            <v>30RA-240-B_OPT_SEI_2B</v>
          </cell>
          <cell r="J3271">
            <v>1907</v>
          </cell>
          <cell r="K3271">
            <v>533.96</v>
          </cell>
        </row>
        <row r="3272">
          <cell r="I3272" t="str">
            <v>30RA-240-B_OPT_SEI_3</v>
          </cell>
          <cell r="J3272">
            <v>3071</v>
          </cell>
          <cell r="K3272">
            <v>859.88000000000011</v>
          </cell>
        </row>
        <row r="3273">
          <cell r="I3273" t="str">
            <v>30RA-240-B_OPT_SEI_3LI</v>
          </cell>
          <cell r="J3273">
            <v>2106</v>
          </cell>
          <cell r="K3273">
            <v>589.68000000000006</v>
          </cell>
        </row>
        <row r="3274">
          <cell r="I3274" t="str">
            <v>30RA-240-B_OPT_SEI_4</v>
          </cell>
          <cell r="J3274">
            <v>3672</v>
          </cell>
          <cell r="K3274">
            <v>1028.1600000000001</v>
          </cell>
        </row>
        <row r="3275">
          <cell r="I3275" t="str">
            <v>30RA-240-B_OPT_SEI_4C</v>
          </cell>
          <cell r="J3275">
            <v>4972</v>
          </cell>
          <cell r="K3275">
            <v>1392.16</v>
          </cell>
        </row>
        <row r="3276">
          <cell r="I3276" t="str">
            <v>30RA-240-B_OPT_SKID</v>
          </cell>
          <cell r="J3276">
            <v>1560</v>
          </cell>
          <cell r="K3276">
            <v>436.80000000000007</v>
          </cell>
        </row>
        <row r="3277">
          <cell r="I3277" t="str">
            <v>30RA-240-B_OPT_SKID_SEI_2B</v>
          </cell>
          <cell r="J3277">
            <v>2974</v>
          </cell>
          <cell r="K3277">
            <v>832.72</v>
          </cell>
        </row>
        <row r="3278">
          <cell r="I3278" t="str">
            <v>30RB0262-_OPT_002B</v>
          </cell>
          <cell r="J3278">
            <v>11938</v>
          </cell>
          <cell r="K3278">
            <v>3342.6400000000003</v>
          </cell>
        </row>
        <row r="3279">
          <cell r="I3279" t="str">
            <v>30RB0262-_OPT_003A</v>
          </cell>
          <cell r="J3279">
            <v>842</v>
          </cell>
          <cell r="K3279">
            <v>235.76000000000002</v>
          </cell>
        </row>
        <row r="3280">
          <cell r="I3280" t="str">
            <v>30RB0262-_OPT_015</v>
          </cell>
          <cell r="J3280">
            <v>2135</v>
          </cell>
          <cell r="K3280">
            <v>597.80000000000007</v>
          </cell>
        </row>
        <row r="3281">
          <cell r="I3281" t="str">
            <v>30RB0262-_OPT_015LS</v>
          </cell>
          <cell r="J3281">
            <v>2250</v>
          </cell>
          <cell r="K3281">
            <v>630.00000000000011</v>
          </cell>
        </row>
        <row r="3282">
          <cell r="I3282" t="str">
            <v>30RB0262-_OPT_020</v>
          </cell>
          <cell r="J3282" t="e">
            <v>#VALUE!</v>
          </cell>
          <cell r="K3282" t="e">
            <v>#VALUE!</v>
          </cell>
        </row>
        <row r="3283">
          <cell r="I3283" t="str">
            <v>30RB0262-_OPT_023</v>
          </cell>
          <cell r="J3283">
            <v>2503</v>
          </cell>
          <cell r="K3283">
            <v>700.84</v>
          </cell>
        </row>
        <row r="3284">
          <cell r="I3284" t="str">
            <v>30RB0262-_OPT_023A</v>
          </cell>
          <cell r="J3284">
            <v>439</v>
          </cell>
          <cell r="K3284">
            <v>122.92000000000002</v>
          </cell>
        </row>
        <row r="3285">
          <cell r="I3285" t="str">
            <v>30RB0262-_OPT_025</v>
          </cell>
          <cell r="J3285">
            <v>5582</v>
          </cell>
          <cell r="K3285">
            <v>1562.96</v>
          </cell>
        </row>
        <row r="3286">
          <cell r="I3286" t="str">
            <v>30RB0262-_OPT_028</v>
          </cell>
          <cell r="J3286">
            <v>4650</v>
          </cell>
          <cell r="K3286">
            <v>1302.0000000000002</v>
          </cell>
        </row>
        <row r="3287">
          <cell r="I3287" t="str">
            <v>30RB0262-_OPT_041</v>
          </cell>
          <cell r="J3287">
            <v>298</v>
          </cell>
          <cell r="K3287">
            <v>83.440000000000012</v>
          </cell>
        </row>
        <row r="3288">
          <cell r="I3288" t="str">
            <v>30RB0262-_OPT_047</v>
          </cell>
          <cell r="J3288">
            <v>183</v>
          </cell>
          <cell r="K3288">
            <v>51.24</v>
          </cell>
        </row>
        <row r="3289">
          <cell r="I3289" t="str">
            <v>30RB0262-_OPT_050</v>
          </cell>
          <cell r="J3289">
            <v>26706</v>
          </cell>
          <cell r="K3289">
            <v>7477.68</v>
          </cell>
        </row>
        <row r="3290">
          <cell r="I3290" t="str">
            <v>30RB0262-_OPT_058</v>
          </cell>
          <cell r="J3290">
            <v>200</v>
          </cell>
          <cell r="K3290">
            <v>56.000000000000007</v>
          </cell>
        </row>
        <row r="3291">
          <cell r="I3291" t="str">
            <v>30RB0262-_OPT_070</v>
          </cell>
          <cell r="J3291">
            <v>211</v>
          </cell>
          <cell r="K3291">
            <v>59.080000000000005</v>
          </cell>
        </row>
        <row r="3292">
          <cell r="I3292" t="str">
            <v>30RB0262-_OPT_070D</v>
          </cell>
          <cell r="J3292">
            <v>1512</v>
          </cell>
          <cell r="K3292">
            <v>423.36</v>
          </cell>
        </row>
        <row r="3293">
          <cell r="I3293" t="str">
            <v>30RB0262-_OPT_088</v>
          </cell>
          <cell r="J3293">
            <v>1785</v>
          </cell>
          <cell r="K3293">
            <v>499.80000000000007</v>
          </cell>
        </row>
        <row r="3294">
          <cell r="I3294" t="str">
            <v>30RB0262-_OPT_088A</v>
          </cell>
          <cell r="J3294">
            <v>4071</v>
          </cell>
          <cell r="K3294">
            <v>1139.8800000000001</v>
          </cell>
        </row>
        <row r="3295">
          <cell r="I3295" t="str">
            <v>30RB0262-_OPT_092</v>
          </cell>
          <cell r="J3295">
            <v>683</v>
          </cell>
          <cell r="K3295">
            <v>191.24</v>
          </cell>
        </row>
        <row r="3296">
          <cell r="I3296" t="str">
            <v>30RB0262-_OPT_116B</v>
          </cell>
          <cell r="J3296">
            <v>9043</v>
          </cell>
          <cell r="K3296">
            <v>2532.0400000000004</v>
          </cell>
        </row>
        <row r="3297">
          <cell r="I3297" t="str">
            <v>30RB0262-_OPT_116C</v>
          </cell>
          <cell r="J3297">
            <v>10940</v>
          </cell>
          <cell r="K3297">
            <v>3063.2000000000003</v>
          </cell>
        </row>
        <row r="3298">
          <cell r="I3298" t="str">
            <v>30RB0262-_OPT_116F</v>
          </cell>
          <cell r="J3298">
            <v>8528</v>
          </cell>
          <cell r="K3298">
            <v>2387.84</v>
          </cell>
        </row>
        <row r="3299">
          <cell r="I3299" t="str">
            <v>30RB0262-_OPT_116G</v>
          </cell>
          <cell r="J3299">
            <v>10133</v>
          </cell>
          <cell r="K3299">
            <v>2837.2400000000002</v>
          </cell>
        </row>
        <row r="3300">
          <cell r="I3300" t="str">
            <v>30RB0262-_OPT_118A</v>
          </cell>
          <cell r="J3300" t="e">
            <v>#VALUE!</v>
          </cell>
          <cell r="K3300" t="e">
            <v>#VALUE!</v>
          </cell>
        </row>
        <row r="3301">
          <cell r="I3301" t="str">
            <v>30RB0262-_OPT_148B</v>
          </cell>
          <cell r="J3301">
            <v>1106</v>
          </cell>
          <cell r="K3301">
            <v>309.68</v>
          </cell>
        </row>
        <row r="3302">
          <cell r="I3302" t="str">
            <v>30RB0262-_OPT_148C</v>
          </cell>
          <cell r="J3302">
            <v>1107</v>
          </cell>
          <cell r="K3302">
            <v>309.96000000000004</v>
          </cell>
        </row>
        <row r="3303">
          <cell r="I3303" t="str">
            <v>30RB0262-_OPT_148D</v>
          </cell>
          <cell r="J3303">
            <v>1107</v>
          </cell>
          <cell r="K3303">
            <v>309.96000000000004</v>
          </cell>
        </row>
        <row r="3304">
          <cell r="I3304" t="str">
            <v>30RB0262-_OPT_156</v>
          </cell>
          <cell r="J3304">
            <v>1597</v>
          </cell>
          <cell r="K3304">
            <v>447.16</v>
          </cell>
        </row>
        <row r="3305">
          <cell r="I3305" t="str">
            <v>30RB0262-_OPT_200</v>
          </cell>
          <cell r="J3305">
            <v>318</v>
          </cell>
          <cell r="K3305">
            <v>89.04</v>
          </cell>
        </row>
        <row r="3306">
          <cell r="I3306" t="str">
            <v>30RB0262-_OPT_221</v>
          </cell>
          <cell r="J3306">
            <v>3084</v>
          </cell>
          <cell r="K3306">
            <v>863.5200000000001</v>
          </cell>
        </row>
        <row r="3307">
          <cell r="I3307" t="str">
            <v>30RB0262-_OPT_241</v>
          </cell>
          <cell r="J3307">
            <v>383</v>
          </cell>
          <cell r="K3307">
            <v>107.24000000000001</v>
          </cell>
        </row>
        <row r="3308">
          <cell r="I3308" t="str">
            <v>30RB0262-_OPT_SEI_2B</v>
          </cell>
          <cell r="J3308">
            <v>1611</v>
          </cell>
          <cell r="K3308">
            <v>451.08000000000004</v>
          </cell>
        </row>
        <row r="3309">
          <cell r="I3309" t="str">
            <v>30RB0262-_OPT_SEI_3</v>
          </cell>
          <cell r="J3309">
            <v>2689</v>
          </cell>
          <cell r="K3309">
            <v>752.92000000000007</v>
          </cell>
        </row>
        <row r="3310">
          <cell r="I3310" t="str">
            <v>30RB0262-_OPT_SEI_3LI</v>
          </cell>
          <cell r="J3310">
            <v>1846</v>
          </cell>
          <cell r="K3310">
            <v>516.88</v>
          </cell>
        </row>
        <row r="3311">
          <cell r="I3311" t="str">
            <v>30RB0262-_OPT_SEI_4</v>
          </cell>
          <cell r="J3311">
            <v>3174</v>
          </cell>
          <cell r="K3311">
            <v>888.72000000000014</v>
          </cell>
        </row>
        <row r="3312">
          <cell r="I3312" t="str">
            <v>30RB0262-_OPT_SEI_4C</v>
          </cell>
          <cell r="J3312">
            <v>4375</v>
          </cell>
          <cell r="K3312">
            <v>1225.0000000000002</v>
          </cell>
        </row>
        <row r="3313">
          <cell r="I3313" t="str">
            <v>30RB0262-_OPT_SKID</v>
          </cell>
          <cell r="J3313">
            <v>1354</v>
          </cell>
          <cell r="K3313">
            <v>379.12000000000006</v>
          </cell>
        </row>
        <row r="3314">
          <cell r="I3314" t="str">
            <v>30RB0302-_OPT_002B</v>
          </cell>
          <cell r="J3314">
            <v>14923</v>
          </cell>
          <cell r="K3314">
            <v>4178.4400000000005</v>
          </cell>
        </row>
        <row r="3315">
          <cell r="I3315" t="str">
            <v>30RB0302-_OPT_003A</v>
          </cell>
          <cell r="J3315">
            <v>1052</v>
          </cell>
          <cell r="K3315">
            <v>294.56</v>
          </cell>
        </row>
        <row r="3316">
          <cell r="I3316" t="str">
            <v>30RB0302-_OPT_015</v>
          </cell>
          <cell r="J3316">
            <v>2729</v>
          </cell>
          <cell r="K3316">
            <v>764.12000000000012</v>
          </cell>
        </row>
        <row r="3317">
          <cell r="I3317" t="str">
            <v>30RB0302-_OPT_015LS</v>
          </cell>
          <cell r="J3317">
            <v>2923</v>
          </cell>
          <cell r="K3317">
            <v>818.44</v>
          </cell>
        </row>
        <row r="3318">
          <cell r="I3318" t="str">
            <v>30RB0302-_OPT_020</v>
          </cell>
          <cell r="J3318" t="e">
            <v>#VALUE!</v>
          </cell>
          <cell r="K3318" t="e">
            <v>#VALUE!</v>
          </cell>
        </row>
        <row r="3319">
          <cell r="I3319" t="str">
            <v>30RB0302-_OPT_023</v>
          </cell>
          <cell r="J3319">
            <v>3537</v>
          </cell>
          <cell r="K3319">
            <v>990.36000000000013</v>
          </cell>
        </row>
        <row r="3320">
          <cell r="I3320" t="str">
            <v>30RB0302-_OPT_023A</v>
          </cell>
          <cell r="J3320">
            <v>618</v>
          </cell>
          <cell r="K3320">
            <v>173.04000000000002</v>
          </cell>
        </row>
        <row r="3321">
          <cell r="I3321" t="str">
            <v>30RB0302-_OPT_025</v>
          </cell>
          <cell r="J3321">
            <v>6463</v>
          </cell>
          <cell r="K3321">
            <v>1809.64</v>
          </cell>
        </row>
        <row r="3322">
          <cell r="I3322" t="str">
            <v>30RB0302-_OPT_028</v>
          </cell>
          <cell r="J3322">
            <v>5372</v>
          </cell>
          <cell r="K3322">
            <v>1504.16</v>
          </cell>
        </row>
        <row r="3323">
          <cell r="I3323" t="str">
            <v>30RB0302-_OPT_041</v>
          </cell>
          <cell r="J3323">
            <v>298</v>
          </cell>
          <cell r="K3323">
            <v>83.440000000000012</v>
          </cell>
        </row>
        <row r="3324">
          <cell r="I3324" t="str">
            <v>30RB0302-_OPT_047</v>
          </cell>
          <cell r="J3324">
            <v>234</v>
          </cell>
          <cell r="K3324">
            <v>65.52000000000001</v>
          </cell>
        </row>
        <row r="3325">
          <cell r="I3325" t="str">
            <v>30RB0302-_OPT_050</v>
          </cell>
          <cell r="J3325">
            <v>29576</v>
          </cell>
          <cell r="K3325">
            <v>8281.2800000000007</v>
          </cell>
        </row>
        <row r="3326">
          <cell r="I3326" t="str">
            <v>30RB0302-_OPT_058</v>
          </cell>
          <cell r="J3326">
            <v>200</v>
          </cell>
          <cell r="K3326">
            <v>56.000000000000007</v>
          </cell>
        </row>
        <row r="3327">
          <cell r="I3327" t="str">
            <v>30RB0302-_OPT_070</v>
          </cell>
          <cell r="J3327">
            <v>241</v>
          </cell>
          <cell r="K3327">
            <v>67.48</v>
          </cell>
        </row>
        <row r="3328">
          <cell r="I3328" t="str">
            <v>30RB0302-_OPT_070D</v>
          </cell>
          <cell r="J3328">
            <v>2060</v>
          </cell>
          <cell r="K3328">
            <v>576.80000000000007</v>
          </cell>
        </row>
        <row r="3329">
          <cell r="I3329" t="str">
            <v>30RB0302-_OPT_088</v>
          </cell>
          <cell r="J3329">
            <v>1785</v>
          </cell>
          <cell r="K3329">
            <v>499.80000000000007</v>
          </cell>
        </row>
        <row r="3330">
          <cell r="I3330" t="str">
            <v>30RB0302-_OPT_088A</v>
          </cell>
          <cell r="J3330">
            <v>4071</v>
          </cell>
          <cell r="K3330">
            <v>1139.8800000000001</v>
          </cell>
        </row>
        <row r="3331">
          <cell r="I3331" t="str">
            <v>30RB0302-_OPT_092</v>
          </cell>
          <cell r="J3331">
            <v>777</v>
          </cell>
          <cell r="K3331">
            <v>217.56000000000003</v>
          </cell>
        </row>
        <row r="3332">
          <cell r="I3332" t="str">
            <v>30RB0302-_OPT_116B</v>
          </cell>
          <cell r="J3332">
            <v>9578</v>
          </cell>
          <cell r="K3332">
            <v>2681.84</v>
          </cell>
        </row>
        <row r="3333">
          <cell r="I3333" t="str">
            <v>30RB0302-_OPT_116C</v>
          </cell>
          <cell r="J3333">
            <v>12069</v>
          </cell>
          <cell r="K3333">
            <v>3379.32</v>
          </cell>
        </row>
        <row r="3334">
          <cell r="I3334" t="str">
            <v>30RB0302-_OPT_116F</v>
          </cell>
          <cell r="J3334">
            <v>8860</v>
          </cell>
          <cell r="K3334">
            <v>2480.8000000000002</v>
          </cell>
        </row>
        <row r="3335">
          <cell r="I3335" t="str">
            <v>30RB0302-_OPT_116G</v>
          </cell>
          <cell r="J3335">
            <v>10638</v>
          </cell>
          <cell r="K3335">
            <v>2978.6400000000003</v>
          </cell>
        </row>
        <row r="3336">
          <cell r="I3336" t="str">
            <v>30RB0302-_OPT_118A</v>
          </cell>
          <cell r="J3336" t="e">
            <v>#VALUE!</v>
          </cell>
          <cell r="K3336" t="e">
            <v>#VALUE!</v>
          </cell>
        </row>
        <row r="3337">
          <cell r="I3337" t="str">
            <v>30RB0302-_OPT_148B</v>
          </cell>
          <cell r="J3337">
            <v>1106</v>
          </cell>
          <cell r="K3337">
            <v>309.68</v>
          </cell>
        </row>
        <row r="3338">
          <cell r="I3338" t="str">
            <v>30RB0302-_OPT_148C</v>
          </cell>
          <cell r="J3338">
            <v>1107</v>
          </cell>
          <cell r="K3338">
            <v>309.96000000000004</v>
          </cell>
        </row>
        <row r="3339">
          <cell r="I3339" t="str">
            <v>30RB0302-_OPT_148D</v>
          </cell>
          <cell r="J3339">
            <v>1106</v>
          </cell>
          <cell r="K3339">
            <v>309.68</v>
          </cell>
        </row>
        <row r="3340">
          <cell r="I3340" t="str">
            <v>30RB0302-_OPT_156</v>
          </cell>
          <cell r="J3340">
            <v>1597</v>
          </cell>
          <cell r="K3340">
            <v>447.16</v>
          </cell>
        </row>
        <row r="3341">
          <cell r="I3341" t="str">
            <v>30RB0302-_OPT_200</v>
          </cell>
          <cell r="J3341">
            <v>318</v>
          </cell>
          <cell r="K3341">
            <v>89.04</v>
          </cell>
        </row>
        <row r="3342">
          <cell r="I3342" t="str">
            <v>30RB0302-_OPT_221</v>
          </cell>
          <cell r="J3342">
            <v>3886</v>
          </cell>
          <cell r="K3342">
            <v>1088.0800000000002</v>
          </cell>
        </row>
        <row r="3343">
          <cell r="I3343" t="str">
            <v>30RB0302-_OPT_241</v>
          </cell>
          <cell r="J3343">
            <v>383</v>
          </cell>
          <cell r="K3343">
            <v>107.24000000000001</v>
          </cell>
        </row>
        <row r="3344">
          <cell r="I3344" t="str">
            <v>30RB0302-_OPT_SEI_2B</v>
          </cell>
          <cell r="J3344">
            <v>2125</v>
          </cell>
          <cell r="K3344">
            <v>595</v>
          </cell>
        </row>
        <row r="3345">
          <cell r="I3345" t="str">
            <v>30RB0302-_OPT_SEI_3</v>
          </cell>
          <cell r="J3345">
            <v>3537</v>
          </cell>
          <cell r="K3345">
            <v>990.36000000000013</v>
          </cell>
        </row>
        <row r="3346">
          <cell r="I3346" t="str">
            <v>30RB0302-_OPT_SEI_3LI</v>
          </cell>
          <cell r="J3346">
            <v>2427</v>
          </cell>
          <cell r="K3346">
            <v>679.56000000000006</v>
          </cell>
        </row>
        <row r="3347">
          <cell r="I3347" t="str">
            <v>30RB0302-_OPT_SEI_4</v>
          </cell>
          <cell r="J3347">
            <v>4187</v>
          </cell>
          <cell r="K3347">
            <v>1172.3600000000001</v>
          </cell>
        </row>
        <row r="3348">
          <cell r="I3348" t="str">
            <v>30RB0302-_OPT_SEI_4C</v>
          </cell>
          <cell r="J3348">
            <v>5651</v>
          </cell>
          <cell r="K3348">
            <v>1582.2800000000002</v>
          </cell>
        </row>
        <row r="3349">
          <cell r="I3349" t="str">
            <v>30RB0302-_OPT_SKID</v>
          </cell>
          <cell r="J3349">
            <v>1550</v>
          </cell>
          <cell r="K3349">
            <v>434.00000000000006</v>
          </cell>
        </row>
        <row r="3350">
          <cell r="I3350" t="str">
            <v>30RB0342-_OPT_002B</v>
          </cell>
          <cell r="J3350">
            <v>14923</v>
          </cell>
          <cell r="K3350">
            <v>4178.4400000000005</v>
          </cell>
        </row>
        <row r="3351">
          <cell r="I3351" t="str">
            <v>30RB0342-_OPT_003A</v>
          </cell>
          <cell r="J3351">
            <v>1052</v>
          </cell>
          <cell r="K3351">
            <v>294.56</v>
          </cell>
        </row>
        <row r="3352">
          <cell r="I3352" t="str">
            <v>30RB0342-_OPT_015</v>
          </cell>
          <cell r="J3352">
            <v>2729</v>
          </cell>
          <cell r="K3352">
            <v>764.12000000000012</v>
          </cell>
        </row>
        <row r="3353">
          <cell r="I3353" t="str">
            <v>30RB0342-_OPT_015LS</v>
          </cell>
          <cell r="J3353">
            <v>2924</v>
          </cell>
          <cell r="K3353">
            <v>818.72</v>
          </cell>
        </row>
        <row r="3354">
          <cell r="I3354" t="str">
            <v>30RB0342-_OPT_020</v>
          </cell>
          <cell r="J3354" t="e">
            <v>#VALUE!</v>
          </cell>
          <cell r="K3354" t="e">
            <v>#VALUE!</v>
          </cell>
        </row>
        <row r="3355">
          <cell r="I3355" t="str">
            <v>30RB0342-_OPT_023</v>
          </cell>
          <cell r="J3355">
            <v>3537</v>
          </cell>
          <cell r="K3355">
            <v>990.36000000000013</v>
          </cell>
        </row>
        <row r="3356">
          <cell r="I3356" t="str">
            <v>30RB0342-_OPT_023A</v>
          </cell>
          <cell r="J3356">
            <v>618</v>
          </cell>
          <cell r="K3356">
            <v>173.04000000000002</v>
          </cell>
        </row>
        <row r="3357">
          <cell r="I3357" t="str">
            <v>30RB0342-_OPT_025</v>
          </cell>
          <cell r="J3357">
            <v>6874</v>
          </cell>
          <cell r="K3357">
            <v>1924.7200000000003</v>
          </cell>
        </row>
        <row r="3358">
          <cell r="I3358" t="str">
            <v>30RB0342-_OPT_028</v>
          </cell>
          <cell r="J3358">
            <v>5372</v>
          </cell>
          <cell r="K3358">
            <v>1504.16</v>
          </cell>
        </row>
        <row r="3359">
          <cell r="I3359" t="str">
            <v>30RB0342-_OPT_041</v>
          </cell>
          <cell r="J3359">
            <v>298</v>
          </cell>
          <cell r="K3359">
            <v>83.440000000000012</v>
          </cell>
        </row>
        <row r="3360">
          <cell r="I3360" t="str">
            <v>30RB0342-_OPT_047</v>
          </cell>
          <cell r="J3360">
            <v>234</v>
          </cell>
          <cell r="K3360">
            <v>65.52000000000001</v>
          </cell>
        </row>
        <row r="3361">
          <cell r="I3361" t="str">
            <v>30RB0342-_OPT_050</v>
          </cell>
          <cell r="J3361">
            <v>29552</v>
          </cell>
          <cell r="K3361">
            <v>8274.5600000000013</v>
          </cell>
        </row>
        <row r="3362">
          <cell r="I3362" t="str">
            <v>30RB0342-_OPT_058</v>
          </cell>
          <cell r="J3362">
            <v>200</v>
          </cell>
          <cell r="K3362">
            <v>56.000000000000007</v>
          </cell>
        </row>
        <row r="3363">
          <cell r="I3363" t="str">
            <v>30RB0342-_OPT_070</v>
          </cell>
          <cell r="J3363">
            <v>241</v>
          </cell>
          <cell r="K3363">
            <v>67.48</v>
          </cell>
        </row>
        <row r="3364">
          <cell r="I3364" t="str">
            <v>30RB0342-_OPT_070D</v>
          </cell>
          <cell r="J3364">
            <v>2060</v>
          </cell>
          <cell r="K3364">
            <v>576.80000000000007</v>
          </cell>
        </row>
        <row r="3365">
          <cell r="I3365" t="str">
            <v>30RB0342-_OPT_088</v>
          </cell>
          <cell r="J3365">
            <v>1843</v>
          </cell>
          <cell r="K3365">
            <v>516.04000000000008</v>
          </cell>
        </row>
        <row r="3366">
          <cell r="I3366" t="str">
            <v>30RB0342-_OPT_088A</v>
          </cell>
          <cell r="J3366">
            <v>4128</v>
          </cell>
          <cell r="K3366">
            <v>1155.8400000000001</v>
          </cell>
        </row>
        <row r="3367">
          <cell r="I3367" t="str">
            <v>30RB0342-_OPT_092</v>
          </cell>
          <cell r="J3367">
            <v>853</v>
          </cell>
          <cell r="K3367">
            <v>238.84000000000003</v>
          </cell>
        </row>
        <row r="3368">
          <cell r="I3368" t="str">
            <v>30RB0342-_OPT_116B</v>
          </cell>
          <cell r="J3368">
            <v>9578</v>
          </cell>
          <cell r="K3368">
            <v>2681.84</v>
          </cell>
        </row>
        <row r="3369">
          <cell r="I3369" t="str">
            <v>30RB0342-_OPT_116C</v>
          </cell>
          <cell r="J3369">
            <v>12069</v>
          </cell>
          <cell r="K3369">
            <v>3379.32</v>
          </cell>
        </row>
        <row r="3370">
          <cell r="I3370" t="str">
            <v>30RB0342-_OPT_116F</v>
          </cell>
          <cell r="J3370">
            <v>8860</v>
          </cell>
          <cell r="K3370">
            <v>2480.8000000000002</v>
          </cell>
        </row>
        <row r="3371">
          <cell r="I3371" t="str">
            <v>30RB0342-_OPT_116G</v>
          </cell>
          <cell r="J3371">
            <v>10638</v>
          </cell>
          <cell r="K3371">
            <v>2978.6400000000003</v>
          </cell>
        </row>
        <row r="3372">
          <cell r="I3372" t="str">
            <v>30RB0342-_OPT_118A</v>
          </cell>
          <cell r="J3372" t="e">
            <v>#VALUE!</v>
          </cell>
          <cell r="K3372" t="e">
            <v>#VALUE!</v>
          </cell>
        </row>
        <row r="3373">
          <cell r="I3373" t="str">
            <v>30RB0342-_OPT_148B</v>
          </cell>
          <cell r="J3373">
            <v>1106</v>
          </cell>
          <cell r="K3373">
            <v>309.68</v>
          </cell>
        </row>
        <row r="3374">
          <cell r="I3374" t="str">
            <v>30RB0342-_OPT_148C</v>
          </cell>
          <cell r="J3374">
            <v>1075</v>
          </cell>
          <cell r="K3374">
            <v>301.00000000000006</v>
          </cell>
        </row>
        <row r="3375">
          <cell r="I3375" t="str">
            <v>30RB0342-_OPT_148D</v>
          </cell>
          <cell r="J3375">
            <v>1106</v>
          </cell>
          <cell r="K3375">
            <v>309.68</v>
          </cell>
        </row>
        <row r="3376">
          <cell r="I3376" t="str">
            <v>30RB0342-_OPT_156</v>
          </cell>
          <cell r="J3376">
            <v>1597</v>
          </cell>
          <cell r="K3376">
            <v>447.16</v>
          </cell>
        </row>
        <row r="3377">
          <cell r="I3377" t="str">
            <v>30RB0342-_OPT_200</v>
          </cell>
          <cell r="J3377">
            <v>318</v>
          </cell>
          <cell r="K3377">
            <v>89.04</v>
          </cell>
        </row>
        <row r="3378">
          <cell r="I3378" t="str">
            <v>30RB0342-_OPT_221</v>
          </cell>
          <cell r="J3378">
            <v>3886</v>
          </cell>
          <cell r="K3378">
            <v>1088.0800000000002</v>
          </cell>
        </row>
        <row r="3379">
          <cell r="I3379" t="str">
            <v>30RB0342-_OPT_241</v>
          </cell>
          <cell r="J3379">
            <v>383</v>
          </cell>
          <cell r="K3379">
            <v>107.24000000000001</v>
          </cell>
        </row>
        <row r="3380">
          <cell r="I3380" t="str">
            <v>30RB0342-_OPT_SEI_2B</v>
          </cell>
          <cell r="J3380">
            <v>2125</v>
          </cell>
          <cell r="K3380">
            <v>595</v>
          </cell>
        </row>
        <row r="3381">
          <cell r="I3381" t="str">
            <v>30RB0342-_OPT_SEI_3</v>
          </cell>
          <cell r="J3381">
            <v>3537</v>
          </cell>
          <cell r="K3381">
            <v>990.36000000000013</v>
          </cell>
        </row>
        <row r="3382">
          <cell r="I3382" t="str">
            <v>30RB0342-_OPT_SEI_3LI</v>
          </cell>
          <cell r="J3382">
            <v>2427</v>
          </cell>
          <cell r="K3382">
            <v>679.56000000000006</v>
          </cell>
        </row>
        <row r="3383">
          <cell r="I3383" t="str">
            <v>30RB0342-_OPT_SEI_4</v>
          </cell>
          <cell r="J3383">
            <v>4187</v>
          </cell>
          <cell r="K3383">
            <v>1172.3600000000001</v>
          </cell>
        </row>
        <row r="3384">
          <cell r="I3384" t="str">
            <v>30RB0342-_OPT_SEI_4C</v>
          </cell>
          <cell r="J3384">
            <v>5651</v>
          </cell>
          <cell r="K3384">
            <v>1582.2800000000002</v>
          </cell>
        </row>
        <row r="3385">
          <cell r="I3385" t="str">
            <v>30RB0342-_OPT_SKID</v>
          </cell>
          <cell r="J3385">
            <v>1550</v>
          </cell>
          <cell r="K3385">
            <v>434.00000000000006</v>
          </cell>
        </row>
        <row r="3386">
          <cell r="I3386" t="str">
            <v>30RB0372-_OPT_002B</v>
          </cell>
          <cell r="J3386">
            <v>17907</v>
          </cell>
          <cell r="K3386">
            <v>5013.96</v>
          </cell>
        </row>
        <row r="3387">
          <cell r="I3387" t="str">
            <v>30RB0372-_OPT_003A</v>
          </cell>
          <cell r="J3387">
            <v>1263</v>
          </cell>
          <cell r="K3387">
            <v>353.64000000000004</v>
          </cell>
        </row>
        <row r="3388">
          <cell r="I3388" t="str">
            <v>30RB0372-_OPT_015</v>
          </cell>
          <cell r="J3388">
            <v>2993</v>
          </cell>
          <cell r="K3388">
            <v>838.04000000000008</v>
          </cell>
        </row>
        <row r="3389">
          <cell r="I3389" t="str">
            <v>30RB0372-_OPT_015LS</v>
          </cell>
          <cell r="J3389">
            <v>3200</v>
          </cell>
          <cell r="K3389">
            <v>896.00000000000011</v>
          </cell>
        </row>
        <row r="3390">
          <cell r="I3390" t="str">
            <v>30RB0372-_OPT_020</v>
          </cell>
          <cell r="J3390" t="e">
            <v>#VALUE!</v>
          </cell>
          <cell r="K3390" t="e">
            <v>#VALUE!</v>
          </cell>
        </row>
        <row r="3391">
          <cell r="I3391" t="str">
            <v>30RB0372-_OPT_023</v>
          </cell>
          <cell r="J3391">
            <v>3537</v>
          </cell>
          <cell r="K3391">
            <v>990.36000000000013</v>
          </cell>
        </row>
        <row r="3392">
          <cell r="I3392" t="str">
            <v>30RB0372-_OPT_023A</v>
          </cell>
          <cell r="J3392">
            <v>618</v>
          </cell>
          <cell r="K3392">
            <v>173.04000000000002</v>
          </cell>
        </row>
        <row r="3393">
          <cell r="I3393" t="str">
            <v>30RB0372-_OPT_025</v>
          </cell>
          <cell r="J3393">
            <v>7854</v>
          </cell>
          <cell r="K3393">
            <v>2199.1200000000003</v>
          </cell>
        </row>
        <row r="3394">
          <cell r="I3394" t="str">
            <v>30RB0372-_OPT_028</v>
          </cell>
          <cell r="J3394">
            <v>5372</v>
          </cell>
          <cell r="K3394">
            <v>1504.16</v>
          </cell>
        </row>
        <row r="3395">
          <cell r="I3395" t="str">
            <v>30RB0372-_OPT_041</v>
          </cell>
          <cell r="J3395">
            <v>298</v>
          </cell>
          <cell r="K3395">
            <v>83.440000000000012</v>
          </cell>
        </row>
        <row r="3396">
          <cell r="I3396" t="str">
            <v>30RB0372-_OPT_047</v>
          </cell>
          <cell r="J3396">
            <v>280</v>
          </cell>
          <cell r="K3396">
            <v>78.400000000000006</v>
          </cell>
        </row>
        <row r="3397">
          <cell r="I3397" t="str">
            <v>30RB0372-_OPT_050</v>
          </cell>
          <cell r="J3397">
            <v>31600</v>
          </cell>
          <cell r="K3397">
            <v>8848</v>
          </cell>
        </row>
        <row r="3398">
          <cell r="I3398" t="str">
            <v>30RB0372-_OPT_058</v>
          </cell>
          <cell r="J3398">
            <v>200</v>
          </cell>
          <cell r="K3398">
            <v>56.000000000000007</v>
          </cell>
        </row>
        <row r="3399">
          <cell r="I3399" t="str">
            <v>30RB0372-_OPT_070</v>
          </cell>
          <cell r="J3399">
            <v>251</v>
          </cell>
          <cell r="K3399">
            <v>70.28</v>
          </cell>
        </row>
        <row r="3400">
          <cell r="I3400" t="str">
            <v>30RB0372-_OPT_070D</v>
          </cell>
          <cell r="J3400">
            <v>2060</v>
          </cell>
          <cell r="K3400">
            <v>576.80000000000007</v>
          </cell>
        </row>
        <row r="3401">
          <cell r="I3401" t="str">
            <v>30RB0372-_OPT_088</v>
          </cell>
          <cell r="J3401">
            <v>1843</v>
          </cell>
          <cell r="K3401">
            <v>516.04000000000008</v>
          </cell>
        </row>
        <row r="3402">
          <cell r="I3402" t="str">
            <v>30RB0372-_OPT_088A</v>
          </cell>
          <cell r="J3402">
            <v>4128</v>
          </cell>
          <cell r="K3402">
            <v>1155.8400000000001</v>
          </cell>
        </row>
        <row r="3403">
          <cell r="I3403" t="str">
            <v>30RB0372-_OPT_092</v>
          </cell>
          <cell r="J3403">
            <v>1021</v>
          </cell>
          <cell r="K3403">
            <v>285.88000000000005</v>
          </cell>
        </row>
        <row r="3404">
          <cell r="I3404" t="str">
            <v>30RB0372-_OPT_116B</v>
          </cell>
          <cell r="J3404">
            <v>10034</v>
          </cell>
          <cell r="K3404">
            <v>2809.5200000000004</v>
          </cell>
        </row>
        <row r="3405">
          <cell r="I3405" t="str">
            <v>30RB0372-_OPT_116C</v>
          </cell>
          <cell r="J3405">
            <v>12762</v>
          </cell>
          <cell r="K3405">
            <v>3573.36</v>
          </cell>
        </row>
        <row r="3406">
          <cell r="I3406" t="str">
            <v>30RB0372-_OPT_116F</v>
          </cell>
          <cell r="J3406">
            <v>9112</v>
          </cell>
          <cell r="K3406">
            <v>2551.36</v>
          </cell>
        </row>
        <row r="3407">
          <cell r="I3407" t="str">
            <v>30RB0372-_OPT_116G</v>
          </cell>
          <cell r="J3407">
            <v>10905</v>
          </cell>
          <cell r="K3407">
            <v>3053.4</v>
          </cell>
        </row>
        <row r="3408">
          <cell r="I3408" t="str">
            <v>30RB0372-_OPT_118A</v>
          </cell>
          <cell r="J3408" t="e">
            <v>#VALUE!</v>
          </cell>
          <cell r="K3408" t="e">
            <v>#VALUE!</v>
          </cell>
        </row>
        <row r="3409">
          <cell r="I3409" t="str">
            <v>30RB0372-_OPT_148B</v>
          </cell>
          <cell r="J3409">
            <v>1106</v>
          </cell>
          <cell r="K3409">
            <v>309.68</v>
          </cell>
        </row>
        <row r="3410">
          <cell r="I3410" t="str">
            <v>30RB0372-_OPT_148C</v>
          </cell>
          <cell r="J3410">
            <v>1107</v>
          </cell>
          <cell r="K3410">
            <v>309.96000000000004</v>
          </cell>
        </row>
        <row r="3411">
          <cell r="I3411" t="str">
            <v>30RB0372-_OPT_148D</v>
          </cell>
          <cell r="J3411">
            <v>1106</v>
          </cell>
          <cell r="K3411">
            <v>309.68</v>
          </cell>
        </row>
        <row r="3412">
          <cell r="I3412" t="str">
            <v>30RB0372-_OPT_156</v>
          </cell>
          <cell r="J3412">
            <v>1597</v>
          </cell>
          <cell r="K3412">
            <v>447.16</v>
          </cell>
        </row>
        <row r="3413">
          <cell r="I3413" t="str">
            <v>30RB0372-_OPT_200</v>
          </cell>
          <cell r="J3413">
            <v>318</v>
          </cell>
          <cell r="K3413">
            <v>89.04</v>
          </cell>
        </row>
        <row r="3414">
          <cell r="I3414" t="str">
            <v>30RB0372-_OPT_221</v>
          </cell>
          <cell r="J3414">
            <v>4160</v>
          </cell>
          <cell r="K3414">
            <v>1164.8000000000002</v>
          </cell>
        </row>
        <row r="3415">
          <cell r="I3415" t="str">
            <v>30RB0372-_OPT_241</v>
          </cell>
          <cell r="J3415">
            <v>383</v>
          </cell>
          <cell r="K3415">
            <v>107.24000000000001</v>
          </cell>
        </row>
        <row r="3416">
          <cell r="I3416" t="str">
            <v>30RB0372-_OPT_SEI_2B</v>
          </cell>
          <cell r="J3416">
            <v>2125</v>
          </cell>
          <cell r="K3416">
            <v>595</v>
          </cell>
        </row>
        <row r="3417">
          <cell r="I3417" t="str">
            <v>30RB0372-_OPT_SEI_3</v>
          </cell>
          <cell r="J3417">
            <v>3537</v>
          </cell>
          <cell r="K3417">
            <v>990.36000000000013</v>
          </cell>
        </row>
        <row r="3418">
          <cell r="I3418" t="str">
            <v>30RB0372-_OPT_SEI_3LI</v>
          </cell>
          <cell r="J3418">
            <v>2427</v>
          </cell>
          <cell r="K3418">
            <v>679.56000000000006</v>
          </cell>
        </row>
        <row r="3419">
          <cell r="I3419" t="str">
            <v>30RB0372-_OPT_SEI_4</v>
          </cell>
          <cell r="J3419">
            <v>4187</v>
          </cell>
          <cell r="K3419">
            <v>1172.3600000000001</v>
          </cell>
        </row>
        <row r="3420">
          <cell r="I3420" t="str">
            <v>30RB0372-_OPT_SEI_4C</v>
          </cell>
          <cell r="J3420">
            <v>5651</v>
          </cell>
          <cell r="K3420">
            <v>1582.2800000000002</v>
          </cell>
        </row>
        <row r="3421">
          <cell r="I3421" t="str">
            <v>30RB0372-_OPT_SKID</v>
          </cell>
          <cell r="J3421">
            <v>1550</v>
          </cell>
          <cell r="K3421">
            <v>434.00000000000006</v>
          </cell>
        </row>
        <row r="3422">
          <cell r="I3422" t="str">
            <v>30RB0402-_OPT_002B</v>
          </cell>
          <cell r="J3422">
            <v>17907</v>
          </cell>
          <cell r="K3422">
            <v>5013.96</v>
          </cell>
        </row>
        <row r="3423">
          <cell r="I3423" t="str">
            <v>30RB0402-_OPT_003A</v>
          </cell>
          <cell r="J3423">
            <v>1263</v>
          </cell>
          <cell r="K3423">
            <v>353.64000000000004</v>
          </cell>
        </row>
        <row r="3424">
          <cell r="I3424" t="str">
            <v>30RB0402-_OPT_015</v>
          </cell>
          <cell r="J3424">
            <v>2993</v>
          </cell>
          <cell r="K3424">
            <v>838.04000000000008</v>
          </cell>
        </row>
        <row r="3425">
          <cell r="I3425" t="str">
            <v>30RB0402-_OPT_015LS</v>
          </cell>
          <cell r="J3425">
            <v>3200</v>
          </cell>
          <cell r="K3425">
            <v>896.00000000000011</v>
          </cell>
        </row>
        <row r="3426">
          <cell r="I3426" t="str">
            <v>30RB0402-_OPT_020</v>
          </cell>
          <cell r="J3426" t="e">
            <v>#VALUE!</v>
          </cell>
          <cell r="K3426" t="e">
            <v>#VALUE!</v>
          </cell>
        </row>
        <row r="3427">
          <cell r="I3427" t="str">
            <v>30RB0402-_OPT_023</v>
          </cell>
          <cell r="J3427">
            <v>3537</v>
          </cell>
          <cell r="K3427">
            <v>990.36000000000013</v>
          </cell>
        </row>
        <row r="3428">
          <cell r="I3428" t="str">
            <v>30RB0402-_OPT_023A</v>
          </cell>
          <cell r="J3428">
            <v>618</v>
          </cell>
          <cell r="K3428">
            <v>173.04000000000002</v>
          </cell>
        </row>
        <row r="3429">
          <cell r="I3429" t="str">
            <v>30RB0402-_OPT_025</v>
          </cell>
          <cell r="J3429">
            <v>8250</v>
          </cell>
          <cell r="K3429">
            <v>2310</v>
          </cell>
        </row>
        <row r="3430">
          <cell r="I3430" t="str">
            <v>30RB0402-_OPT_028</v>
          </cell>
          <cell r="J3430">
            <v>5372</v>
          </cell>
          <cell r="K3430">
            <v>1504.16</v>
          </cell>
        </row>
        <row r="3431">
          <cell r="I3431" t="str">
            <v>30RB0402-_OPT_041</v>
          </cell>
          <cell r="J3431">
            <v>298</v>
          </cell>
          <cell r="K3431">
            <v>83.440000000000012</v>
          </cell>
        </row>
        <row r="3432">
          <cell r="I3432" t="str">
            <v>30RB0402-_OPT_047</v>
          </cell>
          <cell r="J3432">
            <v>280</v>
          </cell>
          <cell r="K3432">
            <v>78.400000000000006</v>
          </cell>
        </row>
        <row r="3433">
          <cell r="I3433" t="str">
            <v>30RB0402-_OPT_050</v>
          </cell>
          <cell r="J3433">
            <v>32443</v>
          </cell>
          <cell r="K3433">
            <v>9084.0400000000009</v>
          </cell>
        </row>
        <row r="3434">
          <cell r="I3434" t="str">
            <v>30RB0402-_OPT_058</v>
          </cell>
          <cell r="J3434">
            <v>200</v>
          </cell>
          <cell r="K3434">
            <v>56.000000000000007</v>
          </cell>
        </row>
        <row r="3435">
          <cell r="I3435" t="str">
            <v>30RB0402-_OPT_070</v>
          </cell>
          <cell r="J3435">
            <v>251</v>
          </cell>
          <cell r="K3435">
            <v>70.28</v>
          </cell>
        </row>
        <row r="3436">
          <cell r="I3436" t="str">
            <v>30RB0402-_OPT_070D</v>
          </cell>
          <cell r="J3436">
            <v>2440</v>
          </cell>
          <cell r="K3436">
            <v>683.2</v>
          </cell>
        </row>
        <row r="3437">
          <cell r="I3437" t="str">
            <v>30RB0402-_OPT_088</v>
          </cell>
          <cell r="J3437">
            <v>1843</v>
          </cell>
          <cell r="K3437">
            <v>516.04000000000008</v>
          </cell>
        </row>
        <row r="3438">
          <cell r="I3438" t="str">
            <v>30RB0402-_OPT_088A</v>
          </cell>
          <cell r="J3438">
            <v>4128</v>
          </cell>
          <cell r="K3438">
            <v>1155.8400000000001</v>
          </cell>
        </row>
        <row r="3439">
          <cell r="I3439" t="str">
            <v>30RB0402-_OPT_092</v>
          </cell>
          <cell r="J3439">
            <v>1021</v>
          </cell>
          <cell r="K3439">
            <v>285.88000000000005</v>
          </cell>
        </row>
        <row r="3440">
          <cell r="I3440" t="str">
            <v>30RB0402-_OPT_116B</v>
          </cell>
          <cell r="J3440">
            <v>10034</v>
          </cell>
          <cell r="K3440">
            <v>2809.5200000000004</v>
          </cell>
        </row>
        <row r="3441">
          <cell r="I3441" t="str">
            <v>30RB0402-_OPT_116C</v>
          </cell>
          <cell r="J3441">
            <v>12762</v>
          </cell>
          <cell r="K3441">
            <v>3573.36</v>
          </cell>
        </row>
        <row r="3442">
          <cell r="I3442" t="str">
            <v>30RB0402-_OPT_116F</v>
          </cell>
          <cell r="J3442">
            <v>9112</v>
          </cell>
          <cell r="K3442">
            <v>2551.36</v>
          </cell>
        </row>
        <row r="3443">
          <cell r="I3443" t="str">
            <v>30RB0402-_OPT_116G</v>
          </cell>
          <cell r="J3443">
            <v>10905</v>
          </cell>
          <cell r="K3443">
            <v>3053.4</v>
          </cell>
        </row>
        <row r="3444">
          <cell r="I3444" t="str">
            <v>30RB0402-_OPT_118A</v>
          </cell>
          <cell r="J3444" t="e">
            <v>#VALUE!</v>
          </cell>
          <cell r="K3444" t="e">
            <v>#VALUE!</v>
          </cell>
        </row>
        <row r="3445">
          <cell r="I3445" t="str">
            <v>30RB0402-_OPT_148B</v>
          </cell>
          <cell r="J3445">
            <v>1106</v>
          </cell>
          <cell r="K3445">
            <v>309.68</v>
          </cell>
        </row>
        <row r="3446">
          <cell r="I3446" t="str">
            <v>30RB0402-_OPT_148C</v>
          </cell>
          <cell r="J3446">
            <v>1107</v>
          </cell>
          <cell r="K3446">
            <v>309.96000000000004</v>
          </cell>
        </row>
        <row r="3447">
          <cell r="I3447" t="str">
            <v>30RB0402-_OPT_148D</v>
          </cell>
          <cell r="J3447">
            <v>1106</v>
          </cell>
          <cell r="K3447">
            <v>309.68</v>
          </cell>
        </row>
        <row r="3448">
          <cell r="I3448" t="str">
            <v>30RB0402-_OPT_156</v>
          </cell>
          <cell r="J3448">
            <v>1597</v>
          </cell>
          <cell r="K3448">
            <v>447.16</v>
          </cell>
        </row>
        <row r="3449">
          <cell r="I3449" t="str">
            <v>30RB0402-_OPT_200</v>
          </cell>
          <cell r="J3449">
            <v>318</v>
          </cell>
          <cell r="K3449">
            <v>89.04</v>
          </cell>
        </row>
        <row r="3450">
          <cell r="I3450" t="str">
            <v>30RB0402-_OPT_221</v>
          </cell>
          <cell r="J3450">
            <v>4160</v>
          </cell>
          <cell r="K3450">
            <v>1164.8000000000002</v>
          </cell>
        </row>
        <row r="3451">
          <cell r="I3451" t="str">
            <v>30RB0402-_OPT_241</v>
          </cell>
          <cell r="J3451">
            <v>383</v>
          </cell>
          <cell r="K3451">
            <v>107.24000000000001</v>
          </cell>
        </row>
        <row r="3452">
          <cell r="I3452" t="str">
            <v>30RB0402-_OPT_SEI_2B</v>
          </cell>
          <cell r="J3452">
            <v>2125</v>
          </cell>
          <cell r="K3452">
            <v>595</v>
          </cell>
        </row>
        <row r="3453">
          <cell r="I3453" t="str">
            <v>30RB0402-_OPT_SEI_3</v>
          </cell>
          <cell r="J3453">
            <v>3537</v>
          </cell>
          <cell r="K3453">
            <v>990.36000000000013</v>
          </cell>
        </row>
        <row r="3454">
          <cell r="I3454" t="str">
            <v>30RB0402-_OPT_SEI_3LI</v>
          </cell>
          <cell r="J3454">
            <v>2427</v>
          </cell>
          <cell r="K3454">
            <v>679.56000000000006</v>
          </cell>
        </row>
        <row r="3455">
          <cell r="I3455" t="str">
            <v>30RB0402-_OPT_SEI_4</v>
          </cell>
          <cell r="J3455">
            <v>4187</v>
          </cell>
          <cell r="K3455">
            <v>1172.3600000000001</v>
          </cell>
        </row>
        <row r="3456">
          <cell r="I3456" t="str">
            <v>30RB0402-_OPT_SEI_4C</v>
          </cell>
          <cell r="J3456">
            <v>5651</v>
          </cell>
          <cell r="K3456">
            <v>1582.2800000000002</v>
          </cell>
        </row>
        <row r="3457">
          <cell r="I3457" t="str">
            <v>30RB0402-_OPT_SKID</v>
          </cell>
          <cell r="J3457">
            <v>1550</v>
          </cell>
          <cell r="K3457">
            <v>434.00000000000006</v>
          </cell>
        </row>
        <row r="3458">
          <cell r="I3458" t="str">
            <v>30RB0432-_OPT_002B</v>
          </cell>
          <cell r="J3458">
            <v>20892</v>
          </cell>
          <cell r="K3458">
            <v>5849.76</v>
          </cell>
        </row>
        <row r="3459">
          <cell r="I3459" t="str">
            <v>30RB0432-_OPT_003A</v>
          </cell>
          <cell r="J3459">
            <v>1473</v>
          </cell>
          <cell r="K3459">
            <v>412.44000000000005</v>
          </cell>
        </row>
        <row r="3460">
          <cell r="I3460" t="str">
            <v>30RB0432-_OPT_015</v>
          </cell>
          <cell r="J3460">
            <v>3315</v>
          </cell>
          <cell r="K3460">
            <v>928.2</v>
          </cell>
        </row>
        <row r="3461">
          <cell r="I3461" t="str">
            <v>30RB0432-_OPT_015LS</v>
          </cell>
          <cell r="J3461">
            <v>3534</v>
          </cell>
          <cell r="K3461">
            <v>989.5200000000001</v>
          </cell>
        </row>
        <row r="3462">
          <cell r="I3462" t="str">
            <v>30RB0432-_OPT_020</v>
          </cell>
          <cell r="J3462" t="e">
            <v>#VALUE!</v>
          </cell>
          <cell r="K3462" t="e">
            <v>#VALUE!</v>
          </cell>
        </row>
        <row r="3463">
          <cell r="I3463" t="str">
            <v>30RB0432-_OPT_023</v>
          </cell>
          <cell r="J3463">
            <v>4474</v>
          </cell>
          <cell r="K3463">
            <v>1252.72</v>
          </cell>
        </row>
        <row r="3464">
          <cell r="I3464" t="str">
            <v>30RB0432-_OPT_023A</v>
          </cell>
          <cell r="J3464">
            <v>802</v>
          </cell>
          <cell r="K3464">
            <v>224.56000000000003</v>
          </cell>
        </row>
        <row r="3465">
          <cell r="I3465" t="str">
            <v>30RB0432-_OPT_025</v>
          </cell>
          <cell r="J3465">
            <v>9588</v>
          </cell>
          <cell r="K3465">
            <v>2684.6400000000003</v>
          </cell>
        </row>
        <row r="3466">
          <cell r="I3466" t="str">
            <v>30RB0432-_OPT_028</v>
          </cell>
          <cell r="J3466">
            <v>5372</v>
          </cell>
          <cell r="K3466">
            <v>1504.16</v>
          </cell>
        </row>
        <row r="3467">
          <cell r="I3467" t="str">
            <v>30RB0432-_OPT_041</v>
          </cell>
          <cell r="J3467">
            <v>298</v>
          </cell>
          <cell r="K3467">
            <v>83.440000000000012</v>
          </cell>
        </row>
        <row r="3468">
          <cell r="I3468" t="str">
            <v>30RB0432-_OPT_047</v>
          </cell>
          <cell r="J3468">
            <v>326</v>
          </cell>
          <cell r="K3468">
            <v>91.280000000000015</v>
          </cell>
        </row>
        <row r="3469">
          <cell r="I3469" t="str">
            <v>30RB0432-_OPT_050</v>
          </cell>
          <cell r="J3469">
            <v>34023</v>
          </cell>
          <cell r="K3469">
            <v>9526.44</v>
          </cell>
        </row>
        <row r="3470">
          <cell r="I3470" t="str">
            <v>30RB0432-_OPT_058</v>
          </cell>
          <cell r="J3470">
            <v>200</v>
          </cell>
          <cell r="K3470">
            <v>56.000000000000007</v>
          </cell>
        </row>
        <row r="3471">
          <cell r="I3471" t="str">
            <v>30RB0432-_OPT_070</v>
          </cell>
          <cell r="J3471">
            <v>460</v>
          </cell>
          <cell r="K3471">
            <v>128.80000000000001</v>
          </cell>
        </row>
        <row r="3472">
          <cell r="I3472" t="str">
            <v>30RB0432-_OPT_070D</v>
          </cell>
          <cell r="J3472">
            <v>2440</v>
          </cell>
          <cell r="K3472">
            <v>683.2</v>
          </cell>
        </row>
        <row r="3473">
          <cell r="I3473" t="str">
            <v>30RB0432-_OPT_088</v>
          </cell>
          <cell r="J3473">
            <v>1843</v>
          </cell>
          <cell r="K3473">
            <v>516.04000000000008</v>
          </cell>
        </row>
        <row r="3474">
          <cell r="I3474" t="str">
            <v>30RB0432-_OPT_088A</v>
          </cell>
          <cell r="J3474">
            <v>4128</v>
          </cell>
          <cell r="K3474">
            <v>1155.8400000000001</v>
          </cell>
        </row>
        <row r="3475">
          <cell r="I3475" t="str">
            <v>30RB0432-_OPT_092</v>
          </cell>
          <cell r="J3475">
            <v>1021</v>
          </cell>
          <cell r="K3475">
            <v>285.88000000000005</v>
          </cell>
        </row>
        <row r="3476">
          <cell r="I3476" t="str">
            <v>30RB0432-_OPT_116B</v>
          </cell>
          <cell r="J3476">
            <v>10851</v>
          </cell>
          <cell r="K3476">
            <v>3038.28</v>
          </cell>
        </row>
        <row r="3477">
          <cell r="I3477" t="str">
            <v>30RB0432-_OPT_116C</v>
          </cell>
          <cell r="J3477">
            <v>13579</v>
          </cell>
          <cell r="K3477">
            <v>3802.1200000000003</v>
          </cell>
        </row>
        <row r="3478">
          <cell r="I3478" t="str">
            <v>30RB0432-_OPT_116F</v>
          </cell>
          <cell r="J3478">
            <v>10029</v>
          </cell>
          <cell r="K3478">
            <v>2808.1200000000003</v>
          </cell>
        </row>
        <row r="3479">
          <cell r="I3479" t="str">
            <v>30RB0432-_OPT_116G</v>
          </cell>
          <cell r="J3479">
            <v>11821</v>
          </cell>
          <cell r="K3479">
            <v>3309.88</v>
          </cell>
        </row>
        <row r="3480">
          <cell r="I3480" t="str">
            <v>30RB0432-_OPT_118A</v>
          </cell>
          <cell r="J3480" t="e">
            <v>#VALUE!</v>
          </cell>
          <cell r="K3480" t="e">
            <v>#VALUE!</v>
          </cell>
        </row>
        <row r="3481">
          <cell r="I3481" t="str">
            <v>30RB0432-_OPT_148B</v>
          </cell>
          <cell r="J3481">
            <v>1106</v>
          </cell>
          <cell r="K3481">
            <v>309.68</v>
          </cell>
        </row>
        <row r="3482">
          <cell r="I3482" t="str">
            <v>30RB0432-_OPT_148C</v>
          </cell>
          <cell r="J3482">
            <v>1107</v>
          </cell>
          <cell r="K3482">
            <v>309.96000000000004</v>
          </cell>
        </row>
        <row r="3483">
          <cell r="I3483" t="str">
            <v>30RB0432-_OPT_148D</v>
          </cell>
          <cell r="J3483">
            <v>1106</v>
          </cell>
          <cell r="K3483">
            <v>309.68</v>
          </cell>
        </row>
        <row r="3484">
          <cell r="I3484" t="str">
            <v>30RB0432-_OPT_156</v>
          </cell>
          <cell r="J3484">
            <v>1597</v>
          </cell>
          <cell r="K3484">
            <v>447.16</v>
          </cell>
        </row>
        <row r="3485">
          <cell r="I3485" t="str">
            <v>30RB0432-_OPT_200</v>
          </cell>
          <cell r="J3485">
            <v>318</v>
          </cell>
          <cell r="K3485">
            <v>89.04</v>
          </cell>
        </row>
        <row r="3486">
          <cell r="I3486" t="str">
            <v>30RB0432-_OPT_221</v>
          </cell>
          <cell r="J3486">
            <v>4876</v>
          </cell>
          <cell r="K3486">
            <v>1365.2800000000002</v>
          </cell>
        </row>
        <row r="3487">
          <cell r="I3487" t="str">
            <v>30RB0432-_OPT_241</v>
          </cell>
          <cell r="J3487">
            <v>383</v>
          </cell>
          <cell r="K3487">
            <v>107.24000000000001</v>
          </cell>
        </row>
        <row r="3488">
          <cell r="I3488" t="str">
            <v>30RB0432-_OPT_SEI_2B</v>
          </cell>
          <cell r="J3488">
            <v>2651</v>
          </cell>
          <cell r="K3488">
            <v>742.28000000000009</v>
          </cell>
        </row>
        <row r="3489">
          <cell r="I3489" t="str">
            <v>30RB0432-_OPT_SEI_3</v>
          </cell>
          <cell r="J3489">
            <v>4365</v>
          </cell>
          <cell r="K3489">
            <v>1222.2</v>
          </cell>
        </row>
        <row r="3490">
          <cell r="I3490" t="str">
            <v>30RB0432-_OPT_SEI_3LI</v>
          </cell>
          <cell r="J3490">
            <v>2995</v>
          </cell>
          <cell r="K3490">
            <v>838.60000000000014</v>
          </cell>
        </row>
        <row r="3491">
          <cell r="I3491" t="str">
            <v>30RB0432-_OPT_SEI_4</v>
          </cell>
          <cell r="J3491">
            <v>5175</v>
          </cell>
          <cell r="K3491">
            <v>1449.0000000000002</v>
          </cell>
        </row>
        <row r="3492">
          <cell r="I3492" t="str">
            <v>30RB0432-_OPT_SEI_4C</v>
          </cell>
          <cell r="J3492">
            <v>6984</v>
          </cell>
          <cell r="K3492">
            <v>1955.5200000000002</v>
          </cell>
        </row>
        <row r="3493">
          <cell r="I3493" t="str">
            <v>30RB0432-_OPT_SKID</v>
          </cell>
          <cell r="J3493">
            <v>1996</v>
          </cell>
          <cell r="K3493">
            <v>558.88000000000011</v>
          </cell>
        </row>
        <row r="3494">
          <cell r="I3494" t="str">
            <v>30RB0462-_OPT_002B</v>
          </cell>
          <cell r="J3494">
            <v>20892</v>
          </cell>
          <cell r="K3494">
            <v>5849.76</v>
          </cell>
        </row>
        <row r="3495">
          <cell r="I3495" t="str">
            <v>30RB0462-_OPT_003A</v>
          </cell>
          <cell r="J3495">
            <v>1473</v>
          </cell>
          <cell r="K3495">
            <v>412.44000000000005</v>
          </cell>
        </row>
        <row r="3496">
          <cell r="I3496" t="str">
            <v>30RB0462-_OPT_015</v>
          </cell>
          <cell r="J3496">
            <v>3315</v>
          </cell>
          <cell r="K3496">
            <v>928.2</v>
          </cell>
        </row>
        <row r="3497">
          <cell r="I3497" t="str">
            <v>30RB0462-_OPT_015LS</v>
          </cell>
          <cell r="J3497">
            <v>3534</v>
          </cell>
          <cell r="K3497">
            <v>989.5200000000001</v>
          </cell>
        </row>
        <row r="3498">
          <cell r="I3498" t="str">
            <v>30RB0462-_OPT_020</v>
          </cell>
          <cell r="J3498" t="e">
            <v>#VALUE!</v>
          </cell>
          <cell r="K3498" t="e">
            <v>#VALUE!</v>
          </cell>
        </row>
        <row r="3499">
          <cell r="I3499" t="str">
            <v>30RB0462-_OPT_023</v>
          </cell>
          <cell r="J3499">
            <v>4474</v>
          </cell>
          <cell r="K3499">
            <v>1252.72</v>
          </cell>
        </row>
        <row r="3500">
          <cell r="I3500" t="str">
            <v>30RB0462-_OPT_023A</v>
          </cell>
          <cell r="J3500">
            <v>802</v>
          </cell>
          <cell r="K3500">
            <v>224.56000000000003</v>
          </cell>
        </row>
        <row r="3501">
          <cell r="I3501" t="str">
            <v>30RB0462-_OPT_025</v>
          </cell>
          <cell r="J3501">
            <v>9984</v>
          </cell>
          <cell r="K3501">
            <v>2795.5200000000004</v>
          </cell>
        </row>
        <row r="3502">
          <cell r="I3502" t="str">
            <v>30RB0462-_OPT_028</v>
          </cell>
          <cell r="J3502">
            <v>5372</v>
          </cell>
          <cell r="K3502">
            <v>1504.16</v>
          </cell>
        </row>
        <row r="3503">
          <cell r="I3503" t="str">
            <v>30RB0462-_OPT_041</v>
          </cell>
          <cell r="J3503">
            <v>298</v>
          </cell>
          <cell r="K3503">
            <v>83.440000000000012</v>
          </cell>
        </row>
        <row r="3504">
          <cell r="I3504" t="str">
            <v>30RB0462-_OPT_047</v>
          </cell>
          <cell r="J3504">
            <v>326</v>
          </cell>
          <cell r="K3504">
            <v>91.280000000000015</v>
          </cell>
        </row>
        <row r="3505">
          <cell r="I3505" t="str">
            <v>30RB0462-_OPT_050</v>
          </cell>
          <cell r="J3505">
            <v>34895</v>
          </cell>
          <cell r="K3505">
            <v>9770.6</v>
          </cell>
        </row>
        <row r="3506">
          <cell r="I3506" t="str">
            <v>30RB0462-_OPT_058</v>
          </cell>
          <cell r="J3506">
            <v>200</v>
          </cell>
          <cell r="K3506">
            <v>56.000000000000007</v>
          </cell>
        </row>
        <row r="3507">
          <cell r="I3507" t="str">
            <v>30RB0462-_OPT_070</v>
          </cell>
          <cell r="J3507">
            <v>460</v>
          </cell>
          <cell r="K3507">
            <v>128.80000000000001</v>
          </cell>
        </row>
        <row r="3508">
          <cell r="I3508" t="str">
            <v>30RB0462-_OPT_070D</v>
          </cell>
          <cell r="J3508">
            <v>2440</v>
          </cell>
          <cell r="K3508">
            <v>683.2</v>
          </cell>
        </row>
        <row r="3509">
          <cell r="I3509" t="str">
            <v>30RB0462-_OPT_088</v>
          </cell>
          <cell r="J3509">
            <v>1843</v>
          </cell>
          <cell r="K3509">
            <v>516.04000000000008</v>
          </cell>
        </row>
        <row r="3510">
          <cell r="I3510" t="str">
            <v>30RB0462-_OPT_088A</v>
          </cell>
          <cell r="J3510">
            <v>4128</v>
          </cell>
          <cell r="K3510">
            <v>1155.8400000000001</v>
          </cell>
        </row>
        <row r="3511">
          <cell r="I3511" t="str">
            <v>30RB0462-_OPT_092</v>
          </cell>
          <cell r="J3511">
            <v>1021</v>
          </cell>
          <cell r="K3511">
            <v>285.88000000000005</v>
          </cell>
        </row>
        <row r="3512">
          <cell r="I3512" t="str">
            <v>30RB0462-_OPT_116B</v>
          </cell>
          <cell r="J3512">
            <v>11732</v>
          </cell>
          <cell r="K3512">
            <v>3284.9600000000005</v>
          </cell>
        </row>
        <row r="3513">
          <cell r="I3513" t="str">
            <v>30RB0462-_OPT_116C</v>
          </cell>
          <cell r="J3513">
            <v>15521</v>
          </cell>
          <cell r="K3513">
            <v>4345.88</v>
          </cell>
        </row>
        <row r="3514">
          <cell r="I3514" t="str">
            <v>30RB0462-_OPT_116F</v>
          </cell>
          <cell r="J3514">
            <v>10861</v>
          </cell>
          <cell r="K3514">
            <v>3041.0800000000004</v>
          </cell>
        </row>
        <row r="3515">
          <cell r="I3515" t="str">
            <v>30RB0462-_OPT_116G</v>
          </cell>
          <cell r="J3515">
            <v>13406</v>
          </cell>
          <cell r="K3515">
            <v>3753.6800000000003</v>
          </cell>
        </row>
        <row r="3516">
          <cell r="I3516" t="str">
            <v>30RB0462-_OPT_118A</v>
          </cell>
          <cell r="J3516" t="e">
            <v>#VALUE!</v>
          </cell>
          <cell r="K3516" t="e">
            <v>#VALUE!</v>
          </cell>
        </row>
        <row r="3517">
          <cell r="I3517" t="str">
            <v>30RB0462-_OPT_148B</v>
          </cell>
          <cell r="J3517">
            <v>1106</v>
          </cell>
          <cell r="K3517">
            <v>309.68</v>
          </cell>
        </row>
        <row r="3518">
          <cell r="I3518" t="str">
            <v>30RB0462-_OPT_148C</v>
          </cell>
          <cell r="J3518">
            <v>1107</v>
          </cell>
          <cell r="K3518">
            <v>309.96000000000004</v>
          </cell>
        </row>
        <row r="3519">
          <cell r="I3519" t="str">
            <v>30RB0462-_OPT_148D</v>
          </cell>
          <cell r="J3519">
            <v>1106</v>
          </cell>
          <cell r="K3519">
            <v>309.68</v>
          </cell>
        </row>
        <row r="3520">
          <cell r="I3520" t="str">
            <v>30RB0462-_OPT_156</v>
          </cell>
          <cell r="J3520">
            <v>1597</v>
          </cell>
          <cell r="K3520">
            <v>447.16</v>
          </cell>
        </row>
        <row r="3521">
          <cell r="I3521" t="str">
            <v>30RB0462-_OPT_200</v>
          </cell>
          <cell r="J3521">
            <v>318</v>
          </cell>
          <cell r="K3521">
            <v>89.04</v>
          </cell>
        </row>
        <row r="3522">
          <cell r="I3522" t="str">
            <v>30RB0462-_OPT_221</v>
          </cell>
          <cell r="J3522">
            <v>4876</v>
          </cell>
          <cell r="K3522">
            <v>1365.2800000000002</v>
          </cell>
        </row>
        <row r="3523">
          <cell r="I3523" t="str">
            <v>30RB0462-_OPT_241</v>
          </cell>
          <cell r="J3523">
            <v>383</v>
          </cell>
          <cell r="K3523">
            <v>107.24000000000001</v>
          </cell>
        </row>
        <row r="3524">
          <cell r="I3524" t="str">
            <v>30RB0462-_OPT_SEI_2B</v>
          </cell>
          <cell r="J3524">
            <v>2651</v>
          </cell>
          <cell r="K3524">
            <v>742.28000000000009</v>
          </cell>
        </row>
        <row r="3525">
          <cell r="I3525" t="str">
            <v>30RB0462-_OPT_SEI_3</v>
          </cell>
          <cell r="J3525">
            <v>4365</v>
          </cell>
          <cell r="K3525">
            <v>1222.2</v>
          </cell>
        </row>
        <row r="3526">
          <cell r="I3526" t="str">
            <v>30RB0462-_OPT_SEI_3LI</v>
          </cell>
          <cell r="J3526">
            <v>2995</v>
          </cell>
          <cell r="K3526">
            <v>838.60000000000014</v>
          </cell>
        </row>
        <row r="3527">
          <cell r="I3527" t="str">
            <v>30RB0462-_OPT_SEI_4</v>
          </cell>
          <cell r="J3527">
            <v>5175</v>
          </cell>
          <cell r="K3527">
            <v>1449.0000000000002</v>
          </cell>
        </row>
        <row r="3528">
          <cell r="I3528" t="str">
            <v>30RB0462-_OPT_SEI_4C</v>
          </cell>
          <cell r="J3528">
            <v>6984</v>
          </cell>
          <cell r="K3528">
            <v>1955.5200000000002</v>
          </cell>
        </row>
        <row r="3529">
          <cell r="I3529" t="str">
            <v>30RB0462-_OPT_SKID</v>
          </cell>
          <cell r="J3529">
            <v>1996</v>
          </cell>
          <cell r="K3529">
            <v>558.88000000000011</v>
          </cell>
        </row>
        <row r="3530">
          <cell r="I3530" t="str">
            <v>30RB0522-_OPT_002B</v>
          </cell>
          <cell r="J3530">
            <v>23877</v>
          </cell>
          <cell r="K3530">
            <v>6685.56</v>
          </cell>
        </row>
        <row r="3531">
          <cell r="I3531" t="str">
            <v>30RB0522-_OPT_003A</v>
          </cell>
          <cell r="J3531">
            <v>1684</v>
          </cell>
          <cell r="K3531">
            <v>471.52000000000004</v>
          </cell>
        </row>
        <row r="3532">
          <cell r="I3532" t="str">
            <v>30RB0522-_OPT_015</v>
          </cell>
          <cell r="J3532">
            <v>3607</v>
          </cell>
          <cell r="K3532">
            <v>1009.9600000000002</v>
          </cell>
        </row>
        <row r="3533">
          <cell r="I3533" t="str">
            <v>30RB0522-_OPT_015LS</v>
          </cell>
          <cell r="J3533">
            <v>3836</v>
          </cell>
          <cell r="K3533">
            <v>1074.0800000000002</v>
          </cell>
        </row>
        <row r="3534">
          <cell r="I3534" t="str">
            <v>30RB0522-_OPT_020</v>
          </cell>
          <cell r="J3534" t="e">
            <v>#VALUE!</v>
          </cell>
          <cell r="K3534" t="e">
            <v>#VALUE!</v>
          </cell>
        </row>
        <row r="3535">
          <cell r="I3535" t="str">
            <v>30RB0522-_OPT_023</v>
          </cell>
          <cell r="J3535">
            <v>4474</v>
          </cell>
          <cell r="K3535">
            <v>1252.72</v>
          </cell>
        </row>
        <row r="3536">
          <cell r="I3536" t="str">
            <v>30RB0522-_OPT_023A</v>
          </cell>
          <cell r="J3536">
            <v>802</v>
          </cell>
          <cell r="K3536">
            <v>224.56000000000003</v>
          </cell>
        </row>
        <row r="3537">
          <cell r="I3537" t="str">
            <v>30RB0522-_OPT_025</v>
          </cell>
          <cell r="J3537">
            <v>11718</v>
          </cell>
          <cell r="K3537">
            <v>3281.0400000000004</v>
          </cell>
        </row>
        <row r="3538">
          <cell r="I3538" t="str">
            <v>30RB0522-_OPT_028</v>
          </cell>
          <cell r="J3538">
            <v>5372</v>
          </cell>
          <cell r="K3538">
            <v>1504.16</v>
          </cell>
        </row>
        <row r="3539">
          <cell r="I3539" t="str">
            <v>30RB0522-_OPT_041</v>
          </cell>
          <cell r="J3539">
            <v>298</v>
          </cell>
          <cell r="K3539">
            <v>83.440000000000012</v>
          </cell>
        </row>
        <row r="3540">
          <cell r="I3540" t="str">
            <v>30RB0522-_OPT_047</v>
          </cell>
          <cell r="J3540">
            <v>371</v>
          </cell>
          <cell r="K3540">
            <v>103.88000000000001</v>
          </cell>
        </row>
        <row r="3541">
          <cell r="I3541" t="str">
            <v>30RB0522-_OPT_050</v>
          </cell>
          <cell r="J3541">
            <v>37855</v>
          </cell>
          <cell r="K3541">
            <v>10599.400000000001</v>
          </cell>
        </row>
        <row r="3542">
          <cell r="I3542" t="str">
            <v>30RB0522-_OPT_058</v>
          </cell>
          <cell r="J3542">
            <v>200</v>
          </cell>
          <cell r="K3542">
            <v>56.000000000000007</v>
          </cell>
        </row>
        <row r="3543">
          <cell r="I3543" t="str">
            <v>30RB0522-_OPT_070</v>
          </cell>
          <cell r="J3543">
            <v>460</v>
          </cell>
          <cell r="K3543">
            <v>128.80000000000001</v>
          </cell>
        </row>
        <row r="3544">
          <cell r="I3544" t="str">
            <v>30RB0522-_OPT_070D</v>
          </cell>
          <cell r="J3544">
            <v>2440</v>
          </cell>
          <cell r="K3544">
            <v>683.2</v>
          </cell>
        </row>
        <row r="3545">
          <cell r="I3545" t="str">
            <v>30RB0522-_OPT_088</v>
          </cell>
          <cell r="J3545">
            <v>1843</v>
          </cell>
          <cell r="K3545">
            <v>516.04000000000008</v>
          </cell>
        </row>
        <row r="3546">
          <cell r="I3546" t="str">
            <v>30RB0522-_OPT_088A</v>
          </cell>
          <cell r="J3546">
            <v>4128</v>
          </cell>
          <cell r="K3546">
            <v>1155.8400000000001</v>
          </cell>
        </row>
        <row r="3547">
          <cell r="I3547" t="str">
            <v>30RB0522-_OPT_092</v>
          </cell>
          <cell r="J3547">
            <v>1021</v>
          </cell>
          <cell r="K3547">
            <v>285.88000000000005</v>
          </cell>
        </row>
        <row r="3548">
          <cell r="I3548" t="str">
            <v>30RB0522-_OPT_116B</v>
          </cell>
          <cell r="J3548">
            <v>11732</v>
          </cell>
          <cell r="K3548">
            <v>3284.9600000000005</v>
          </cell>
        </row>
        <row r="3549">
          <cell r="I3549" t="str">
            <v>30RB0522-_OPT_116C</v>
          </cell>
          <cell r="J3549">
            <v>15521</v>
          </cell>
          <cell r="K3549">
            <v>4345.88</v>
          </cell>
        </row>
        <row r="3550">
          <cell r="I3550" t="str">
            <v>30RB0522-_OPT_116F</v>
          </cell>
          <cell r="J3550">
            <v>10861</v>
          </cell>
          <cell r="K3550">
            <v>3041.0800000000004</v>
          </cell>
        </row>
        <row r="3551">
          <cell r="I3551" t="str">
            <v>30RB0522-_OPT_116G</v>
          </cell>
          <cell r="J3551">
            <v>13406</v>
          </cell>
          <cell r="K3551">
            <v>3753.6800000000003</v>
          </cell>
        </row>
        <row r="3552">
          <cell r="I3552" t="str">
            <v>30RB0522-_OPT_118A</v>
          </cell>
          <cell r="J3552" t="e">
            <v>#VALUE!</v>
          </cell>
          <cell r="K3552" t="e">
            <v>#VALUE!</v>
          </cell>
        </row>
        <row r="3553">
          <cell r="I3553" t="str">
            <v>30RB0522-_OPT_148B</v>
          </cell>
          <cell r="J3553">
            <v>1106</v>
          </cell>
          <cell r="K3553">
            <v>309.68</v>
          </cell>
        </row>
        <row r="3554">
          <cell r="I3554" t="str">
            <v>30RB0522-_OPT_148C</v>
          </cell>
          <cell r="J3554">
            <v>1107</v>
          </cell>
          <cell r="K3554">
            <v>309.96000000000004</v>
          </cell>
        </row>
        <row r="3555">
          <cell r="I3555" t="str">
            <v>30RB0522-_OPT_148D</v>
          </cell>
          <cell r="J3555">
            <v>1106</v>
          </cell>
          <cell r="K3555">
            <v>309.68</v>
          </cell>
        </row>
        <row r="3556">
          <cell r="I3556" t="str">
            <v>30RB0522-_OPT_156</v>
          </cell>
          <cell r="J3556">
            <v>1597</v>
          </cell>
          <cell r="K3556">
            <v>447.16</v>
          </cell>
        </row>
        <row r="3557">
          <cell r="I3557" t="str">
            <v>30RB0522-_OPT_200</v>
          </cell>
          <cell r="J3557">
            <v>318</v>
          </cell>
          <cell r="K3557">
            <v>89.04</v>
          </cell>
        </row>
        <row r="3558">
          <cell r="I3558" t="str">
            <v>30RB0522-_OPT_221</v>
          </cell>
          <cell r="J3558">
            <v>5168</v>
          </cell>
          <cell r="K3558">
            <v>1447.0400000000002</v>
          </cell>
        </row>
        <row r="3559">
          <cell r="I3559" t="str">
            <v>30RB0522-_OPT_241</v>
          </cell>
          <cell r="J3559">
            <v>383</v>
          </cell>
          <cell r="K3559">
            <v>107.24000000000001</v>
          </cell>
        </row>
        <row r="3560">
          <cell r="I3560" t="str">
            <v>30RB0522-_OPT_SEI_2B</v>
          </cell>
          <cell r="J3560">
            <v>2651</v>
          </cell>
          <cell r="K3560">
            <v>742.28000000000009</v>
          </cell>
        </row>
        <row r="3561">
          <cell r="I3561" t="str">
            <v>30RB0522-_OPT_SEI_3</v>
          </cell>
          <cell r="J3561">
            <v>4365</v>
          </cell>
          <cell r="K3561">
            <v>1222.2</v>
          </cell>
        </row>
        <row r="3562">
          <cell r="I3562" t="str">
            <v>30RB0522-_OPT_SEI_3LI</v>
          </cell>
          <cell r="J3562">
            <v>2995</v>
          </cell>
          <cell r="K3562">
            <v>838.60000000000014</v>
          </cell>
        </row>
        <row r="3563">
          <cell r="I3563" t="str">
            <v>30RB0522-_OPT_SEI_4</v>
          </cell>
          <cell r="J3563">
            <v>5175</v>
          </cell>
          <cell r="K3563">
            <v>1449.0000000000002</v>
          </cell>
        </row>
        <row r="3564">
          <cell r="I3564" t="str">
            <v>30RB0522-_OPT_SEI_4C</v>
          </cell>
          <cell r="J3564">
            <v>6984</v>
          </cell>
          <cell r="K3564">
            <v>1955.5200000000002</v>
          </cell>
        </row>
        <row r="3565">
          <cell r="I3565" t="str">
            <v>30RB0522-_OPT_SKID</v>
          </cell>
          <cell r="J3565">
            <v>1996</v>
          </cell>
          <cell r="K3565">
            <v>558.88000000000011</v>
          </cell>
        </row>
        <row r="3566">
          <cell r="I3566" t="str">
            <v>30RB0602-_OPT_002B</v>
          </cell>
          <cell r="J3566">
            <v>26861</v>
          </cell>
          <cell r="K3566">
            <v>7521.0800000000008</v>
          </cell>
        </row>
        <row r="3567">
          <cell r="I3567" t="str">
            <v>30RB0602-_OPT_003A</v>
          </cell>
          <cell r="J3567">
            <v>1894</v>
          </cell>
          <cell r="K3567">
            <v>530.32000000000005</v>
          </cell>
        </row>
        <row r="3568">
          <cell r="I3568" t="str">
            <v>30RB0602-_OPT_015</v>
          </cell>
          <cell r="J3568">
            <v>4449</v>
          </cell>
          <cell r="K3568">
            <v>1245.72</v>
          </cell>
        </row>
        <row r="3569">
          <cell r="I3569" t="str">
            <v>30RB0602-_OPT_015LS</v>
          </cell>
          <cell r="J3569">
            <v>4728</v>
          </cell>
          <cell r="K3569">
            <v>1323.8400000000001</v>
          </cell>
        </row>
        <row r="3570">
          <cell r="I3570" t="str">
            <v>30RB0602-_OPT_020</v>
          </cell>
          <cell r="J3570" t="e">
            <v>#VALUE!</v>
          </cell>
          <cell r="K3570" t="e">
            <v>#VALUE!</v>
          </cell>
        </row>
        <row r="3571">
          <cell r="I3571" t="str">
            <v>30RB0602-_OPT_023</v>
          </cell>
          <cell r="J3571">
            <v>5440</v>
          </cell>
          <cell r="K3571">
            <v>1523.2</v>
          </cell>
        </row>
        <row r="3572">
          <cell r="I3572" t="str">
            <v>30RB0602-_OPT_023A</v>
          </cell>
          <cell r="J3572">
            <v>981</v>
          </cell>
          <cell r="K3572">
            <v>274.68</v>
          </cell>
        </row>
        <row r="3573">
          <cell r="I3573" t="str">
            <v>30RB0602-_OPT_028</v>
          </cell>
          <cell r="J3573">
            <v>8057</v>
          </cell>
          <cell r="K3573">
            <v>2255.96</v>
          </cell>
        </row>
        <row r="3574">
          <cell r="I3574" t="str">
            <v>30RB0602-_OPT_041</v>
          </cell>
          <cell r="J3574">
            <v>298</v>
          </cell>
          <cell r="K3574">
            <v>83.440000000000012</v>
          </cell>
        </row>
        <row r="3575">
          <cell r="I3575" t="str">
            <v>30RB0602-_OPT_047</v>
          </cell>
          <cell r="J3575">
            <v>417</v>
          </cell>
          <cell r="K3575">
            <v>116.76</v>
          </cell>
        </row>
        <row r="3576">
          <cell r="I3576" t="str">
            <v>30RB0602-_OPT_058</v>
          </cell>
          <cell r="J3576">
            <v>200</v>
          </cell>
          <cell r="K3576">
            <v>56.000000000000007</v>
          </cell>
        </row>
        <row r="3577">
          <cell r="I3577" t="str">
            <v>30RB0602-_OPT_070</v>
          </cell>
          <cell r="J3577">
            <v>651</v>
          </cell>
          <cell r="K3577">
            <v>182.28000000000003</v>
          </cell>
        </row>
        <row r="3578">
          <cell r="I3578" t="str">
            <v>30RB0602-_OPT_070D</v>
          </cell>
          <cell r="J3578">
            <v>3952</v>
          </cell>
          <cell r="K3578">
            <v>1106.5600000000002</v>
          </cell>
        </row>
        <row r="3579">
          <cell r="I3579" t="str">
            <v>30RB0602-_OPT_088</v>
          </cell>
          <cell r="J3579">
            <v>2432</v>
          </cell>
          <cell r="K3579">
            <v>680.96</v>
          </cell>
        </row>
        <row r="3580">
          <cell r="I3580" t="str">
            <v>30RB0602-_OPT_092</v>
          </cell>
          <cell r="J3580">
            <v>1531</v>
          </cell>
          <cell r="K3580">
            <v>428.68000000000006</v>
          </cell>
        </row>
        <row r="3581">
          <cell r="I3581" t="str">
            <v>30RB0602-_OPT_148B</v>
          </cell>
          <cell r="J3581">
            <v>1106</v>
          </cell>
          <cell r="K3581">
            <v>309.68</v>
          </cell>
        </row>
        <row r="3582">
          <cell r="I3582" t="str">
            <v>30RB0602-_OPT_148C</v>
          </cell>
          <cell r="J3582">
            <v>1107</v>
          </cell>
          <cell r="K3582">
            <v>309.96000000000004</v>
          </cell>
        </row>
        <row r="3583">
          <cell r="I3583" t="str">
            <v>30RB0602-_OPT_148D</v>
          </cell>
          <cell r="J3583">
            <v>1106</v>
          </cell>
          <cell r="K3583">
            <v>309.68</v>
          </cell>
        </row>
        <row r="3584">
          <cell r="I3584" t="str">
            <v>30RB0602-_OPT_156</v>
          </cell>
          <cell r="J3584">
            <v>1597</v>
          </cell>
          <cell r="K3584">
            <v>447.16</v>
          </cell>
        </row>
        <row r="3585">
          <cell r="I3585" t="str">
            <v>30RB0602-_OPT_200</v>
          </cell>
          <cell r="J3585">
            <v>818</v>
          </cell>
          <cell r="K3585">
            <v>229.04000000000002</v>
          </cell>
        </row>
        <row r="3586">
          <cell r="I3586" t="str">
            <v>30RB0602-_OPT_221</v>
          </cell>
          <cell r="J3586">
            <v>6379</v>
          </cell>
          <cell r="K3586">
            <v>1786.1200000000001</v>
          </cell>
        </row>
        <row r="3587">
          <cell r="I3587" t="str">
            <v>30RB0602-_OPT_241</v>
          </cell>
          <cell r="J3587">
            <v>577</v>
          </cell>
          <cell r="K3587">
            <v>161.56</v>
          </cell>
        </row>
        <row r="3588">
          <cell r="I3588" t="str">
            <v>30RB0602-_OPT_SEI_2B</v>
          </cell>
          <cell r="J3588">
            <v>3182</v>
          </cell>
          <cell r="K3588">
            <v>890.96</v>
          </cell>
        </row>
        <row r="3589">
          <cell r="I3589" t="str">
            <v>30RB0602-_OPT_SEI_3</v>
          </cell>
          <cell r="J3589">
            <v>5192</v>
          </cell>
          <cell r="K3589">
            <v>1453.7600000000002</v>
          </cell>
        </row>
        <row r="3590">
          <cell r="I3590" t="str">
            <v>30RB0602-_OPT_SEI_3LI</v>
          </cell>
          <cell r="J3590">
            <v>3563</v>
          </cell>
          <cell r="K3590">
            <v>997.6400000000001</v>
          </cell>
        </row>
        <row r="3591">
          <cell r="I3591" t="str">
            <v>30RB0602-_OPT_SEI_4</v>
          </cell>
          <cell r="J3591">
            <v>6162</v>
          </cell>
          <cell r="K3591">
            <v>1725.3600000000001</v>
          </cell>
        </row>
        <row r="3592">
          <cell r="I3592" t="str">
            <v>30RB0602-_OPT_SEI_4C</v>
          </cell>
          <cell r="J3592">
            <v>8317</v>
          </cell>
          <cell r="K3592">
            <v>2328.7600000000002</v>
          </cell>
        </row>
        <row r="3593">
          <cell r="I3593" t="str">
            <v>30RB0602-_OPT_SKID</v>
          </cell>
          <cell r="J3593">
            <v>2437</v>
          </cell>
          <cell r="K3593">
            <v>682.36</v>
          </cell>
        </row>
        <row r="3594">
          <cell r="I3594" t="str">
            <v>30RB0672-_OPT_002B</v>
          </cell>
          <cell r="J3594">
            <v>29846</v>
          </cell>
          <cell r="K3594">
            <v>8356.880000000001</v>
          </cell>
        </row>
        <row r="3595">
          <cell r="I3595" t="str">
            <v>30RB0672-_OPT_003A</v>
          </cell>
          <cell r="J3595">
            <v>2105</v>
          </cell>
          <cell r="K3595">
            <v>589.40000000000009</v>
          </cell>
        </row>
        <row r="3596">
          <cell r="I3596" t="str">
            <v>30RB0672-_OPT_015</v>
          </cell>
          <cell r="J3596">
            <v>4745</v>
          </cell>
          <cell r="K3596">
            <v>1328.6000000000001</v>
          </cell>
        </row>
        <row r="3597">
          <cell r="I3597" t="str">
            <v>30RB0672-_OPT_015LS</v>
          </cell>
          <cell r="J3597">
            <v>5041</v>
          </cell>
          <cell r="K3597">
            <v>1411.4800000000002</v>
          </cell>
        </row>
        <row r="3598">
          <cell r="I3598" t="str">
            <v>30RB0672-_OPT_020</v>
          </cell>
          <cell r="J3598" t="e">
            <v>#VALUE!</v>
          </cell>
          <cell r="K3598" t="e">
            <v>#VALUE!</v>
          </cell>
        </row>
        <row r="3599">
          <cell r="I3599" t="str">
            <v>30RB0672-_OPT_023</v>
          </cell>
          <cell r="J3599">
            <v>5440</v>
          </cell>
          <cell r="K3599">
            <v>1523.2</v>
          </cell>
        </row>
        <row r="3600">
          <cell r="I3600" t="str">
            <v>30RB0672-_OPT_023A</v>
          </cell>
          <cell r="J3600">
            <v>981</v>
          </cell>
          <cell r="K3600">
            <v>274.68</v>
          </cell>
        </row>
        <row r="3601">
          <cell r="I3601" t="str">
            <v>30RB0672-_OPT_028</v>
          </cell>
          <cell r="J3601">
            <v>8057</v>
          </cell>
          <cell r="K3601">
            <v>2255.96</v>
          </cell>
        </row>
        <row r="3602">
          <cell r="I3602" t="str">
            <v>30RB0672-_OPT_041</v>
          </cell>
          <cell r="J3602">
            <v>298</v>
          </cell>
          <cell r="K3602">
            <v>83.440000000000012</v>
          </cell>
        </row>
        <row r="3603">
          <cell r="I3603" t="str">
            <v>30RB0672-_OPT_047</v>
          </cell>
          <cell r="J3603">
            <v>463</v>
          </cell>
          <cell r="K3603">
            <v>129.64000000000001</v>
          </cell>
        </row>
        <row r="3604">
          <cell r="I3604" t="str">
            <v>30RB0672-_OPT_058</v>
          </cell>
          <cell r="J3604">
            <v>200</v>
          </cell>
          <cell r="K3604">
            <v>56.000000000000007</v>
          </cell>
        </row>
        <row r="3605">
          <cell r="I3605" t="str">
            <v>30RB0672-_OPT_070</v>
          </cell>
          <cell r="J3605">
            <v>651</v>
          </cell>
          <cell r="K3605">
            <v>182.28000000000003</v>
          </cell>
        </row>
        <row r="3606">
          <cell r="I3606" t="str">
            <v>30RB0672-_OPT_070D</v>
          </cell>
          <cell r="J3606">
            <v>3952</v>
          </cell>
          <cell r="K3606">
            <v>1106.5600000000002</v>
          </cell>
        </row>
        <row r="3607">
          <cell r="I3607" t="str">
            <v>30RB0672-_OPT_088</v>
          </cell>
          <cell r="J3607">
            <v>2432</v>
          </cell>
          <cell r="K3607">
            <v>680.96</v>
          </cell>
        </row>
        <row r="3608">
          <cell r="I3608" t="str">
            <v>30RB0672-_OPT_092</v>
          </cell>
          <cell r="J3608">
            <v>1531</v>
          </cell>
          <cell r="K3608">
            <v>428.68000000000006</v>
          </cell>
        </row>
        <row r="3609">
          <cell r="I3609" t="str">
            <v>30RB0672-_OPT_148B</v>
          </cell>
          <cell r="J3609">
            <v>1106</v>
          </cell>
          <cell r="K3609">
            <v>309.68</v>
          </cell>
        </row>
        <row r="3610">
          <cell r="I3610" t="str">
            <v>30RB0672-_OPT_148C</v>
          </cell>
          <cell r="J3610">
            <v>1107</v>
          </cell>
          <cell r="K3610">
            <v>309.96000000000004</v>
          </cell>
        </row>
        <row r="3611">
          <cell r="I3611" t="str">
            <v>30RB0672-_OPT_148D</v>
          </cell>
          <cell r="J3611">
            <v>1106</v>
          </cell>
          <cell r="K3611">
            <v>309.68</v>
          </cell>
        </row>
        <row r="3612">
          <cell r="I3612" t="str">
            <v>30RB0672-_OPT_156</v>
          </cell>
          <cell r="J3612">
            <v>1597</v>
          </cell>
          <cell r="K3612">
            <v>447.16</v>
          </cell>
        </row>
        <row r="3613">
          <cell r="I3613" t="str">
            <v>30RB0672-_OPT_200</v>
          </cell>
          <cell r="J3613">
            <v>818</v>
          </cell>
          <cell r="K3613">
            <v>229.04000000000002</v>
          </cell>
        </row>
        <row r="3614">
          <cell r="I3614" t="str">
            <v>30RB0672-_OPT_221</v>
          </cell>
          <cell r="J3614">
            <v>6675</v>
          </cell>
          <cell r="K3614">
            <v>1869.0000000000002</v>
          </cell>
        </row>
        <row r="3615">
          <cell r="I3615" t="str">
            <v>30RB0672-_OPT_241</v>
          </cell>
          <cell r="J3615">
            <v>577</v>
          </cell>
          <cell r="K3615">
            <v>161.56</v>
          </cell>
        </row>
        <row r="3616">
          <cell r="I3616" t="str">
            <v>30RB0672-_OPT_SEI_2B</v>
          </cell>
          <cell r="J3616">
            <v>3182</v>
          </cell>
          <cell r="K3616">
            <v>890.96</v>
          </cell>
        </row>
        <row r="3617">
          <cell r="I3617" t="str">
            <v>30RB0672-_OPT_SEI_3</v>
          </cell>
          <cell r="J3617">
            <v>5192</v>
          </cell>
          <cell r="K3617">
            <v>1453.7600000000002</v>
          </cell>
        </row>
        <row r="3618">
          <cell r="I3618" t="str">
            <v>30RB0672-_OPT_SEI_3LI</v>
          </cell>
          <cell r="J3618">
            <v>3563</v>
          </cell>
          <cell r="K3618">
            <v>997.6400000000001</v>
          </cell>
        </row>
        <row r="3619">
          <cell r="I3619" t="str">
            <v>30RB0672-_OPT_SEI_4</v>
          </cell>
          <cell r="J3619">
            <v>6162</v>
          </cell>
          <cell r="K3619">
            <v>1725.3600000000001</v>
          </cell>
        </row>
        <row r="3620">
          <cell r="I3620" t="str">
            <v>30RB0672-_OPT_SEI_4C</v>
          </cell>
          <cell r="J3620">
            <v>8317</v>
          </cell>
          <cell r="K3620">
            <v>2328.7600000000002</v>
          </cell>
        </row>
        <row r="3621">
          <cell r="I3621" t="str">
            <v>30RB0672-_OPT_SKID</v>
          </cell>
          <cell r="J3621">
            <v>2437</v>
          </cell>
          <cell r="K3621">
            <v>682.36</v>
          </cell>
        </row>
        <row r="3622">
          <cell r="I3622" t="str">
            <v>30RB0732-_OPT_002B</v>
          </cell>
          <cell r="J3622">
            <v>32830</v>
          </cell>
          <cell r="K3622">
            <v>9192.4000000000015</v>
          </cell>
        </row>
        <row r="3623">
          <cell r="I3623" t="str">
            <v>30RB0732-_OPT_003A</v>
          </cell>
          <cell r="J3623">
            <v>2315</v>
          </cell>
          <cell r="K3623">
            <v>648.20000000000005</v>
          </cell>
        </row>
        <row r="3624">
          <cell r="I3624" t="str">
            <v>30RB0732-_OPT_015</v>
          </cell>
          <cell r="J3624">
            <v>4725</v>
          </cell>
          <cell r="K3624">
            <v>1323.0000000000002</v>
          </cell>
        </row>
        <row r="3625">
          <cell r="I3625" t="str">
            <v>30RB0732-_OPT_015LS</v>
          </cell>
          <cell r="J3625">
            <v>5041</v>
          </cell>
          <cell r="K3625">
            <v>1411.4800000000002</v>
          </cell>
        </row>
        <row r="3626">
          <cell r="I3626" t="str">
            <v>30RB0732-_OPT_020</v>
          </cell>
          <cell r="J3626" t="e">
            <v>#VALUE!</v>
          </cell>
          <cell r="K3626" t="e">
            <v>#VALUE!</v>
          </cell>
        </row>
        <row r="3627">
          <cell r="I3627" t="str">
            <v>30RB0732-_OPT_023</v>
          </cell>
          <cell r="J3627">
            <v>6441</v>
          </cell>
          <cell r="K3627">
            <v>1803.4800000000002</v>
          </cell>
        </row>
        <row r="3628">
          <cell r="I3628" t="str">
            <v>30RB0732-_OPT_023A</v>
          </cell>
          <cell r="J3628">
            <v>1165</v>
          </cell>
          <cell r="K3628">
            <v>326.20000000000005</v>
          </cell>
        </row>
        <row r="3629">
          <cell r="I3629" t="str">
            <v>30RB0732-_OPT_028</v>
          </cell>
          <cell r="J3629">
            <v>8057</v>
          </cell>
          <cell r="K3629">
            <v>2255.96</v>
          </cell>
        </row>
        <row r="3630">
          <cell r="I3630" t="str">
            <v>30RB0732-_OPT_041</v>
          </cell>
          <cell r="J3630">
            <v>298</v>
          </cell>
          <cell r="K3630">
            <v>83.440000000000012</v>
          </cell>
        </row>
        <row r="3631">
          <cell r="I3631" t="str">
            <v>30RB0732-_OPT_047</v>
          </cell>
          <cell r="J3631">
            <v>509</v>
          </cell>
          <cell r="K3631">
            <v>142.52000000000001</v>
          </cell>
        </row>
        <row r="3632">
          <cell r="I3632" t="str">
            <v>30RB0732-_OPT_058</v>
          </cell>
          <cell r="J3632">
            <v>200</v>
          </cell>
          <cell r="K3632">
            <v>56.000000000000007</v>
          </cell>
        </row>
        <row r="3633">
          <cell r="I3633" t="str">
            <v>30RB0732-_OPT_070</v>
          </cell>
          <cell r="J3633">
            <v>854</v>
          </cell>
          <cell r="K3633">
            <v>239.12000000000003</v>
          </cell>
        </row>
        <row r="3634">
          <cell r="I3634" t="str">
            <v>30RB0732-_OPT_070D</v>
          </cell>
          <cell r="J3634">
            <v>4500</v>
          </cell>
          <cell r="K3634">
            <v>1260.0000000000002</v>
          </cell>
        </row>
        <row r="3635">
          <cell r="I3635" t="str">
            <v>30RB0732-_OPT_088</v>
          </cell>
          <cell r="J3635">
            <v>2432</v>
          </cell>
          <cell r="K3635">
            <v>680.96</v>
          </cell>
        </row>
        <row r="3636">
          <cell r="I3636" t="str">
            <v>30RB0732-_OPT_092</v>
          </cell>
          <cell r="J3636">
            <v>1531</v>
          </cell>
          <cell r="K3636">
            <v>428.68000000000006</v>
          </cell>
        </row>
        <row r="3637">
          <cell r="I3637" t="str">
            <v>30RB0732-_OPT_148B</v>
          </cell>
          <cell r="J3637">
            <v>1106</v>
          </cell>
          <cell r="K3637">
            <v>309.68</v>
          </cell>
        </row>
        <row r="3638">
          <cell r="I3638" t="str">
            <v>30RB0732-_OPT_148C</v>
          </cell>
          <cell r="J3638">
            <v>1107</v>
          </cell>
          <cell r="K3638">
            <v>309.96000000000004</v>
          </cell>
        </row>
        <row r="3639">
          <cell r="I3639" t="str">
            <v>30RB0732-_OPT_148D</v>
          </cell>
          <cell r="J3639">
            <v>1106</v>
          </cell>
          <cell r="K3639">
            <v>309.68</v>
          </cell>
        </row>
        <row r="3640">
          <cell r="I3640" t="str">
            <v>30RB0732-_OPT_156</v>
          </cell>
          <cell r="J3640">
            <v>1597</v>
          </cell>
          <cell r="K3640">
            <v>447.16</v>
          </cell>
        </row>
        <row r="3641">
          <cell r="I3641" t="str">
            <v>30RB0732-_OPT_200</v>
          </cell>
          <cell r="J3641">
            <v>818</v>
          </cell>
          <cell r="K3641">
            <v>229.04000000000002</v>
          </cell>
        </row>
        <row r="3642">
          <cell r="I3642" t="str">
            <v>30RB0732-_OPT_221</v>
          </cell>
          <cell r="J3642">
            <v>7041</v>
          </cell>
          <cell r="K3642">
            <v>1971.4800000000002</v>
          </cell>
        </row>
        <row r="3643">
          <cell r="I3643" t="str">
            <v>30RB0732-_OPT_241</v>
          </cell>
          <cell r="J3643">
            <v>577</v>
          </cell>
          <cell r="K3643">
            <v>161.56</v>
          </cell>
        </row>
        <row r="3644">
          <cell r="I3644" t="str">
            <v>30RB0732-_OPT_SEI_2B</v>
          </cell>
          <cell r="J3644">
            <v>3713</v>
          </cell>
          <cell r="K3644">
            <v>1039.6400000000001</v>
          </cell>
        </row>
        <row r="3645">
          <cell r="I3645" t="str">
            <v>30RB0732-_OPT_SEI_3</v>
          </cell>
          <cell r="J3645">
            <v>6020</v>
          </cell>
          <cell r="K3645">
            <v>1685.6000000000001</v>
          </cell>
        </row>
        <row r="3646">
          <cell r="I3646" t="str">
            <v>30RB0732-_OPT_SEI_3LI</v>
          </cell>
          <cell r="J3646">
            <v>4130</v>
          </cell>
          <cell r="K3646">
            <v>1156.4000000000001</v>
          </cell>
        </row>
        <row r="3647">
          <cell r="I3647" t="str">
            <v>30RB0732-_OPT_SEI_4</v>
          </cell>
          <cell r="J3647">
            <v>7150</v>
          </cell>
          <cell r="K3647">
            <v>2002.0000000000002</v>
          </cell>
        </row>
        <row r="3648">
          <cell r="I3648" t="str">
            <v>30RB0732-_OPT_SEI_4C</v>
          </cell>
          <cell r="J3648">
            <v>9649</v>
          </cell>
          <cell r="K3648">
            <v>2701.7200000000003</v>
          </cell>
        </row>
        <row r="3649">
          <cell r="I3649" t="str">
            <v>30RB0732-_OPT_SKID</v>
          </cell>
          <cell r="J3649">
            <v>3119</v>
          </cell>
          <cell r="K3649">
            <v>873.32</v>
          </cell>
        </row>
        <row r="3650">
          <cell r="I3650" t="str">
            <v>30RB0802-_OPT_002B</v>
          </cell>
          <cell r="J3650">
            <v>35815</v>
          </cell>
          <cell r="K3650">
            <v>10028.200000000001</v>
          </cell>
        </row>
        <row r="3651">
          <cell r="I3651" t="str">
            <v>30RB0802-_OPT_003A</v>
          </cell>
          <cell r="J3651">
            <v>2526</v>
          </cell>
          <cell r="K3651">
            <v>707.28000000000009</v>
          </cell>
        </row>
        <row r="3652">
          <cell r="I3652" t="str">
            <v>30RB0802-_OPT_015</v>
          </cell>
          <cell r="J3652">
            <v>5364</v>
          </cell>
          <cell r="K3652">
            <v>1501.92</v>
          </cell>
        </row>
        <row r="3653">
          <cell r="I3653" t="str">
            <v>30RB0802-_OPT_015LS</v>
          </cell>
          <cell r="J3653">
            <v>5678</v>
          </cell>
          <cell r="K3653">
            <v>1589.8400000000001</v>
          </cell>
        </row>
        <row r="3654">
          <cell r="I3654" t="str">
            <v>30RB0802-_OPT_020</v>
          </cell>
          <cell r="J3654" t="e">
            <v>#VALUE!</v>
          </cell>
          <cell r="K3654" t="e">
            <v>#VALUE!</v>
          </cell>
        </row>
        <row r="3655">
          <cell r="I3655" t="str">
            <v>30RB0802-_OPT_023</v>
          </cell>
          <cell r="J3655">
            <v>6441</v>
          </cell>
          <cell r="K3655">
            <v>1803.4800000000002</v>
          </cell>
        </row>
        <row r="3656">
          <cell r="I3656" t="str">
            <v>30RB0802-_OPT_023A</v>
          </cell>
          <cell r="J3656">
            <v>1165</v>
          </cell>
          <cell r="K3656">
            <v>326.20000000000005</v>
          </cell>
        </row>
        <row r="3657">
          <cell r="I3657" t="str">
            <v>30RB0802-_OPT_028</v>
          </cell>
          <cell r="J3657">
            <v>8057</v>
          </cell>
          <cell r="K3657">
            <v>2255.96</v>
          </cell>
        </row>
        <row r="3658">
          <cell r="I3658" t="str">
            <v>30RB0802-_OPT_041</v>
          </cell>
          <cell r="J3658">
            <v>298</v>
          </cell>
          <cell r="K3658">
            <v>83.440000000000012</v>
          </cell>
        </row>
        <row r="3659">
          <cell r="I3659" t="str">
            <v>30RB0802-_OPT_047</v>
          </cell>
          <cell r="J3659">
            <v>554</v>
          </cell>
          <cell r="K3659">
            <v>155.12</v>
          </cell>
        </row>
        <row r="3660">
          <cell r="I3660" t="str">
            <v>30RB0802-_OPT_058</v>
          </cell>
          <cell r="J3660">
            <v>200</v>
          </cell>
          <cell r="K3660">
            <v>56.000000000000007</v>
          </cell>
        </row>
        <row r="3661">
          <cell r="I3661" t="str">
            <v>30RB0802-_OPT_070</v>
          </cell>
          <cell r="J3661">
            <v>854</v>
          </cell>
          <cell r="K3661">
            <v>239.12000000000003</v>
          </cell>
        </row>
        <row r="3662">
          <cell r="I3662" t="str">
            <v>30RB0802-_OPT_070D</v>
          </cell>
          <cell r="J3662">
            <v>4500</v>
          </cell>
          <cell r="K3662">
            <v>1260.0000000000002</v>
          </cell>
        </row>
        <row r="3663">
          <cell r="I3663" t="str">
            <v>30RB0802-_OPT_088</v>
          </cell>
          <cell r="J3663">
            <v>2432</v>
          </cell>
          <cell r="K3663">
            <v>680.96</v>
          </cell>
        </row>
        <row r="3664">
          <cell r="I3664" t="str">
            <v>30RB0802-_OPT_092</v>
          </cell>
          <cell r="J3664">
            <v>1531</v>
          </cell>
          <cell r="K3664">
            <v>428.68000000000006</v>
          </cell>
        </row>
        <row r="3665">
          <cell r="I3665" t="str">
            <v>30RB0802-_OPT_148B</v>
          </cell>
          <cell r="J3665">
            <v>1106</v>
          </cell>
          <cell r="K3665">
            <v>309.68</v>
          </cell>
        </row>
        <row r="3666">
          <cell r="I3666" t="str">
            <v>30RB0802-_OPT_148C</v>
          </cell>
          <cell r="J3666">
            <v>1107</v>
          </cell>
          <cell r="K3666">
            <v>309.96000000000004</v>
          </cell>
        </row>
        <row r="3667">
          <cell r="I3667" t="str">
            <v>30RB0802-_OPT_148D</v>
          </cell>
          <cell r="J3667">
            <v>1106</v>
          </cell>
          <cell r="K3667">
            <v>309.68</v>
          </cell>
        </row>
        <row r="3668">
          <cell r="I3668" t="str">
            <v>30RB0802-_OPT_156</v>
          </cell>
          <cell r="J3668">
            <v>1597</v>
          </cell>
          <cell r="K3668">
            <v>447.16</v>
          </cell>
        </row>
        <row r="3669">
          <cell r="I3669" t="str">
            <v>30RB0802-_OPT_200</v>
          </cell>
          <cell r="J3669">
            <v>818</v>
          </cell>
          <cell r="K3669">
            <v>229.04000000000002</v>
          </cell>
        </row>
        <row r="3670">
          <cell r="I3670" t="str">
            <v>30RB0802-_OPT_221</v>
          </cell>
          <cell r="J3670">
            <v>7680</v>
          </cell>
          <cell r="K3670">
            <v>2150.4</v>
          </cell>
        </row>
        <row r="3671">
          <cell r="I3671" t="str">
            <v>30RB0802-_OPT_241</v>
          </cell>
          <cell r="J3671">
            <v>577</v>
          </cell>
          <cell r="K3671">
            <v>161.56</v>
          </cell>
        </row>
        <row r="3672">
          <cell r="I3672" t="str">
            <v>30RB0802-_OPT_SEI_2B</v>
          </cell>
          <cell r="J3672">
            <v>3713</v>
          </cell>
          <cell r="K3672">
            <v>1039.6400000000001</v>
          </cell>
        </row>
        <row r="3673">
          <cell r="I3673" t="str">
            <v>30RB0802-_OPT_SEI_3</v>
          </cell>
          <cell r="J3673">
            <v>6020</v>
          </cell>
          <cell r="K3673">
            <v>1685.6000000000001</v>
          </cell>
        </row>
        <row r="3674">
          <cell r="I3674" t="str">
            <v>30RB0802-_OPT_SEI_3LI</v>
          </cell>
          <cell r="J3674">
            <v>4130</v>
          </cell>
          <cell r="K3674">
            <v>1156.4000000000001</v>
          </cell>
        </row>
        <row r="3675">
          <cell r="I3675" t="str">
            <v>30RB0802-_OPT_SEI_4</v>
          </cell>
          <cell r="J3675">
            <v>7150</v>
          </cell>
          <cell r="K3675">
            <v>2002.0000000000002</v>
          </cell>
        </row>
        <row r="3676">
          <cell r="I3676" t="str">
            <v>30RB0802-_OPT_SEI_4C</v>
          </cell>
          <cell r="J3676">
            <v>9649</v>
          </cell>
          <cell r="K3676">
            <v>2701.7200000000003</v>
          </cell>
        </row>
        <row r="3677">
          <cell r="I3677" t="str">
            <v>30RB0802-_OPT_SKID</v>
          </cell>
          <cell r="J3677">
            <v>3119</v>
          </cell>
          <cell r="K3677">
            <v>873.32</v>
          </cell>
        </row>
        <row r="3678">
          <cell r="I3678" t="str">
            <v>30RQ0262-_OPT_003A</v>
          </cell>
          <cell r="J3678">
            <v>842</v>
          </cell>
          <cell r="K3678">
            <v>235.76000000000002</v>
          </cell>
        </row>
        <row r="3679">
          <cell r="I3679" t="str">
            <v>30RQ0262-_OPT_015</v>
          </cell>
          <cell r="J3679">
            <v>2135</v>
          </cell>
          <cell r="K3679">
            <v>597.80000000000007</v>
          </cell>
        </row>
        <row r="3680">
          <cell r="I3680" t="str">
            <v>30RQ0262-_OPT_020</v>
          </cell>
          <cell r="J3680" t="e">
            <v>#VALUE!</v>
          </cell>
          <cell r="K3680" t="e">
            <v>#VALUE!</v>
          </cell>
        </row>
        <row r="3681">
          <cell r="I3681" t="str">
            <v>30RQ0262-_OPT_023</v>
          </cell>
          <cell r="J3681">
            <v>2503</v>
          </cell>
          <cell r="K3681">
            <v>700.84</v>
          </cell>
        </row>
        <row r="3682">
          <cell r="I3682" t="str">
            <v>30RQ0262-_OPT_023A</v>
          </cell>
          <cell r="J3682">
            <v>439</v>
          </cell>
          <cell r="K3682">
            <v>122.92000000000002</v>
          </cell>
        </row>
        <row r="3683">
          <cell r="I3683" t="str">
            <v>30RQ0262-_OPT_025</v>
          </cell>
          <cell r="J3683">
            <v>5582</v>
          </cell>
          <cell r="K3683">
            <v>1562.96</v>
          </cell>
        </row>
        <row r="3684">
          <cell r="I3684" t="str">
            <v>30RQ0262-_OPT_028</v>
          </cell>
          <cell r="J3684">
            <v>4650</v>
          </cell>
          <cell r="K3684">
            <v>1302.0000000000002</v>
          </cell>
        </row>
        <row r="3685">
          <cell r="I3685" t="str">
            <v>30RQ0262-_OPT_041</v>
          </cell>
          <cell r="J3685">
            <v>298</v>
          </cell>
          <cell r="K3685">
            <v>83.440000000000012</v>
          </cell>
        </row>
        <row r="3686">
          <cell r="I3686" t="str">
            <v>30RQ0262-_OPT_252</v>
          </cell>
          <cell r="J3686">
            <v>1452</v>
          </cell>
          <cell r="K3686">
            <v>406.56000000000006</v>
          </cell>
        </row>
        <row r="3687">
          <cell r="I3687" t="str">
            <v>30RQ0262-_OPT_058</v>
          </cell>
          <cell r="J3687">
            <v>200</v>
          </cell>
          <cell r="K3687">
            <v>56.000000000000007</v>
          </cell>
        </row>
        <row r="3688">
          <cell r="I3688" t="str">
            <v>30RQ0262-_OPT_070</v>
          </cell>
          <cell r="J3688">
            <v>211</v>
          </cell>
          <cell r="K3688">
            <v>59.080000000000005</v>
          </cell>
        </row>
        <row r="3689">
          <cell r="I3689" t="str">
            <v>30RQ0262-_OPT_070D</v>
          </cell>
          <cell r="J3689">
            <v>1512</v>
          </cell>
          <cell r="K3689">
            <v>423.36</v>
          </cell>
        </row>
        <row r="3690">
          <cell r="I3690" t="str">
            <v>30RQ0262-_OPT_088</v>
          </cell>
          <cell r="J3690">
            <v>1785</v>
          </cell>
          <cell r="K3690">
            <v>499.80000000000007</v>
          </cell>
        </row>
        <row r="3691">
          <cell r="I3691" t="str">
            <v>30RQ0262-_OPT_088A</v>
          </cell>
          <cell r="J3691">
            <v>4071</v>
          </cell>
          <cell r="K3691">
            <v>1139.8800000000001</v>
          </cell>
        </row>
        <row r="3692">
          <cell r="I3692" t="str">
            <v>30RQ0262-_OPT_092</v>
          </cell>
          <cell r="J3692">
            <v>683</v>
          </cell>
          <cell r="K3692">
            <v>191.24</v>
          </cell>
        </row>
        <row r="3693">
          <cell r="I3693" t="str">
            <v>30RQ0262-_OPT_116B</v>
          </cell>
          <cell r="J3693">
            <v>9043</v>
          </cell>
          <cell r="K3693">
            <v>2532.0400000000004</v>
          </cell>
        </row>
        <row r="3694">
          <cell r="I3694" t="str">
            <v>30RQ0262-_OPT_116C</v>
          </cell>
          <cell r="J3694">
            <v>10940</v>
          </cell>
          <cell r="K3694">
            <v>3063.2000000000003</v>
          </cell>
        </row>
        <row r="3695">
          <cell r="I3695" t="str">
            <v>30RQ0262-_OPT_116F</v>
          </cell>
          <cell r="J3695">
            <v>8528</v>
          </cell>
          <cell r="K3695">
            <v>2387.84</v>
          </cell>
        </row>
        <row r="3696">
          <cell r="I3696" t="str">
            <v>30RQ0262-_OPT_116G</v>
          </cell>
          <cell r="J3696">
            <v>10133</v>
          </cell>
          <cell r="K3696">
            <v>2837.2400000000002</v>
          </cell>
        </row>
        <row r="3697">
          <cell r="I3697" t="str">
            <v>30RQ0262-_OPT_148B</v>
          </cell>
          <cell r="J3697">
            <v>1106</v>
          </cell>
          <cell r="K3697">
            <v>309.68</v>
          </cell>
        </row>
        <row r="3698">
          <cell r="I3698" t="str">
            <v>30RQ0262-_OPT_148C</v>
          </cell>
          <cell r="J3698">
            <v>1107</v>
          </cell>
          <cell r="K3698">
            <v>309.96000000000004</v>
          </cell>
        </row>
        <row r="3699">
          <cell r="I3699" t="str">
            <v>30RQ0262-_OPT_148D</v>
          </cell>
          <cell r="J3699">
            <v>1107</v>
          </cell>
          <cell r="K3699">
            <v>309.96000000000004</v>
          </cell>
        </row>
        <row r="3700">
          <cell r="I3700" t="str">
            <v>30RQ0262-_OPT_156</v>
          </cell>
          <cell r="J3700">
            <v>1597</v>
          </cell>
          <cell r="K3700">
            <v>447.16</v>
          </cell>
        </row>
        <row r="3701">
          <cell r="I3701" t="str">
            <v>30RQ0262-_OPT_200</v>
          </cell>
          <cell r="J3701" t="e">
            <v>#VALUE!</v>
          </cell>
          <cell r="K3701" t="e">
            <v>#VALUE!</v>
          </cell>
        </row>
        <row r="3702">
          <cell r="I3702" t="str">
            <v>30RQ0262-_OPT_221</v>
          </cell>
          <cell r="J3702">
            <v>3084</v>
          </cell>
          <cell r="K3702">
            <v>863.5200000000001</v>
          </cell>
        </row>
        <row r="3703">
          <cell r="I3703" t="str">
            <v>30RQ0262-_OPT_241</v>
          </cell>
          <cell r="J3703">
            <v>383</v>
          </cell>
          <cell r="K3703">
            <v>107.24000000000001</v>
          </cell>
        </row>
        <row r="3704">
          <cell r="I3704" t="str">
            <v>30RQ0262-_OPT_SEI_2B</v>
          </cell>
          <cell r="J3704">
            <v>1611</v>
          </cell>
          <cell r="K3704">
            <v>451.08000000000004</v>
          </cell>
        </row>
        <row r="3705">
          <cell r="I3705" t="str">
            <v>30RQ0262-_OPT_SEI_3</v>
          </cell>
          <cell r="J3705">
            <v>2689</v>
          </cell>
          <cell r="K3705">
            <v>752.92000000000007</v>
          </cell>
        </row>
        <row r="3706">
          <cell r="I3706" t="str">
            <v>30RQ0262-_OPT_SEI_3LI</v>
          </cell>
          <cell r="J3706">
            <v>1846</v>
          </cell>
          <cell r="K3706">
            <v>516.88</v>
          </cell>
        </row>
        <row r="3707">
          <cell r="I3707" t="str">
            <v>30RQ0262-_OPT_SEI_4</v>
          </cell>
          <cell r="J3707">
            <v>3174</v>
          </cell>
          <cell r="K3707">
            <v>888.72000000000014</v>
          </cell>
        </row>
        <row r="3708">
          <cell r="I3708" t="str">
            <v>30RQ0262-_OPT_SEI_4C</v>
          </cell>
          <cell r="J3708">
            <v>4375</v>
          </cell>
          <cell r="K3708">
            <v>1225.0000000000002</v>
          </cell>
        </row>
        <row r="3709">
          <cell r="I3709" t="str">
            <v>30RQ0262-_OPT_SKID</v>
          </cell>
          <cell r="J3709">
            <v>1354</v>
          </cell>
          <cell r="K3709">
            <v>379.12000000000006</v>
          </cell>
        </row>
        <row r="3710">
          <cell r="I3710" t="str">
            <v>30RQ0302-_OPT_003A</v>
          </cell>
          <cell r="J3710">
            <v>1052</v>
          </cell>
          <cell r="K3710">
            <v>294.56</v>
          </cell>
        </row>
        <row r="3711">
          <cell r="I3711" t="str">
            <v>30RQ0302-_OPT_015</v>
          </cell>
          <cell r="J3711">
            <v>2729</v>
          </cell>
          <cell r="K3711">
            <v>764.12000000000012</v>
          </cell>
        </row>
        <row r="3712">
          <cell r="I3712" t="str">
            <v>30RQ0302-_OPT_020</v>
          </cell>
          <cell r="J3712" t="e">
            <v>#VALUE!</v>
          </cell>
          <cell r="K3712" t="e">
            <v>#VALUE!</v>
          </cell>
        </row>
        <row r="3713">
          <cell r="I3713" t="str">
            <v>30RQ0302-_OPT_023</v>
          </cell>
          <cell r="J3713">
            <v>3537</v>
          </cell>
          <cell r="K3713">
            <v>990.36000000000013</v>
          </cell>
        </row>
        <row r="3714">
          <cell r="I3714" t="str">
            <v>30RQ0302-_OPT_023A</v>
          </cell>
          <cell r="J3714">
            <v>618</v>
          </cell>
          <cell r="K3714">
            <v>173.04000000000002</v>
          </cell>
        </row>
        <row r="3715">
          <cell r="I3715" t="str">
            <v>30RQ0302-_OPT_025</v>
          </cell>
          <cell r="J3715">
            <v>6463</v>
          </cell>
          <cell r="K3715">
            <v>1809.64</v>
          </cell>
        </row>
        <row r="3716">
          <cell r="I3716" t="str">
            <v>30RQ0302-_OPT_028</v>
          </cell>
          <cell r="J3716">
            <v>5372</v>
          </cell>
          <cell r="K3716">
            <v>1504.16</v>
          </cell>
        </row>
        <row r="3717">
          <cell r="I3717" t="str">
            <v>30RQ0302-_OPT_041</v>
          </cell>
          <cell r="J3717">
            <v>298</v>
          </cell>
          <cell r="K3717">
            <v>83.440000000000012</v>
          </cell>
        </row>
        <row r="3718">
          <cell r="I3718" t="str">
            <v>30RQ0302-_OPT_252</v>
          </cell>
          <cell r="J3718">
            <v>1740</v>
          </cell>
          <cell r="K3718">
            <v>487.20000000000005</v>
          </cell>
        </row>
        <row r="3719">
          <cell r="I3719" t="str">
            <v>30RQ0302-_OPT_058</v>
          </cell>
          <cell r="J3719">
            <v>200</v>
          </cell>
          <cell r="K3719">
            <v>56.000000000000007</v>
          </cell>
        </row>
        <row r="3720">
          <cell r="I3720" t="str">
            <v>30RQ0302-_OPT_070</v>
          </cell>
          <cell r="J3720">
            <v>241</v>
          </cell>
          <cell r="K3720">
            <v>67.48</v>
          </cell>
        </row>
        <row r="3721">
          <cell r="I3721" t="str">
            <v>30RQ0302-_OPT_070D</v>
          </cell>
          <cell r="J3721">
            <v>2060</v>
          </cell>
          <cell r="K3721">
            <v>576.80000000000007</v>
          </cell>
        </row>
        <row r="3722">
          <cell r="I3722" t="str">
            <v>30RQ0302-_OPT_088</v>
          </cell>
          <cell r="J3722">
            <v>1785</v>
          </cell>
          <cell r="K3722">
            <v>499.80000000000007</v>
          </cell>
        </row>
        <row r="3723">
          <cell r="I3723" t="str">
            <v>30RQ0302-_OPT_088A</v>
          </cell>
          <cell r="J3723">
            <v>4071</v>
          </cell>
          <cell r="K3723">
            <v>1139.8800000000001</v>
          </cell>
        </row>
        <row r="3724">
          <cell r="I3724" t="str">
            <v>30RQ0302-_OPT_092</v>
          </cell>
          <cell r="J3724">
            <v>777</v>
          </cell>
          <cell r="K3724">
            <v>217.56000000000003</v>
          </cell>
        </row>
        <row r="3725">
          <cell r="I3725" t="str">
            <v>30RQ0302-_OPT_116B</v>
          </cell>
          <cell r="J3725">
            <v>9578</v>
          </cell>
          <cell r="K3725">
            <v>2681.84</v>
          </cell>
        </row>
        <row r="3726">
          <cell r="I3726" t="str">
            <v>30RQ0302-_OPT_116C</v>
          </cell>
          <cell r="J3726">
            <v>12069</v>
          </cell>
          <cell r="K3726">
            <v>3379.32</v>
          </cell>
        </row>
        <row r="3727">
          <cell r="I3727" t="str">
            <v>30RQ0302-_OPT_116F</v>
          </cell>
          <cell r="J3727">
            <v>8860</v>
          </cell>
          <cell r="K3727">
            <v>2480.8000000000002</v>
          </cell>
        </row>
        <row r="3728">
          <cell r="I3728" t="str">
            <v>30RQ0302-_OPT_116G</v>
          </cell>
          <cell r="J3728">
            <v>10638</v>
          </cell>
          <cell r="K3728">
            <v>2978.6400000000003</v>
          </cell>
        </row>
        <row r="3729">
          <cell r="I3729" t="str">
            <v>30RQ0302-_OPT_148B</v>
          </cell>
          <cell r="J3729">
            <v>1106</v>
          </cell>
          <cell r="K3729">
            <v>309.68</v>
          </cell>
        </row>
        <row r="3730">
          <cell r="I3730" t="str">
            <v>30RQ0302-_OPT_148C</v>
          </cell>
          <cell r="J3730">
            <v>1107</v>
          </cell>
          <cell r="K3730">
            <v>309.96000000000004</v>
          </cell>
        </row>
        <row r="3731">
          <cell r="I3731" t="str">
            <v>30RQ0302-_OPT_148D</v>
          </cell>
          <cell r="J3731">
            <v>1106</v>
          </cell>
          <cell r="K3731">
            <v>309.68</v>
          </cell>
        </row>
        <row r="3732">
          <cell r="I3732" t="str">
            <v>30RQ0302-_OPT_156</v>
          </cell>
          <cell r="J3732">
            <v>1597</v>
          </cell>
          <cell r="K3732">
            <v>447.16</v>
          </cell>
        </row>
        <row r="3733">
          <cell r="I3733" t="str">
            <v>30RQ0302-_OPT_200</v>
          </cell>
          <cell r="J3733" t="e">
            <v>#VALUE!</v>
          </cell>
          <cell r="K3733" t="e">
            <v>#VALUE!</v>
          </cell>
        </row>
        <row r="3734">
          <cell r="I3734" t="str">
            <v>30RQ0302-_OPT_221</v>
          </cell>
          <cell r="J3734">
            <v>3886</v>
          </cell>
          <cell r="K3734">
            <v>1088.0800000000002</v>
          </cell>
        </row>
        <row r="3735">
          <cell r="I3735" t="str">
            <v>30RQ0302-_OPT_241</v>
          </cell>
          <cell r="J3735">
            <v>383</v>
          </cell>
          <cell r="K3735">
            <v>107.24000000000001</v>
          </cell>
        </row>
        <row r="3736">
          <cell r="I3736" t="str">
            <v>30RQ0302-_OPT_SEI_2B</v>
          </cell>
          <cell r="J3736">
            <v>2125</v>
          </cell>
          <cell r="K3736">
            <v>595</v>
          </cell>
        </row>
        <row r="3737">
          <cell r="I3737" t="str">
            <v>30RQ0302-_OPT_SEI_3</v>
          </cell>
          <cell r="J3737">
            <v>3537</v>
          </cell>
          <cell r="K3737">
            <v>990.36000000000013</v>
          </cell>
        </row>
        <row r="3738">
          <cell r="I3738" t="str">
            <v>30RQ0302-_OPT_SEI_3LI</v>
          </cell>
          <cell r="J3738">
            <v>2427</v>
          </cell>
          <cell r="K3738">
            <v>679.56000000000006</v>
          </cell>
        </row>
        <row r="3739">
          <cell r="I3739" t="str">
            <v>30RQ0302-_OPT_SEI_4</v>
          </cell>
          <cell r="J3739">
            <v>4187</v>
          </cell>
          <cell r="K3739">
            <v>1172.3600000000001</v>
          </cell>
        </row>
        <row r="3740">
          <cell r="I3740" t="str">
            <v>30RQ0302-_OPT_SEI_4C</v>
          </cell>
          <cell r="J3740">
            <v>5651</v>
          </cell>
          <cell r="K3740">
            <v>1582.2800000000002</v>
          </cell>
        </row>
        <row r="3741">
          <cell r="I3741" t="str">
            <v>30RQ0302-_OPT_SKID</v>
          </cell>
          <cell r="J3741">
            <v>1550</v>
          </cell>
          <cell r="K3741">
            <v>434.00000000000006</v>
          </cell>
        </row>
        <row r="3742">
          <cell r="I3742" t="str">
            <v>30RQ0342-_OPT_003A</v>
          </cell>
          <cell r="J3742">
            <v>1052</v>
          </cell>
          <cell r="K3742">
            <v>294.56</v>
          </cell>
        </row>
        <row r="3743">
          <cell r="I3743" t="str">
            <v>30RQ0342-_OPT_015</v>
          </cell>
          <cell r="J3743">
            <v>2729</v>
          </cell>
          <cell r="K3743">
            <v>764.12000000000012</v>
          </cell>
        </row>
        <row r="3744">
          <cell r="I3744" t="str">
            <v>30RQ0342-_OPT_020</v>
          </cell>
          <cell r="J3744" t="e">
            <v>#VALUE!</v>
          </cell>
          <cell r="K3744" t="e">
            <v>#VALUE!</v>
          </cell>
        </row>
        <row r="3745">
          <cell r="I3745" t="str">
            <v>30RQ0342-_OPT_023</v>
          </cell>
          <cell r="J3745">
            <v>3537</v>
          </cell>
          <cell r="K3745">
            <v>990.36000000000013</v>
          </cell>
        </row>
        <row r="3746">
          <cell r="I3746" t="str">
            <v>30RQ0342-_OPT_023A</v>
          </cell>
          <cell r="J3746">
            <v>618</v>
          </cell>
          <cell r="K3746">
            <v>173.04000000000002</v>
          </cell>
        </row>
        <row r="3747">
          <cell r="I3747" t="str">
            <v>30RQ0342-_OPT_025</v>
          </cell>
          <cell r="J3747">
            <v>6874</v>
          </cell>
          <cell r="K3747">
            <v>1924.7200000000003</v>
          </cell>
        </row>
        <row r="3748">
          <cell r="I3748" t="str">
            <v>30RQ0342-_OPT_028</v>
          </cell>
          <cell r="J3748">
            <v>5372</v>
          </cell>
          <cell r="K3748">
            <v>1504.16</v>
          </cell>
        </row>
        <row r="3749">
          <cell r="I3749" t="str">
            <v>30RQ0342-_OPT_041</v>
          </cell>
          <cell r="J3749">
            <v>298</v>
          </cell>
          <cell r="K3749">
            <v>83.440000000000012</v>
          </cell>
        </row>
        <row r="3750">
          <cell r="I3750" t="str">
            <v>30RQ0342-_OPT_252</v>
          </cell>
          <cell r="J3750">
            <v>1740</v>
          </cell>
          <cell r="K3750">
            <v>487.20000000000005</v>
          </cell>
        </row>
        <row r="3751">
          <cell r="I3751" t="str">
            <v>30RQ0342-_OPT_058</v>
          </cell>
          <cell r="J3751">
            <v>200</v>
          </cell>
          <cell r="K3751">
            <v>56.000000000000007</v>
          </cell>
        </row>
        <row r="3752">
          <cell r="I3752" t="str">
            <v>30RQ0342-_OPT_070</v>
          </cell>
          <cell r="J3752">
            <v>241</v>
          </cell>
          <cell r="K3752">
            <v>67.48</v>
          </cell>
        </row>
        <row r="3753">
          <cell r="I3753" t="str">
            <v>30RQ0342-_OPT_070D</v>
          </cell>
          <cell r="J3753">
            <v>2060</v>
          </cell>
          <cell r="K3753">
            <v>576.80000000000007</v>
          </cell>
        </row>
        <row r="3754">
          <cell r="I3754" t="str">
            <v>30RQ0342-_OPT_088</v>
          </cell>
          <cell r="J3754">
            <v>1843</v>
          </cell>
          <cell r="K3754">
            <v>516.04000000000008</v>
          </cell>
        </row>
        <row r="3755">
          <cell r="I3755" t="str">
            <v>30RQ0342-_OPT_088A</v>
          </cell>
          <cell r="J3755">
            <v>4128</v>
          </cell>
          <cell r="K3755">
            <v>1155.8400000000001</v>
          </cell>
        </row>
        <row r="3756">
          <cell r="I3756" t="str">
            <v>30RQ0342-_OPT_092</v>
          </cell>
          <cell r="J3756">
            <v>853</v>
          </cell>
          <cell r="K3756">
            <v>238.84000000000003</v>
          </cell>
        </row>
        <row r="3757">
          <cell r="I3757" t="str">
            <v>30RQ0342-_OPT_116B</v>
          </cell>
          <cell r="J3757">
            <v>9578</v>
          </cell>
          <cell r="K3757">
            <v>2681.84</v>
          </cell>
        </row>
        <row r="3758">
          <cell r="I3758" t="str">
            <v>30RQ0342-_OPT_116C</v>
          </cell>
          <cell r="J3758">
            <v>12069</v>
          </cell>
          <cell r="K3758">
            <v>3379.32</v>
          </cell>
        </row>
        <row r="3759">
          <cell r="I3759" t="str">
            <v>30RQ0342-_OPT_116F</v>
          </cell>
          <cell r="J3759">
            <v>8860</v>
          </cell>
          <cell r="K3759">
            <v>2480.8000000000002</v>
          </cell>
        </row>
        <row r="3760">
          <cell r="I3760" t="str">
            <v>30RQ0342-_OPT_116G</v>
          </cell>
          <cell r="J3760">
            <v>10638</v>
          </cell>
          <cell r="K3760">
            <v>2978.6400000000003</v>
          </cell>
        </row>
        <row r="3761">
          <cell r="I3761" t="str">
            <v>30RQ0342-_OPT_148B</v>
          </cell>
          <cell r="J3761">
            <v>1106</v>
          </cell>
          <cell r="K3761">
            <v>309.68</v>
          </cell>
        </row>
        <row r="3762">
          <cell r="I3762" t="str">
            <v>30RQ0342-_OPT_148C</v>
          </cell>
          <cell r="J3762">
            <v>1107</v>
          </cell>
          <cell r="K3762">
            <v>309.96000000000004</v>
          </cell>
        </row>
        <row r="3763">
          <cell r="I3763" t="str">
            <v>30RQ0342-_OPT_148D</v>
          </cell>
          <cell r="J3763">
            <v>1106</v>
          </cell>
          <cell r="K3763">
            <v>309.68</v>
          </cell>
        </row>
        <row r="3764">
          <cell r="I3764" t="str">
            <v>30RQ0342-_OPT_156</v>
          </cell>
          <cell r="J3764">
            <v>1597</v>
          </cell>
          <cell r="K3764">
            <v>447.16</v>
          </cell>
        </row>
        <row r="3765">
          <cell r="I3765" t="str">
            <v>30RQ0342-_OPT_200</v>
          </cell>
          <cell r="J3765" t="e">
            <v>#VALUE!</v>
          </cell>
          <cell r="K3765" t="e">
            <v>#VALUE!</v>
          </cell>
        </row>
        <row r="3766">
          <cell r="I3766" t="str">
            <v>30RQ0342-_OPT_221</v>
          </cell>
          <cell r="J3766">
            <v>3886</v>
          </cell>
          <cell r="K3766">
            <v>1088.0800000000002</v>
          </cell>
        </row>
        <row r="3767">
          <cell r="I3767" t="str">
            <v>30RQ0342-_OPT_241</v>
          </cell>
          <cell r="J3767">
            <v>383</v>
          </cell>
          <cell r="K3767">
            <v>107.24000000000001</v>
          </cell>
        </row>
        <row r="3768">
          <cell r="I3768" t="str">
            <v>30RQ0342-_OPT_SEI_2B</v>
          </cell>
          <cell r="J3768">
            <v>2125</v>
          </cell>
          <cell r="K3768">
            <v>595</v>
          </cell>
        </row>
        <row r="3769">
          <cell r="I3769" t="str">
            <v>30RQ0342-_OPT_SEI_3</v>
          </cell>
          <cell r="J3769">
            <v>3537</v>
          </cell>
          <cell r="K3769">
            <v>990.36000000000013</v>
          </cell>
        </row>
        <row r="3770">
          <cell r="I3770" t="str">
            <v>30RQ0342-_OPT_SEI_3LI</v>
          </cell>
          <cell r="J3770">
            <v>2427</v>
          </cell>
          <cell r="K3770">
            <v>679.56000000000006</v>
          </cell>
        </row>
        <row r="3771">
          <cell r="I3771" t="str">
            <v>30RQ0342-_OPT_SEI_4</v>
          </cell>
          <cell r="J3771">
            <v>4187</v>
          </cell>
          <cell r="K3771">
            <v>1172.3600000000001</v>
          </cell>
        </row>
        <row r="3772">
          <cell r="I3772" t="str">
            <v>30RQ0342-_OPT_SEI_4C</v>
          </cell>
          <cell r="J3772">
            <v>5651</v>
          </cell>
          <cell r="K3772">
            <v>1582.2800000000002</v>
          </cell>
        </row>
        <row r="3773">
          <cell r="I3773" t="str">
            <v>30RQ0342-_OPT_SKID</v>
          </cell>
          <cell r="J3773">
            <v>1550</v>
          </cell>
          <cell r="K3773">
            <v>434.00000000000006</v>
          </cell>
        </row>
        <row r="3774">
          <cell r="I3774" t="str">
            <v>30RQ0372-_OPT_003A</v>
          </cell>
          <cell r="J3774">
            <v>1263</v>
          </cell>
          <cell r="K3774">
            <v>353.64000000000004</v>
          </cell>
        </row>
        <row r="3775">
          <cell r="I3775" t="str">
            <v>30RQ0372-_OPT_015</v>
          </cell>
          <cell r="J3775">
            <v>2993</v>
          </cell>
          <cell r="K3775">
            <v>838.04000000000008</v>
          </cell>
        </row>
        <row r="3776">
          <cell r="I3776" t="str">
            <v>30RQ0372-_OPT_015LS</v>
          </cell>
          <cell r="J3776">
            <v>0</v>
          </cell>
          <cell r="K3776">
            <v>0</v>
          </cell>
        </row>
        <row r="3777">
          <cell r="I3777" t="str">
            <v>30RQ0372-_OPT_020</v>
          </cell>
          <cell r="J3777" t="e">
            <v>#VALUE!</v>
          </cell>
          <cell r="K3777" t="e">
            <v>#VALUE!</v>
          </cell>
        </row>
        <row r="3778">
          <cell r="I3778" t="str">
            <v>30RQ0372-_OPT_023</v>
          </cell>
          <cell r="J3778">
            <v>3537</v>
          </cell>
          <cell r="K3778">
            <v>990.36000000000013</v>
          </cell>
        </row>
        <row r="3779">
          <cell r="I3779" t="str">
            <v>30RQ0372-_OPT_023A</v>
          </cell>
          <cell r="J3779">
            <v>618</v>
          </cell>
          <cell r="K3779">
            <v>173.04000000000002</v>
          </cell>
        </row>
        <row r="3780">
          <cell r="I3780" t="str">
            <v>30RQ0372-_OPT_025</v>
          </cell>
          <cell r="J3780">
            <v>7854</v>
          </cell>
          <cell r="K3780">
            <v>2199.1200000000003</v>
          </cell>
        </row>
        <row r="3781">
          <cell r="I3781" t="str">
            <v>30RQ0372-_OPT_028</v>
          </cell>
          <cell r="J3781">
            <v>5372</v>
          </cell>
          <cell r="K3781">
            <v>1504.16</v>
          </cell>
        </row>
        <row r="3782">
          <cell r="I3782" t="str">
            <v>30RQ0372-_OPT_041</v>
          </cell>
          <cell r="J3782">
            <v>298</v>
          </cell>
          <cell r="K3782">
            <v>83.440000000000012</v>
          </cell>
        </row>
        <row r="3783">
          <cell r="I3783" t="str">
            <v>30RQ0372-_OPT_252</v>
          </cell>
          <cell r="J3783">
            <v>2043</v>
          </cell>
          <cell r="K3783">
            <v>572.04000000000008</v>
          </cell>
        </row>
        <row r="3784">
          <cell r="I3784" t="str">
            <v>30RQ0372-_OPT_058</v>
          </cell>
          <cell r="J3784">
            <v>200</v>
          </cell>
          <cell r="K3784">
            <v>56.000000000000007</v>
          </cell>
        </row>
        <row r="3785">
          <cell r="I3785" t="str">
            <v>30RQ0372-_OPT_070</v>
          </cell>
          <cell r="J3785">
            <v>251</v>
          </cell>
          <cell r="K3785">
            <v>70.28</v>
          </cell>
        </row>
        <row r="3786">
          <cell r="I3786" t="str">
            <v>30RQ0372-_OPT_070D</v>
          </cell>
          <cell r="J3786">
            <v>2060</v>
          </cell>
          <cell r="K3786">
            <v>576.80000000000007</v>
          </cell>
        </row>
        <row r="3787">
          <cell r="I3787" t="str">
            <v>30RQ0372-_OPT_088</v>
          </cell>
          <cell r="J3787">
            <v>1843</v>
          </cell>
          <cell r="K3787">
            <v>516.04000000000008</v>
          </cell>
        </row>
        <row r="3788">
          <cell r="I3788" t="str">
            <v>30RQ0372-_OPT_088A</v>
          </cell>
          <cell r="J3788">
            <v>4128</v>
          </cell>
          <cell r="K3788">
            <v>1155.8400000000001</v>
          </cell>
        </row>
        <row r="3789">
          <cell r="I3789" t="str">
            <v>30RQ0372-_OPT_092</v>
          </cell>
          <cell r="J3789">
            <v>1021</v>
          </cell>
          <cell r="K3789">
            <v>285.88000000000005</v>
          </cell>
        </row>
        <row r="3790">
          <cell r="I3790" t="str">
            <v>30RQ0372-_OPT_116B</v>
          </cell>
          <cell r="J3790">
            <v>10034</v>
          </cell>
          <cell r="K3790">
            <v>2809.5200000000004</v>
          </cell>
        </row>
        <row r="3791">
          <cell r="I3791" t="str">
            <v>30RQ0372-_OPT_116C</v>
          </cell>
          <cell r="J3791">
            <v>12762</v>
          </cell>
          <cell r="K3791">
            <v>3573.36</v>
          </cell>
        </row>
        <row r="3792">
          <cell r="I3792" t="str">
            <v>30RQ0372-_OPT_116F</v>
          </cell>
          <cell r="J3792">
            <v>9112</v>
          </cell>
          <cell r="K3792">
            <v>2551.36</v>
          </cell>
        </row>
        <row r="3793">
          <cell r="I3793" t="str">
            <v>30RQ0372-_OPT_116G</v>
          </cell>
          <cell r="J3793">
            <v>10905</v>
          </cell>
          <cell r="K3793">
            <v>3053.4</v>
          </cell>
        </row>
        <row r="3794">
          <cell r="I3794" t="str">
            <v>30RQ0372-_OPT_148B</v>
          </cell>
          <cell r="J3794">
            <v>1106</v>
          </cell>
          <cell r="K3794">
            <v>309.68</v>
          </cell>
        </row>
        <row r="3795">
          <cell r="I3795" t="str">
            <v>30RQ0372-_OPT_148C</v>
          </cell>
          <cell r="J3795">
            <v>1107</v>
          </cell>
          <cell r="K3795">
            <v>309.96000000000004</v>
          </cell>
        </row>
        <row r="3796">
          <cell r="I3796" t="str">
            <v>30RQ0372-_OPT_148D</v>
          </cell>
          <cell r="J3796">
            <v>1106</v>
          </cell>
          <cell r="K3796">
            <v>309.68</v>
          </cell>
        </row>
        <row r="3797">
          <cell r="I3797" t="str">
            <v>30RQ0372-_OPT_156</v>
          </cell>
          <cell r="J3797">
            <v>1597</v>
          </cell>
          <cell r="K3797">
            <v>447.16</v>
          </cell>
        </row>
        <row r="3798">
          <cell r="I3798" t="str">
            <v>30RQ0372-_OPT_200</v>
          </cell>
          <cell r="J3798" t="e">
            <v>#VALUE!</v>
          </cell>
          <cell r="K3798" t="e">
            <v>#VALUE!</v>
          </cell>
        </row>
        <row r="3799">
          <cell r="I3799" t="str">
            <v>30RQ0372-_OPT_221</v>
          </cell>
          <cell r="J3799">
            <v>4160</v>
          </cell>
          <cell r="K3799">
            <v>1164.8000000000002</v>
          </cell>
        </row>
        <row r="3800">
          <cell r="I3800" t="str">
            <v>30RQ0372-_OPT_241</v>
          </cell>
          <cell r="J3800">
            <v>383</v>
          </cell>
          <cell r="K3800">
            <v>107.24000000000001</v>
          </cell>
        </row>
        <row r="3801">
          <cell r="I3801" t="str">
            <v>30RQ0372-_OPT_SEI_2B</v>
          </cell>
          <cell r="J3801">
            <v>2125</v>
          </cell>
          <cell r="K3801">
            <v>595</v>
          </cell>
        </row>
        <row r="3802">
          <cell r="I3802" t="str">
            <v>30RQ0372-_OPT_SEI_3</v>
          </cell>
          <cell r="J3802">
            <v>3537</v>
          </cell>
          <cell r="K3802">
            <v>990.36000000000013</v>
          </cell>
        </row>
        <row r="3803">
          <cell r="I3803" t="str">
            <v>30RQ0372-_OPT_SEI_3LI</v>
          </cell>
          <cell r="J3803">
            <v>2427</v>
          </cell>
          <cell r="K3803">
            <v>679.56000000000006</v>
          </cell>
        </row>
        <row r="3804">
          <cell r="I3804" t="str">
            <v>30RQ0372-_OPT_SEI_4</v>
          </cell>
          <cell r="J3804">
            <v>4187</v>
          </cell>
          <cell r="K3804">
            <v>1172.3600000000001</v>
          </cell>
        </row>
        <row r="3805">
          <cell r="I3805" t="str">
            <v>30RQ0372-_OPT_SEI_4C</v>
          </cell>
          <cell r="J3805">
            <v>5651</v>
          </cell>
          <cell r="K3805">
            <v>1582.2800000000002</v>
          </cell>
        </row>
        <row r="3806">
          <cell r="I3806" t="str">
            <v>30RQ0372-_OPT_SKID</v>
          </cell>
          <cell r="J3806">
            <v>1550</v>
          </cell>
          <cell r="K3806">
            <v>434.00000000000006</v>
          </cell>
        </row>
        <row r="3807">
          <cell r="I3807" t="str">
            <v>30RQ0402-_OPT_003A</v>
          </cell>
          <cell r="J3807">
            <v>1263</v>
          </cell>
          <cell r="K3807">
            <v>353.64000000000004</v>
          </cell>
        </row>
        <row r="3808">
          <cell r="I3808" t="str">
            <v>30RQ0402-_OPT_015</v>
          </cell>
          <cell r="J3808">
            <v>2993</v>
          </cell>
          <cell r="K3808">
            <v>838.04000000000008</v>
          </cell>
        </row>
        <row r="3809">
          <cell r="I3809" t="str">
            <v>30RQ0402-_OPT_020</v>
          </cell>
          <cell r="J3809" t="e">
            <v>#VALUE!</v>
          </cell>
          <cell r="K3809" t="e">
            <v>#VALUE!</v>
          </cell>
        </row>
        <row r="3810">
          <cell r="I3810" t="str">
            <v>30RQ0402-_OPT_023</v>
          </cell>
          <cell r="J3810">
            <v>3537</v>
          </cell>
          <cell r="K3810">
            <v>990.36000000000013</v>
          </cell>
        </row>
        <row r="3811">
          <cell r="I3811" t="str">
            <v>30RQ0402-_OPT_023A</v>
          </cell>
          <cell r="J3811">
            <v>618</v>
          </cell>
          <cell r="K3811">
            <v>173.04000000000002</v>
          </cell>
        </row>
        <row r="3812">
          <cell r="I3812" t="str">
            <v>30RQ0402-_OPT_025</v>
          </cell>
          <cell r="J3812">
            <v>8250</v>
          </cell>
          <cell r="K3812">
            <v>2310</v>
          </cell>
        </row>
        <row r="3813">
          <cell r="I3813" t="str">
            <v>30RQ0402-_OPT_028</v>
          </cell>
          <cell r="J3813">
            <v>5372</v>
          </cell>
          <cell r="K3813">
            <v>1504.16</v>
          </cell>
        </row>
        <row r="3814">
          <cell r="I3814" t="str">
            <v>30RQ0402-_OPT_041</v>
          </cell>
          <cell r="J3814">
            <v>298</v>
          </cell>
          <cell r="K3814">
            <v>83.440000000000012</v>
          </cell>
        </row>
        <row r="3815">
          <cell r="I3815" t="str">
            <v>30RQ0402-_OPT_252</v>
          </cell>
          <cell r="J3815">
            <v>2043</v>
          </cell>
          <cell r="K3815">
            <v>572.04000000000008</v>
          </cell>
        </row>
        <row r="3816">
          <cell r="I3816" t="str">
            <v>30RQ0402-_OPT_058</v>
          </cell>
          <cell r="J3816">
            <v>200</v>
          </cell>
          <cell r="K3816">
            <v>56.000000000000007</v>
          </cell>
        </row>
        <row r="3817">
          <cell r="I3817" t="str">
            <v>30RQ0402-_OPT_070</v>
          </cell>
          <cell r="J3817">
            <v>251</v>
          </cell>
          <cell r="K3817">
            <v>70.28</v>
          </cell>
        </row>
        <row r="3818">
          <cell r="I3818" t="str">
            <v>30RQ0402-_OPT_070D</v>
          </cell>
          <cell r="J3818">
            <v>2440</v>
          </cell>
          <cell r="K3818">
            <v>683.2</v>
          </cell>
        </row>
        <row r="3819">
          <cell r="I3819" t="str">
            <v>30RQ0402-_OPT_088</v>
          </cell>
          <cell r="J3819">
            <v>1843</v>
          </cell>
          <cell r="K3819">
            <v>516.04000000000008</v>
          </cell>
        </row>
        <row r="3820">
          <cell r="I3820" t="str">
            <v>30RQ0402-_OPT_088A</v>
          </cell>
          <cell r="J3820">
            <v>4128</v>
          </cell>
          <cell r="K3820">
            <v>1155.8400000000001</v>
          </cell>
        </row>
        <row r="3821">
          <cell r="I3821" t="str">
            <v>30RQ0402-_OPT_092</v>
          </cell>
          <cell r="J3821">
            <v>1021</v>
          </cell>
          <cell r="K3821">
            <v>285.88000000000005</v>
          </cell>
        </row>
        <row r="3822">
          <cell r="I3822" t="str">
            <v>30RQ0402-_OPT_116B</v>
          </cell>
          <cell r="J3822">
            <v>10034</v>
          </cell>
          <cell r="K3822">
            <v>2809.5200000000004</v>
          </cell>
        </row>
        <row r="3823">
          <cell r="I3823" t="str">
            <v>30RQ0402-_OPT_116C</v>
          </cell>
          <cell r="J3823">
            <v>12762</v>
          </cell>
          <cell r="K3823">
            <v>3573.36</v>
          </cell>
        </row>
        <row r="3824">
          <cell r="I3824" t="str">
            <v>30RQ0402-_OPT_116F</v>
          </cell>
          <cell r="J3824">
            <v>9112</v>
          </cell>
          <cell r="K3824">
            <v>2551.36</v>
          </cell>
        </row>
        <row r="3825">
          <cell r="I3825" t="str">
            <v>30RQ0402-_OPT_116G</v>
          </cell>
          <cell r="J3825">
            <v>10905</v>
          </cell>
          <cell r="K3825">
            <v>3053.4</v>
          </cell>
        </row>
        <row r="3826">
          <cell r="I3826" t="str">
            <v>30RQ0402-_OPT_148B</v>
          </cell>
          <cell r="J3826">
            <v>1106</v>
          </cell>
          <cell r="K3826">
            <v>309.68</v>
          </cell>
        </row>
        <row r="3827">
          <cell r="I3827" t="str">
            <v>30RQ0402-_OPT_148C</v>
          </cell>
          <cell r="J3827">
            <v>1107</v>
          </cell>
          <cell r="K3827">
            <v>309.96000000000004</v>
          </cell>
        </row>
        <row r="3828">
          <cell r="I3828" t="str">
            <v>30RQ0402-_OPT_148D</v>
          </cell>
          <cell r="J3828">
            <v>1106</v>
          </cell>
          <cell r="K3828">
            <v>309.68</v>
          </cell>
        </row>
        <row r="3829">
          <cell r="I3829" t="str">
            <v>30RQ0402-_OPT_156</v>
          </cell>
          <cell r="J3829">
            <v>1597</v>
          </cell>
          <cell r="K3829">
            <v>447.16</v>
          </cell>
        </row>
        <row r="3830">
          <cell r="I3830" t="str">
            <v>30RQ0402-_OPT_200</v>
          </cell>
          <cell r="J3830" t="e">
            <v>#VALUE!</v>
          </cell>
          <cell r="K3830" t="e">
            <v>#VALUE!</v>
          </cell>
        </row>
        <row r="3831">
          <cell r="I3831" t="str">
            <v>30RQ0402-_OPT_221</v>
          </cell>
          <cell r="J3831">
            <v>4160</v>
          </cell>
          <cell r="K3831">
            <v>1164.8000000000002</v>
          </cell>
        </row>
        <row r="3832">
          <cell r="I3832" t="str">
            <v>30RQ0402-_OPT_241</v>
          </cell>
          <cell r="J3832">
            <v>383</v>
          </cell>
          <cell r="K3832">
            <v>107.24000000000001</v>
          </cell>
        </row>
        <row r="3833">
          <cell r="I3833" t="str">
            <v>30RQ0402-_OPT_SEI_2B</v>
          </cell>
          <cell r="J3833">
            <v>2125</v>
          </cell>
          <cell r="K3833">
            <v>595</v>
          </cell>
        </row>
        <row r="3834">
          <cell r="I3834" t="str">
            <v>30RQ0402-_OPT_SEI_3</v>
          </cell>
          <cell r="J3834">
            <v>3537</v>
          </cell>
          <cell r="K3834">
            <v>990.36000000000013</v>
          </cell>
        </row>
        <row r="3835">
          <cell r="I3835" t="str">
            <v>30RQ0402-_OPT_SEI_3LI</v>
          </cell>
          <cell r="J3835">
            <v>2427</v>
          </cell>
          <cell r="K3835">
            <v>679.56000000000006</v>
          </cell>
        </row>
        <row r="3836">
          <cell r="I3836" t="str">
            <v>30RQ0402-_OPT_SEI_4</v>
          </cell>
          <cell r="J3836">
            <v>4187</v>
          </cell>
          <cell r="K3836">
            <v>1172.3600000000001</v>
          </cell>
        </row>
        <row r="3837">
          <cell r="I3837" t="str">
            <v>30RQ0402-_OPT_SEI_4C</v>
          </cell>
          <cell r="J3837">
            <v>5651</v>
          </cell>
          <cell r="K3837">
            <v>1582.2800000000002</v>
          </cell>
        </row>
        <row r="3838">
          <cell r="I3838" t="str">
            <v>30RQ0402-_OPT_SKID</v>
          </cell>
          <cell r="J3838">
            <v>1550</v>
          </cell>
          <cell r="K3838">
            <v>434.00000000000006</v>
          </cell>
        </row>
        <row r="3839">
          <cell r="I3839" t="str">
            <v>30RQ0432-_OPT_003A</v>
          </cell>
          <cell r="J3839">
            <v>1473</v>
          </cell>
          <cell r="K3839">
            <v>412.44000000000005</v>
          </cell>
        </row>
        <row r="3840">
          <cell r="I3840" t="str">
            <v>30RQ0432-_OPT_015</v>
          </cell>
          <cell r="J3840">
            <v>3315</v>
          </cell>
          <cell r="K3840">
            <v>928.2</v>
          </cell>
        </row>
        <row r="3841">
          <cell r="I3841" t="str">
            <v>30RQ0432-_OPT_020</v>
          </cell>
          <cell r="J3841" t="e">
            <v>#VALUE!</v>
          </cell>
          <cell r="K3841" t="e">
            <v>#VALUE!</v>
          </cell>
        </row>
        <row r="3842">
          <cell r="I3842" t="str">
            <v>30RQ0432-_OPT_023</v>
          </cell>
          <cell r="J3842">
            <v>4474</v>
          </cell>
          <cell r="K3842">
            <v>1252.72</v>
          </cell>
        </row>
        <row r="3843">
          <cell r="I3843" t="str">
            <v>30RQ0432-_OPT_023A</v>
          </cell>
          <cell r="J3843">
            <v>802</v>
          </cell>
          <cell r="K3843">
            <v>224.56000000000003</v>
          </cell>
        </row>
        <row r="3844">
          <cell r="I3844" t="str">
            <v>30RQ0432-_OPT_025</v>
          </cell>
          <cell r="J3844">
            <v>9588</v>
          </cell>
          <cell r="K3844">
            <v>2684.6400000000003</v>
          </cell>
        </row>
        <row r="3845">
          <cell r="I3845" t="str">
            <v>30RQ0432-_OPT_028</v>
          </cell>
          <cell r="J3845">
            <v>5372</v>
          </cell>
          <cell r="K3845">
            <v>1504.16</v>
          </cell>
        </row>
        <row r="3846">
          <cell r="I3846" t="str">
            <v>30RQ0432-_OPT_041</v>
          </cell>
          <cell r="J3846">
            <v>298</v>
          </cell>
          <cell r="K3846">
            <v>83.440000000000012</v>
          </cell>
        </row>
        <row r="3847">
          <cell r="I3847" t="str">
            <v>30RQ0432-_OPT_252</v>
          </cell>
          <cell r="J3847">
            <v>2370</v>
          </cell>
          <cell r="K3847">
            <v>663.6</v>
          </cell>
        </row>
        <row r="3848">
          <cell r="I3848" t="str">
            <v>30RQ0432-_OPT_058</v>
          </cell>
          <cell r="J3848">
            <v>200</v>
          </cell>
          <cell r="K3848">
            <v>56.000000000000007</v>
          </cell>
        </row>
        <row r="3849">
          <cell r="I3849" t="str">
            <v>30RQ0432-_OPT_070</v>
          </cell>
          <cell r="J3849">
            <v>460</v>
          </cell>
          <cell r="K3849">
            <v>128.80000000000001</v>
          </cell>
        </row>
        <row r="3850">
          <cell r="I3850" t="str">
            <v>30RQ0432-_OPT_070D</v>
          </cell>
          <cell r="J3850">
            <v>2440</v>
          </cell>
          <cell r="K3850">
            <v>683.2</v>
          </cell>
        </row>
        <row r="3851">
          <cell r="I3851" t="str">
            <v>30RQ0432-_OPT_088</v>
          </cell>
          <cell r="J3851">
            <v>1843</v>
          </cell>
          <cell r="K3851">
            <v>516.04000000000008</v>
          </cell>
        </row>
        <row r="3852">
          <cell r="I3852" t="str">
            <v>30RQ0432-_OPT_088A</v>
          </cell>
          <cell r="J3852">
            <v>4128</v>
          </cell>
          <cell r="K3852">
            <v>1155.8400000000001</v>
          </cell>
        </row>
        <row r="3853">
          <cell r="I3853" t="str">
            <v>30RQ0432-_OPT_092</v>
          </cell>
          <cell r="J3853">
            <v>1021</v>
          </cell>
          <cell r="K3853">
            <v>285.88000000000005</v>
          </cell>
        </row>
        <row r="3854">
          <cell r="I3854" t="str">
            <v>30RQ0432-_OPT_116B</v>
          </cell>
          <cell r="J3854">
            <v>10851</v>
          </cell>
          <cell r="K3854">
            <v>3038.28</v>
          </cell>
        </row>
        <row r="3855">
          <cell r="I3855" t="str">
            <v>30RQ0432-_OPT_116C</v>
          </cell>
          <cell r="J3855">
            <v>13579</v>
          </cell>
          <cell r="K3855">
            <v>3802.1200000000003</v>
          </cell>
        </row>
        <row r="3856">
          <cell r="I3856" t="str">
            <v>30RQ0432-_OPT_116F</v>
          </cell>
          <cell r="J3856">
            <v>10029</v>
          </cell>
          <cell r="K3856">
            <v>2808.1200000000003</v>
          </cell>
        </row>
        <row r="3857">
          <cell r="I3857" t="str">
            <v>30RQ0432-_OPT_116G</v>
          </cell>
          <cell r="J3857">
            <v>11821</v>
          </cell>
          <cell r="K3857">
            <v>3309.88</v>
          </cell>
        </row>
        <row r="3858">
          <cell r="I3858" t="str">
            <v>30RQ0432-_OPT_148B</v>
          </cell>
          <cell r="J3858">
            <v>1106</v>
          </cell>
          <cell r="K3858">
            <v>309.68</v>
          </cell>
        </row>
        <row r="3859">
          <cell r="I3859" t="str">
            <v>30RQ0432-_OPT_148C</v>
          </cell>
          <cell r="J3859">
            <v>1107</v>
          </cell>
          <cell r="K3859">
            <v>309.96000000000004</v>
          </cell>
        </row>
        <row r="3860">
          <cell r="I3860" t="str">
            <v>30RQ0432-_OPT_148D</v>
          </cell>
          <cell r="J3860">
            <v>1106</v>
          </cell>
          <cell r="K3860">
            <v>309.68</v>
          </cell>
        </row>
        <row r="3861">
          <cell r="I3861" t="str">
            <v>30RQ0432-_OPT_156</v>
          </cell>
          <cell r="J3861">
            <v>1597</v>
          </cell>
          <cell r="K3861">
            <v>447.16</v>
          </cell>
        </row>
        <row r="3862">
          <cell r="I3862" t="str">
            <v>30RQ0432-_OPT_200</v>
          </cell>
          <cell r="J3862" t="e">
            <v>#VALUE!</v>
          </cell>
          <cell r="K3862" t="e">
            <v>#VALUE!</v>
          </cell>
        </row>
        <row r="3863">
          <cell r="I3863" t="str">
            <v>30RQ0432-_OPT_241</v>
          </cell>
          <cell r="J3863">
            <v>383</v>
          </cell>
          <cell r="K3863">
            <v>107.24000000000001</v>
          </cell>
        </row>
        <row r="3864">
          <cell r="I3864" t="str">
            <v>30RQ0432-_OPT_221</v>
          </cell>
          <cell r="J3864">
            <v>4876</v>
          </cell>
          <cell r="K3864">
            <v>1365.2800000000002</v>
          </cell>
        </row>
        <row r="3865">
          <cell r="I3865" t="str">
            <v>30RQ0432-_OPT_SEI_2B</v>
          </cell>
          <cell r="J3865">
            <v>2651</v>
          </cell>
          <cell r="K3865">
            <v>742.28000000000009</v>
          </cell>
        </row>
        <row r="3866">
          <cell r="I3866" t="str">
            <v>30RQ0432-_OPT_SEI_3</v>
          </cell>
          <cell r="J3866">
            <v>4365</v>
          </cell>
          <cell r="K3866">
            <v>1222.2</v>
          </cell>
        </row>
        <row r="3867">
          <cell r="I3867" t="str">
            <v>30RQ0432-_OPT_SEI_3LI</v>
          </cell>
          <cell r="J3867">
            <v>2995</v>
          </cell>
          <cell r="K3867">
            <v>838.60000000000014</v>
          </cell>
        </row>
        <row r="3868">
          <cell r="I3868" t="str">
            <v>30RQ0432-_OPT_SEI_4</v>
          </cell>
          <cell r="J3868">
            <v>5175</v>
          </cell>
          <cell r="K3868">
            <v>1449.0000000000002</v>
          </cell>
        </row>
        <row r="3869">
          <cell r="I3869" t="str">
            <v>30RQ0432-_OPT_SEI_4C</v>
          </cell>
          <cell r="J3869">
            <v>6984</v>
          </cell>
          <cell r="K3869">
            <v>1955.5200000000002</v>
          </cell>
        </row>
        <row r="3870">
          <cell r="I3870" t="str">
            <v>30RQ0432-_OPT_SKID</v>
          </cell>
          <cell r="J3870">
            <v>1996</v>
          </cell>
          <cell r="K3870">
            <v>558.88000000000011</v>
          </cell>
        </row>
        <row r="3871">
          <cell r="I3871" t="str">
            <v>30RQ0462-_OPT_003A</v>
          </cell>
          <cell r="J3871">
            <v>1473</v>
          </cell>
          <cell r="K3871">
            <v>412.44000000000005</v>
          </cell>
        </row>
        <row r="3872">
          <cell r="I3872" t="str">
            <v>30RQ0462-_OPT_015</v>
          </cell>
          <cell r="J3872">
            <v>3315</v>
          </cell>
          <cell r="K3872">
            <v>928.2</v>
          </cell>
        </row>
        <row r="3873">
          <cell r="I3873" t="str">
            <v>30RQ0462-_OPT_020</v>
          </cell>
          <cell r="J3873" t="e">
            <v>#VALUE!</v>
          </cell>
          <cell r="K3873" t="e">
            <v>#VALUE!</v>
          </cell>
        </row>
        <row r="3874">
          <cell r="I3874" t="str">
            <v>30RQ0462-_OPT_023</v>
          </cell>
          <cell r="J3874">
            <v>4474</v>
          </cell>
          <cell r="K3874">
            <v>1252.72</v>
          </cell>
        </row>
        <row r="3875">
          <cell r="I3875" t="str">
            <v>30RQ0462-_OPT_023A</v>
          </cell>
          <cell r="J3875">
            <v>802</v>
          </cell>
          <cell r="K3875">
            <v>224.56000000000003</v>
          </cell>
        </row>
        <row r="3876">
          <cell r="I3876" t="str">
            <v>30RQ0462-_OPT_025</v>
          </cell>
          <cell r="J3876">
            <v>9984</v>
          </cell>
          <cell r="K3876">
            <v>2795.5200000000004</v>
          </cell>
        </row>
        <row r="3877">
          <cell r="I3877" t="str">
            <v>30RQ0462-_OPT_028</v>
          </cell>
          <cell r="J3877">
            <v>5372</v>
          </cell>
          <cell r="K3877">
            <v>1504.16</v>
          </cell>
        </row>
        <row r="3878">
          <cell r="I3878" t="str">
            <v>30RQ0462-_OPT_041</v>
          </cell>
          <cell r="J3878">
            <v>298</v>
          </cell>
          <cell r="K3878">
            <v>83.440000000000012</v>
          </cell>
        </row>
        <row r="3879">
          <cell r="I3879" t="str">
            <v>30RQ0462-_OPT_252</v>
          </cell>
          <cell r="J3879">
            <v>2615</v>
          </cell>
          <cell r="K3879">
            <v>732.2</v>
          </cell>
        </row>
        <row r="3880">
          <cell r="I3880" t="str">
            <v>30RQ0462-_OPT_058</v>
          </cell>
          <cell r="J3880">
            <v>200</v>
          </cell>
          <cell r="K3880">
            <v>56.000000000000007</v>
          </cell>
        </row>
        <row r="3881">
          <cell r="I3881" t="str">
            <v>30RQ0462-_OPT_070</v>
          </cell>
          <cell r="J3881">
            <v>460</v>
          </cell>
          <cell r="K3881">
            <v>128.80000000000001</v>
          </cell>
        </row>
        <row r="3882">
          <cell r="I3882" t="str">
            <v>30RQ0462-_OPT_070D</v>
          </cell>
          <cell r="J3882">
            <v>2440</v>
          </cell>
          <cell r="K3882">
            <v>683.2</v>
          </cell>
        </row>
        <row r="3883">
          <cell r="I3883" t="str">
            <v>30RQ0462-_OPT_088</v>
          </cell>
          <cell r="J3883">
            <v>1843</v>
          </cell>
          <cell r="K3883">
            <v>516.04000000000008</v>
          </cell>
        </row>
        <row r="3884">
          <cell r="I3884" t="str">
            <v>30RQ0462-_OPT_088A</v>
          </cell>
          <cell r="J3884">
            <v>4128</v>
          </cell>
          <cell r="K3884">
            <v>1155.8400000000001</v>
          </cell>
        </row>
        <row r="3885">
          <cell r="I3885" t="str">
            <v>30RQ0462-_OPT_092</v>
          </cell>
          <cell r="J3885">
            <v>1021</v>
          </cell>
          <cell r="K3885">
            <v>285.88000000000005</v>
          </cell>
        </row>
        <row r="3886">
          <cell r="I3886" t="str">
            <v>30RQ0462-_OPT_116B</v>
          </cell>
          <cell r="J3886">
            <v>11732</v>
          </cell>
          <cell r="K3886">
            <v>3284.9600000000005</v>
          </cell>
        </row>
        <row r="3887">
          <cell r="I3887" t="str">
            <v>30RQ0462-_OPT_116C</v>
          </cell>
          <cell r="J3887">
            <v>15521</v>
          </cell>
          <cell r="K3887">
            <v>4345.88</v>
          </cell>
        </row>
        <row r="3888">
          <cell r="I3888" t="str">
            <v>30RQ0462-_OPT_116F</v>
          </cell>
          <cell r="J3888">
            <v>10861</v>
          </cell>
          <cell r="K3888">
            <v>3041.0800000000004</v>
          </cell>
        </row>
        <row r="3889">
          <cell r="I3889" t="str">
            <v>30RQ0462-_OPT_116G</v>
          </cell>
          <cell r="J3889">
            <v>13406</v>
          </cell>
          <cell r="K3889">
            <v>3753.6800000000003</v>
          </cell>
        </row>
        <row r="3890">
          <cell r="I3890" t="str">
            <v>30RQ0462-_OPT_148B</v>
          </cell>
          <cell r="J3890">
            <v>1106</v>
          </cell>
          <cell r="K3890">
            <v>309.68</v>
          </cell>
        </row>
        <row r="3891">
          <cell r="I3891" t="str">
            <v>30RQ0462-_OPT_148C</v>
          </cell>
          <cell r="J3891">
            <v>1107</v>
          </cell>
          <cell r="K3891">
            <v>309.96000000000004</v>
          </cell>
        </row>
        <row r="3892">
          <cell r="I3892" t="str">
            <v>30RQ0462-_OPT_148D</v>
          </cell>
          <cell r="J3892">
            <v>1106</v>
          </cell>
          <cell r="K3892">
            <v>309.68</v>
          </cell>
        </row>
        <row r="3893">
          <cell r="I3893" t="str">
            <v>30RQ0462-_OPT_156</v>
          </cell>
          <cell r="J3893">
            <v>1597</v>
          </cell>
          <cell r="K3893">
            <v>447.16</v>
          </cell>
        </row>
        <row r="3894">
          <cell r="I3894" t="str">
            <v>30RQ0462-_OPT_200</v>
          </cell>
          <cell r="J3894" t="e">
            <v>#VALUE!</v>
          </cell>
          <cell r="K3894" t="e">
            <v>#VALUE!</v>
          </cell>
        </row>
        <row r="3895">
          <cell r="I3895" t="str">
            <v>30RQ0462-_OPT_221</v>
          </cell>
          <cell r="J3895">
            <v>4876</v>
          </cell>
          <cell r="K3895">
            <v>1365.2800000000002</v>
          </cell>
        </row>
        <row r="3896">
          <cell r="I3896" t="str">
            <v>30RQ0462-_OPT_241</v>
          </cell>
          <cell r="J3896">
            <v>383</v>
          </cell>
          <cell r="K3896">
            <v>107.24000000000001</v>
          </cell>
        </row>
        <row r="3897">
          <cell r="I3897" t="str">
            <v>30RQ0462-_OPT_SEI_2B</v>
          </cell>
          <cell r="J3897">
            <v>2651</v>
          </cell>
          <cell r="K3897">
            <v>742.28000000000009</v>
          </cell>
        </row>
        <row r="3898">
          <cell r="I3898" t="str">
            <v>30RQ0462-_OPT_SEI_3</v>
          </cell>
          <cell r="J3898">
            <v>4365</v>
          </cell>
          <cell r="K3898">
            <v>1222.2</v>
          </cell>
        </row>
        <row r="3899">
          <cell r="I3899" t="str">
            <v>30RQ0462-_OPT_SEI_3LI</v>
          </cell>
          <cell r="J3899">
            <v>2995</v>
          </cell>
          <cell r="K3899">
            <v>838.60000000000014</v>
          </cell>
        </row>
        <row r="3900">
          <cell r="I3900" t="str">
            <v>30RQ0462-_OPT_SEI_4</v>
          </cell>
          <cell r="J3900">
            <v>5175</v>
          </cell>
          <cell r="K3900">
            <v>1449.0000000000002</v>
          </cell>
        </row>
        <row r="3901">
          <cell r="I3901" t="str">
            <v>30RQ0462-_OPT_SEI_4C</v>
          </cell>
          <cell r="J3901">
            <v>6984</v>
          </cell>
          <cell r="K3901">
            <v>1955.5200000000002</v>
          </cell>
        </row>
        <row r="3902">
          <cell r="I3902" t="str">
            <v>30RQ0462-_OPT_SKID</v>
          </cell>
          <cell r="J3902">
            <v>1996</v>
          </cell>
          <cell r="K3902">
            <v>558.88000000000011</v>
          </cell>
        </row>
        <row r="3903">
          <cell r="I3903" t="str">
            <v>30RQ0522-_OPT_003A</v>
          </cell>
          <cell r="J3903">
            <v>1684</v>
          </cell>
          <cell r="K3903">
            <v>471.52000000000004</v>
          </cell>
        </row>
        <row r="3904">
          <cell r="I3904" t="str">
            <v>30RQ0522-_OPT_015</v>
          </cell>
          <cell r="J3904">
            <v>3607</v>
          </cell>
          <cell r="K3904">
            <v>1009.9600000000002</v>
          </cell>
        </row>
        <row r="3905">
          <cell r="I3905" t="str">
            <v>30RQ0522-_OPT_020</v>
          </cell>
          <cell r="J3905" t="e">
            <v>#VALUE!</v>
          </cell>
          <cell r="K3905" t="e">
            <v>#VALUE!</v>
          </cell>
        </row>
        <row r="3906">
          <cell r="I3906" t="str">
            <v>30RQ0522-_OPT_023</v>
          </cell>
          <cell r="J3906">
            <v>4474</v>
          </cell>
          <cell r="K3906">
            <v>1252.72</v>
          </cell>
        </row>
        <row r="3907">
          <cell r="I3907" t="str">
            <v>30RQ0522-_OPT_023A</v>
          </cell>
          <cell r="J3907">
            <v>802</v>
          </cell>
          <cell r="K3907">
            <v>224.56000000000003</v>
          </cell>
        </row>
        <row r="3908">
          <cell r="I3908" t="str">
            <v>30RQ0522-_OPT_025</v>
          </cell>
          <cell r="J3908">
            <v>11718</v>
          </cell>
          <cell r="K3908">
            <v>3281.0400000000004</v>
          </cell>
        </row>
        <row r="3909">
          <cell r="I3909" t="str">
            <v>30RQ0522-_OPT_028</v>
          </cell>
          <cell r="J3909">
            <v>5372</v>
          </cell>
          <cell r="K3909">
            <v>1504.16</v>
          </cell>
        </row>
        <row r="3910">
          <cell r="I3910" t="str">
            <v>30RQ0522-_OPT_041</v>
          </cell>
          <cell r="J3910">
            <v>298</v>
          </cell>
          <cell r="K3910">
            <v>83.440000000000012</v>
          </cell>
        </row>
        <row r="3911">
          <cell r="I3911" t="str">
            <v>30RQ0522-_OPT_252</v>
          </cell>
          <cell r="J3911">
            <v>2615</v>
          </cell>
          <cell r="K3911">
            <v>732.2</v>
          </cell>
        </row>
        <row r="3912">
          <cell r="I3912" t="str">
            <v>30RQ0522-_OPT_058</v>
          </cell>
          <cell r="J3912">
            <v>200</v>
          </cell>
          <cell r="K3912">
            <v>56.000000000000007</v>
          </cell>
        </row>
        <row r="3913">
          <cell r="I3913" t="str">
            <v>30RQ0522-_OPT_070</v>
          </cell>
          <cell r="J3913">
            <v>460</v>
          </cell>
          <cell r="K3913">
            <v>128.80000000000001</v>
          </cell>
        </row>
        <row r="3914">
          <cell r="I3914" t="str">
            <v>30RQ0522-_OPT_070D</v>
          </cell>
          <cell r="J3914">
            <v>2440</v>
          </cell>
          <cell r="K3914">
            <v>683.2</v>
          </cell>
        </row>
        <row r="3915">
          <cell r="I3915" t="str">
            <v>30RQ0522-_OPT_088</v>
          </cell>
          <cell r="J3915">
            <v>1843</v>
          </cell>
          <cell r="K3915">
            <v>516.04000000000008</v>
          </cell>
        </row>
        <row r="3916">
          <cell r="I3916" t="str">
            <v>30RQ0522-_OPT_088A</v>
          </cell>
          <cell r="J3916">
            <v>4128</v>
          </cell>
          <cell r="K3916">
            <v>1155.8400000000001</v>
          </cell>
        </row>
        <row r="3917">
          <cell r="I3917" t="str">
            <v>30RQ0522-_OPT_092</v>
          </cell>
          <cell r="J3917">
            <v>1021</v>
          </cell>
          <cell r="K3917">
            <v>285.88000000000005</v>
          </cell>
        </row>
        <row r="3918">
          <cell r="I3918" t="str">
            <v>30RQ0522-_OPT_116B</v>
          </cell>
          <cell r="J3918">
            <v>11732</v>
          </cell>
          <cell r="K3918">
            <v>3284.9600000000005</v>
          </cell>
        </row>
        <row r="3919">
          <cell r="I3919" t="str">
            <v>30RQ0522-_OPT_116C</v>
          </cell>
          <cell r="J3919">
            <v>15521</v>
          </cell>
          <cell r="K3919">
            <v>4345.88</v>
          </cell>
        </row>
        <row r="3920">
          <cell r="I3920" t="str">
            <v>30RQ0522-_OPT_116F</v>
          </cell>
          <cell r="J3920">
            <v>10861</v>
          </cell>
          <cell r="K3920">
            <v>3041.0800000000004</v>
          </cell>
        </row>
        <row r="3921">
          <cell r="I3921" t="str">
            <v>30RQ0522-_OPT_116G</v>
          </cell>
          <cell r="J3921">
            <v>13406</v>
          </cell>
          <cell r="K3921">
            <v>3753.6800000000003</v>
          </cell>
        </row>
        <row r="3922">
          <cell r="I3922" t="str">
            <v>30RQ0522-_OPT_148B</v>
          </cell>
          <cell r="J3922">
            <v>1106</v>
          </cell>
          <cell r="K3922">
            <v>309.68</v>
          </cell>
        </row>
        <row r="3923">
          <cell r="I3923" t="str">
            <v>30RQ0522-_OPT_148C</v>
          </cell>
          <cell r="J3923">
            <v>1107</v>
          </cell>
          <cell r="K3923">
            <v>309.96000000000004</v>
          </cell>
        </row>
        <row r="3924">
          <cell r="I3924" t="str">
            <v>30RQ0522-_OPT_148D</v>
          </cell>
          <cell r="J3924">
            <v>1106</v>
          </cell>
          <cell r="K3924">
            <v>309.68</v>
          </cell>
        </row>
        <row r="3925">
          <cell r="I3925" t="str">
            <v>30RQ0522-_OPT_156</v>
          </cell>
          <cell r="J3925">
            <v>1597</v>
          </cell>
          <cell r="K3925">
            <v>447.16</v>
          </cell>
        </row>
        <row r="3926">
          <cell r="I3926" t="str">
            <v>30RQ0522-_OPT_200</v>
          </cell>
          <cell r="J3926" t="e">
            <v>#VALUE!</v>
          </cell>
          <cell r="K3926" t="e">
            <v>#VALUE!</v>
          </cell>
        </row>
        <row r="3927">
          <cell r="I3927" t="str">
            <v>30RQ0522-_OPT_221</v>
          </cell>
          <cell r="J3927">
            <v>5168</v>
          </cell>
          <cell r="K3927">
            <v>1447.0400000000002</v>
          </cell>
        </row>
        <row r="3928">
          <cell r="I3928" t="str">
            <v>30RQ0522-_OPT_241</v>
          </cell>
          <cell r="J3928">
            <v>383</v>
          </cell>
          <cell r="K3928">
            <v>107.24000000000001</v>
          </cell>
        </row>
        <row r="3929">
          <cell r="I3929" t="str">
            <v>30RQ0522-_OPT_SEI_2B</v>
          </cell>
          <cell r="J3929">
            <v>2651</v>
          </cell>
          <cell r="K3929">
            <v>742.28000000000009</v>
          </cell>
        </row>
        <row r="3930">
          <cell r="I3930" t="str">
            <v>30RQ0522-_OPT_SEI_3</v>
          </cell>
          <cell r="J3930">
            <v>4365</v>
          </cell>
          <cell r="K3930">
            <v>1222.2</v>
          </cell>
        </row>
        <row r="3931">
          <cell r="I3931" t="str">
            <v>30RQ0522-_OPT_SEI_3LI</v>
          </cell>
          <cell r="J3931">
            <v>2995</v>
          </cell>
          <cell r="K3931">
            <v>838.60000000000014</v>
          </cell>
        </row>
        <row r="3932">
          <cell r="I3932" t="str">
            <v>30RQ0522-_OPT_SEI_4</v>
          </cell>
          <cell r="J3932">
            <v>5175</v>
          </cell>
          <cell r="K3932">
            <v>1449.0000000000002</v>
          </cell>
        </row>
        <row r="3933">
          <cell r="I3933" t="str">
            <v>30RQ0522-_OPT_SEI_4C</v>
          </cell>
          <cell r="J3933">
            <v>6984</v>
          </cell>
          <cell r="K3933">
            <v>1955.5200000000002</v>
          </cell>
        </row>
        <row r="3934">
          <cell r="I3934" t="str">
            <v>30RQ0522-_OPT_SKID</v>
          </cell>
          <cell r="J3934">
            <v>1996</v>
          </cell>
          <cell r="K3934">
            <v>558.88000000000011</v>
          </cell>
        </row>
        <row r="3935">
          <cell r="I3935" t="str">
            <v xml:space="preserve">30RH-040-B_OPT_003A              </v>
          </cell>
          <cell r="J3935">
            <v>393</v>
          </cell>
          <cell r="K3935">
            <v>110.04</v>
          </cell>
        </row>
        <row r="3936">
          <cell r="I3936" t="str">
            <v>30RH-040-B_OPT_012</v>
          </cell>
          <cell r="J3936">
            <v>0</v>
          </cell>
          <cell r="K3936">
            <v>0</v>
          </cell>
        </row>
        <row r="3937">
          <cell r="I3937" t="str">
            <v xml:space="preserve">30RH-040-B_OPT_15LS             </v>
          </cell>
          <cell r="J3937">
            <v>387</v>
          </cell>
          <cell r="K3937">
            <v>108.36000000000001</v>
          </cell>
        </row>
        <row r="3938">
          <cell r="I3938" t="str">
            <v xml:space="preserve">30RH-040-B_OPT_025               </v>
          </cell>
          <cell r="J3938">
            <v>858</v>
          </cell>
          <cell r="K3938">
            <v>240.24</v>
          </cell>
        </row>
        <row r="3939">
          <cell r="I3939" t="str">
            <v xml:space="preserve">30RH-040-B_OPT_042             </v>
          </cell>
          <cell r="J3939">
            <v>601</v>
          </cell>
          <cell r="K3939">
            <v>168.28000000000003</v>
          </cell>
        </row>
        <row r="3940">
          <cell r="I3940" t="str">
            <v xml:space="preserve">30RH-040-B_OPT_116C              </v>
          </cell>
          <cell r="J3940">
            <v>1604</v>
          </cell>
          <cell r="K3940">
            <v>449.12000000000006</v>
          </cell>
        </row>
        <row r="3941">
          <cell r="I3941" t="str">
            <v xml:space="preserve">30RH-040-B_OPT_116D              </v>
          </cell>
          <cell r="J3941">
            <v>-2576</v>
          </cell>
          <cell r="K3941">
            <v>-721.28000000000009</v>
          </cell>
        </row>
        <row r="3942">
          <cell r="I3942" t="str">
            <v xml:space="preserve">30RH-040-B_OPT_148B         </v>
          </cell>
          <cell r="J3942">
            <v>1107</v>
          </cell>
          <cell r="K3942">
            <v>309.96000000000004</v>
          </cell>
        </row>
        <row r="3943">
          <cell r="I3943" t="str">
            <v xml:space="preserve">30RH-040-B_OPT_199       </v>
          </cell>
          <cell r="J3943">
            <v>557</v>
          </cell>
          <cell r="K3943">
            <v>155.96</v>
          </cell>
        </row>
        <row r="3944">
          <cell r="I3944" t="str">
            <v>30RH-040-B_OPT_COIL</v>
          </cell>
          <cell r="J3944">
            <v>203</v>
          </cell>
          <cell r="K3944">
            <v>56.84</v>
          </cell>
        </row>
        <row r="3945">
          <cell r="I3945" t="str">
            <v>30RH-040-B_OPT_SEI_2B</v>
          </cell>
          <cell r="J3945">
            <v>784</v>
          </cell>
          <cell r="K3945">
            <v>219.52</v>
          </cell>
        </row>
        <row r="3946">
          <cell r="I3946" t="str">
            <v>30RH-040-B_OPT_SEI_3</v>
          </cell>
          <cell r="J3946">
            <v>1222</v>
          </cell>
          <cell r="K3946">
            <v>342.16</v>
          </cell>
        </row>
        <row r="3947">
          <cell r="I3947" t="str">
            <v>30RH-040-B_OPT_SEI_3LI</v>
          </cell>
          <cell r="J3947">
            <v>839</v>
          </cell>
          <cell r="K3947">
            <v>234.92000000000002</v>
          </cell>
        </row>
        <row r="3948">
          <cell r="I3948" t="str">
            <v>30RH-040-B_OPT_SEI_4</v>
          </cell>
          <cell r="J3948">
            <v>1436</v>
          </cell>
          <cell r="K3948">
            <v>402.08000000000004</v>
          </cell>
        </row>
        <row r="3949">
          <cell r="I3949" t="str">
            <v>30RH-040-B_OPT_SEI_4C</v>
          </cell>
          <cell r="J3949">
            <v>1937</v>
          </cell>
          <cell r="K3949">
            <v>542.36</v>
          </cell>
        </row>
        <row r="3950">
          <cell r="I3950" t="str">
            <v xml:space="preserve">30RH-050-B_OPT_003A              </v>
          </cell>
          <cell r="J3950">
            <v>531</v>
          </cell>
          <cell r="K3950">
            <v>148.68</v>
          </cell>
        </row>
        <row r="3951">
          <cell r="I3951" t="str">
            <v>30RH-050-B_OPT_012</v>
          </cell>
          <cell r="J3951">
            <v>0</v>
          </cell>
          <cell r="K3951">
            <v>0</v>
          </cell>
        </row>
        <row r="3952">
          <cell r="I3952" t="str">
            <v xml:space="preserve">30RH-050-B_OPT_15LS             </v>
          </cell>
          <cell r="J3952">
            <v>717</v>
          </cell>
          <cell r="K3952">
            <v>200.76000000000002</v>
          </cell>
        </row>
        <row r="3953">
          <cell r="I3953" t="str">
            <v xml:space="preserve">30RH-050-B_OPT_025               </v>
          </cell>
          <cell r="J3953">
            <v>1686</v>
          </cell>
          <cell r="K3953">
            <v>472.08000000000004</v>
          </cell>
        </row>
        <row r="3954">
          <cell r="I3954" t="str">
            <v xml:space="preserve">30RH-050-B_OPT_042             </v>
          </cell>
          <cell r="J3954">
            <v>601</v>
          </cell>
          <cell r="K3954">
            <v>168.28000000000003</v>
          </cell>
        </row>
        <row r="3955">
          <cell r="I3955" t="str">
            <v xml:space="preserve">30RH-050-B_OPT_116C              </v>
          </cell>
          <cell r="J3955">
            <v>1604</v>
          </cell>
          <cell r="K3955">
            <v>449.12000000000006</v>
          </cell>
        </row>
        <row r="3956">
          <cell r="I3956" t="str">
            <v xml:space="preserve">30RH-050-B_OPT_116D              </v>
          </cell>
          <cell r="J3956">
            <v>-2576</v>
          </cell>
          <cell r="K3956">
            <v>-721.28000000000009</v>
          </cell>
        </row>
        <row r="3957">
          <cell r="I3957" t="str">
            <v xml:space="preserve">30RH-050-B_OPT_148B         </v>
          </cell>
          <cell r="J3957">
            <v>1107</v>
          </cell>
          <cell r="K3957">
            <v>309.96000000000004</v>
          </cell>
        </row>
        <row r="3958">
          <cell r="I3958" t="str">
            <v xml:space="preserve">30RH-050-B_OPT_199       </v>
          </cell>
          <cell r="J3958">
            <v>557</v>
          </cell>
          <cell r="K3958">
            <v>155.96</v>
          </cell>
        </row>
        <row r="3959">
          <cell r="I3959" t="str">
            <v>30RH-050-B_OPT_COIL</v>
          </cell>
          <cell r="J3959">
            <v>203</v>
          </cell>
          <cell r="K3959">
            <v>56.84</v>
          </cell>
        </row>
        <row r="3960">
          <cell r="I3960" t="str">
            <v>30RH-050-B_OPT_SEI_2B</v>
          </cell>
          <cell r="J3960">
            <v>784</v>
          </cell>
          <cell r="K3960">
            <v>219.52</v>
          </cell>
        </row>
        <row r="3961">
          <cell r="I3961" t="str">
            <v>30RH-050-B_OPT_SEI_3</v>
          </cell>
          <cell r="J3961">
            <v>1222</v>
          </cell>
          <cell r="K3961">
            <v>342.16</v>
          </cell>
        </row>
        <row r="3962">
          <cell r="I3962" t="str">
            <v>30RH-050-B_OPT_SEI_3LI</v>
          </cell>
          <cell r="J3962">
            <v>839</v>
          </cell>
          <cell r="K3962">
            <v>234.92000000000002</v>
          </cell>
        </row>
        <row r="3963">
          <cell r="I3963" t="str">
            <v>30RH-050-B_OPT_SEI_4</v>
          </cell>
          <cell r="J3963">
            <v>1436</v>
          </cell>
          <cell r="K3963">
            <v>402.08000000000004</v>
          </cell>
        </row>
        <row r="3964">
          <cell r="I3964" t="str">
            <v>30RH-050-B_OPT_SEI_4C</v>
          </cell>
          <cell r="J3964">
            <v>1937</v>
          </cell>
          <cell r="K3964">
            <v>542.36</v>
          </cell>
        </row>
        <row r="3965">
          <cell r="I3965" t="str">
            <v xml:space="preserve">30RH-060-B_OPT_003A              </v>
          </cell>
          <cell r="J3965">
            <v>749</v>
          </cell>
          <cell r="K3965">
            <v>209.72000000000003</v>
          </cell>
        </row>
        <row r="3966">
          <cell r="I3966" t="str">
            <v>30RH-060-B_OPT_012</v>
          </cell>
          <cell r="J3966">
            <v>0</v>
          </cell>
          <cell r="K3966">
            <v>0</v>
          </cell>
        </row>
        <row r="3967">
          <cell r="I3967" t="str">
            <v xml:space="preserve">30RH-060-B_OPT_15LS             </v>
          </cell>
          <cell r="J3967">
            <v>737</v>
          </cell>
          <cell r="K3967">
            <v>206.36</v>
          </cell>
        </row>
        <row r="3968">
          <cell r="I3968" t="str">
            <v xml:space="preserve">30RH-060-B_OPT_025               </v>
          </cell>
          <cell r="J3968">
            <v>1686</v>
          </cell>
          <cell r="K3968">
            <v>472.08000000000004</v>
          </cell>
        </row>
        <row r="3969">
          <cell r="I3969" t="str">
            <v xml:space="preserve">30RH-060-B_OPT_042             </v>
          </cell>
          <cell r="J3969">
            <v>601</v>
          </cell>
          <cell r="K3969">
            <v>168.28000000000003</v>
          </cell>
        </row>
        <row r="3970">
          <cell r="I3970" t="str">
            <v xml:space="preserve">30RH-060-B_OPT_116C              </v>
          </cell>
          <cell r="J3970">
            <v>1604</v>
          </cell>
          <cell r="K3970">
            <v>449.12000000000006</v>
          </cell>
        </row>
        <row r="3971">
          <cell r="I3971" t="str">
            <v xml:space="preserve">30RH-060-B_OPT_116D              </v>
          </cell>
          <cell r="J3971">
            <v>-2576</v>
          </cell>
          <cell r="K3971">
            <v>-721.28000000000009</v>
          </cell>
        </row>
        <row r="3972">
          <cell r="I3972" t="str">
            <v xml:space="preserve">30RH-060-B_OPT_148B         </v>
          </cell>
          <cell r="J3972">
            <v>1107</v>
          </cell>
          <cell r="K3972">
            <v>309.96000000000004</v>
          </cell>
        </row>
        <row r="3973">
          <cell r="I3973" t="str">
            <v xml:space="preserve">30RH-060-B_OPT_199       </v>
          </cell>
          <cell r="J3973">
            <v>557</v>
          </cell>
          <cell r="K3973">
            <v>155.96</v>
          </cell>
        </row>
        <row r="3974">
          <cell r="I3974" t="str">
            <v>30RH-060-B_OPT_COIL</v>
          </cell>
          <cell r="J3974">
            <v>203</v>
          </cell>
          <cell r="K3974">
            <v>56.84</v>
          </cell>
        </row>
        <row r="3975">
          <cell r="I3975" t="str">
            <v>30RH-060-B_OPT_SEI_2B</v>
          </cell>
          <cell r="J3975">
            <v>784</v>
          </cell>
          <cell r="K3975">
            <v>219.52</v>
          </cell>
        </row>
        <row r="3976">
          <cell r="I3976" t="str">
            <v>30RH-060-B_OPT_SEI_3</v>
          </cell>
          <cell r="J3976">
            <v>1222</v>
          </cell>
          <cell r="K3976">
            <v>342.16</v>
          </cell>
        </row>
        <row r="3977">
          <cell r="I3977" t="str">
            <v>30RH-060-B_OPT_SEI_3LI</v>
          </cell>
          <cell r="J3977">
            <v>839</v>
          </cell>
          <cell r="K3977">
            <v>234.92000000000002</v>
          </cell>
        </row>
        <row r="3978">
          <cell r="I3978" t="str">
            <v>30RH-060-B_OPT_SEI_4</v>
          </cell>
          <cell r="J3978">
            <v>1436</v>
          </cell>
          <cell r="K3978">
            <v>402.08000000000004</v>
          </cell>
        </row>
        <row r="3979">
          <cell r="I3979" t="str">
            <v>30RH-060-B_OPT_SEI_4C</v>
          </cell>
          <cell r="J3979">
            <v>1937</v>
          </cell>
          <cell r="K3979">
            <v>542.36</v>
          </cell>
        </row>
        <row r="3980">
          <cell r="I3980" t="str">
            <v xml:space="preserve">30RH-070-B_OPT_003A              </v>
          </cell>
          <cell r="J3980">
            <v>749</v>
          </cell>
          <cell r="K3980">
            <v>209.72000000000003</v>
          </cell>
        </row>
        <row r="3981">
          <cell r="I3981" t="str">
            <v>30RH-070-B_OPT_012</v>
          </cell>
          <cell r="J3981">
            <v>0</v>
          </cell>
          <cell r="K3981">
            <v>0</v>
          </cell>
        </row>
        <row r="3982">
          <cell r="I3982" t="str">
            <v xml:space="preserve">30RH-070-B_OPT_15LS             </v>
          </cell>
          <cell r="J3982">
            <v>523</v>
          </cell>
          <cell r="K3982">
            <v>146.44000000000003</v>
          </cell>
        </row>
        <row r="3983">
          <cell r="I3983" t="str">
            <v xml:space="preserve">30RH-070-B_OPT_025               </v>
          </cell>
          <cell r="J3983">
            <v>1686</v>
          </cell>
          <cell r="K3983">
            <v>472.08000000000004</v>
          </cell>
        </row>
        <row r="3984">
          <cell r="I3984" t="str">
            <v xml:space="preserve">30RH-070-B_OPT_042             </v>
          </cell>
          <cell r="J3984">
            <v>601</v>
          </cell>
          <cell r="K3984">
            <v>168.28000000000003</v>
          </cell>
        </row>
        <row r="3985">
          <cell r="I3985" t="str">
            <v xml:space="preserve">30RH-070-B_OPT_116C              </v>
          </cell>
          <cell r="J3985">
            <v>1604</v>
          </cell>
          <cell r="K3985">
            <v>449.12000000000006</v>
          </cell>
        </row>
        <row r="3986">
          <cell r="I3986" t="str">
            <v xml:space="preserve">30RH-070-B_OPT_116D              </v>
          </cell>
          <cell r="J3986">
            <v>-2576</v>
          </cell>
          <cell r="K3986">
            <v>-721.28000000000009</v>
          </cell>
        </row>
        <row r="3987">
          <cell r="I3987" t="str">
            <v xml:space="preserve">30RH-070-B_OPT_148B         </v>
          </cell>
          <cell r="J3987">
            <v>1107</v>
          </cell>
          <cell r="K3987">
            <v>309.96000000000004</v>
          </cell>
        </row>
        <row r="3988">
          <cell r="I3988" t="str">
            <v xml:space="preserve">30RH-070-B_OPT_199       </v>
          </cell>
          <cell r="J3988">
            <v>557</v>
          </cell>
          <cell r="K3988">
            <v>155.96</v>
          </cell>
        </row>
        <row r="3989">
          <cell r="I3989" t="str">
            <v>30RH-070-B_OPT_COIL</v>
          </cell>
          <cell r="J3989">
            <v>203</v>
          </cell>
          <cell r="K3989">
            <v>56.84</v>
          </cell>
        </row>
        <row r="3990">
          <cell r="I3990" t="str">
            <v>30RH-070-B_OPT_SEI_2B</v>
          </cell>
          <cell r="J3990">
            <v>784</v>
          </cell>
          <cell r="K3990">
            <v>219.52</v>
          </cell>
        </row>
        <row r="3991">
          <cell r="I3991" t="str">
            <v>30RH-070-B_OPT_SEI_3</v>
          </cell>
          <cell r="J3991">
            <v>1222</v>
          </cell>
          <cell r="K3991">
            <v>342.16</v>
          </cell>
        </row>
        <row r="3992">
          <cell r="I3992" t="str">
            <v>30RH-070-B_OPT_SEI_3LI</v>
          </cell>
          <cell r="J3992">
            <v>839</v>
          </cell>
          <cell r="K3992">
            <v>234.92000000000002</v>
          </cell>
        </row>
        <row r="3993">
          <cell r="I3993" t="str">
            <v>30RH-070-B_OPT_SEI_4</v>
          </cell>
          <cell r="J3993">
            <v>1436</v>
          </cell>
          <cell r="K3993">
            <v>402.08000000000004</v>
          </cell>
        </row>
        <row r="3994">
          <cell r="I3994" t="str">
            <v>30RH-070-B_OPT_SEI_4C</v>
          </cell>
          <cell r="J3994">
            <v>1937</v>
          </cell>
          <cell r="K3994">
            <v>542.36</v>
          </cell>
        </row>
        <row r="3995">
          <cell r="I3995" t="str">
            <v xml:space="preserve">30RH-080-B_OPT_003A              </v>
          </cell>
          <cell r="J3995">
            <v>749</v>
          </cell>
          <cell r="K3995">
            <v>209.72000000000003</v>
          </cell>
        </row>
        <row r="3996">
          <cell r="I3996" t="str">
            <v>30RH-080-B_OPT_012</v>
          </cell>
          <cell r="J3996">
            <v>0</v>
          </cell>
          <cell r="K3996">
            <v>0</v>
          </cell>
        </row>
        <row r="3997">
          <cell r="I3997" t="str">
            <v xml:space="preserve">30RH-080-B_OPT_15LS             </v>
          </cell>
          <cell r="J3997">
            <v>534</v>
          </cell>
          <cell r="K3997">
            <v>149.52000000000001</v>
          </cell>
        </row>
        <row r="3998">
          <cell r="I3998" t="str">
            <v xml:space="preserve">30RH-080-B_OPT_025               </v>
          </cell>
          <cell r="J3998">
            <v>1686</v>
          </cell>
          <cell r="K3998">
            <v>472.08000000000004</v>
          </cell>
        </row>
        <row r="3999">
          <cell r="I3999" t="str">
            <v xml:space="preserve">30RH-080-B_OPT_042             </v>
          </cell>
          <cell r="J3999">
            <v>601</v>
          </cell>
          <cell r="K3999">
            <v>168.28000000000003</v>
          </cell>
        </row>
        <row r="4000">
          <cell r="I4000" t="str">
            <v xml:space="preserve">30RH-080-B_OPT_116C              </v>
          </cell>
          <cell r="J4000">
            <v>1604</v>
          </cell>
          <cell r="K4000">
            <v>449.12000000000006</v>
          </cell>
        </row>
        <row r="4001">
          <cell r="I4001" t="str">
            <v xml:space="preserve">30RH-080-B_OPT_116D              </v>
          </cell>
          <cell r="J4001">
            <v>-2576</v>
          </cell>
          <cell r="K4001">
            <v>-721.28000000000009</v>
          </cell>
        </row>
        <row r="4002">
          <cell r="I4002" t="str">
            <v xml:space="preserve">30RH-080-B_OPT_148B         </v>
          </cell>
          <cell r="J4002">
            <v>1107</v>
          </cell>
          <cell r="K4002">
            <v>309.96000000000004</v>
          </cell>
        </row>
        <row r="4003">
          <cell r="I4003" t="str">
            <v xml:space="preserve">30RH-080-B_OPT_199       </v>
          </cell>
          <cell r="J4003">
            <v>557</v>
          </cell>
          <cell r="K4003">
            <v>155.96</v>
          </cell>
        </row>
        <row r="4004">
          <cell r="I4004" t="str">
            <v>30RH-080-B_OPT_COIL</v>
          </cell>
          <cell r="J4004">
            <v>203</v>
          </cell>
          <cell r="K4004">
            <v>56.84</v>
          </cell>
        </row>
        <row r="4005">
          <cell r="I4005" t="str">
            <v>30RH-080-B_OPT_SEI_2B</v>
          </cell>
          <cell r="J4005">
            <v>784</v>
          </cell>
          <cell r="K4005">
            <v>219.52</v>
          </cell>
        </row>
        <row r="4006">
          <cell r="I4006" t="str">
            <v>30RH-080-B_OPT_SEI_3</v>
          </cell>
          <cell r="J4006">
            <v>1222</v>
          </cell>
          <cell r="K4006">
            <v>342.16</v>
          </cell>
        </row>
        <row r="4007">
          <cell r="I4007" t="str">
            <v>30RH-080-B_OPT_SEI_3LI</v>
          </cell>
          <cell r="J4007">
            <v>839</v>
          </cell>
          <cell r="K4007">
            <v>234.92000000000002</v>
          </cell>
        </row>
        <row r="4008">
          <cell r="I4008" t="str">
            <v>30RH-080-B_OPT_SEI_4</v>
          </cell>
          <cell r="J4008">
            <v>1436</v>
          </cell>
          <cell r="K4008">
            <v>402.08000000000004</v>
          </cell>
        </row>
        <row r="4009">
          <cell r="I4009" t="str">
            <v>30RH-080-B_OPT_SEI_4C</v>
          </cell>
          <cell r="J4009">
            <v>1937</v>
          </cell>
          <cell r="K4009">
            <v>542.36</v>
          </cell>
        </row>
        <row r="4010">
          <cell r="I4010" t="str">
            <v xml:space="preserve">30RH-090-B_OPT_003A              </v>
          </cell>
          <cell r="J4010">
            <v>924</v>
          </cell>
          <cell r="K4010">
            <v>258.72000000000003</v>
          </cell>
        </row>
        <row r="4011">
          <cell r="I4011" t="str">
            <v>30RH-090-B_OPT_012</v>
          </cell>
          <cell r="J4011">
            <v>7154</v>
          </cell>
          <cell r="K4011">
            <v>2003.1200000000001</v>
          </cell>
        </row>
        <row r="4012">
          <cell r="I4012" t="str">
            <v xml:space="preserve">30RH-090-B_OPT_15LS             </v>
          </cell>
          <cell r="J4012">
            <v>1104</v>
          </cell>
          <cell r="K4012">
            <v>309.12</v>
          </cell>
        </row>
        <row r="4013">
          <cell r="I4013" t="str">
            <v xml:space="preserve">30RH-090-B_OPT_042             </v>
          </cell>
          <cell r="J4013">
            <v>601</v>
          </cell>
          <cell r="K4013">
            <v>168.28000000000003</v>
          </cell>
        </row>
        <row r="4014">
          <cell r="I4014" t="str">
            <v xml:space="preserve">30RH-090-B_OPT_116C              </v>
          </cell>
          <cell r="J4014">
            <v>1604</v>
          </cell>
          <cell r="K4014">
            <v>449.12000000000006</v>
          </cell>
        </row>
        <row r="4015">
          <cell r="I4015" t="str">
            <v xml:space="preserve">30RH-090-B_OPT_116D              </v>
          </cell>
          <cell r="J4015">
            <v>-2671</v>
          </cell>
          <cell r="K4015">
            <v>-747.88000000000011</v>
          </cell>
        </row>
        <row r="4016">
          <cell r="I4016" t="str">
            <v xml:space="preserve">30RH-090-B_OPT_148B         </v>
          </cell>
          <cell r="J4016">
            <v>1107</v>
          </cell>
          <cell r="K4016">
            <v>309.96000000000004</v>
          </cell>
        </row>
        <row r="4017">
          <cell r="I4017" t="str">
            <v xml:space="preserve">30RH-090-B_OPT_199       </v>
          </cell>
          <cell r="J4017">
            <v>557</v>
          </cell>
          <cell r="K4017">
            <v>155.96</v>
          </cell>
        </row>
        <row r="4018">
          <cell r="I4018" t="str">
            <v>30RH-090-B_OPT_COIL</v>
          </cell>
          <cell r="J4018">
            <v>397</v>
          </cell>
          <cell r="K4018">
            <v>111.16000000000001</v>
          </cell>
        </row>
        <row r="4019">
          <cell r="I4019" t="str">
            <v>30RH-090-B_OPT_SEI_2B</v>
          </cell>
          <cell r="J4019">
            <v>1212</v>
          </cell>
          <cell r="K4019">
            <v>339.36</v>
          </cell>
        </row>
        <row r="4020">
          <cell r="I4020" t="str">
            <v>30RH-090-B_OPT_SEI_3</v>
          </cell>
          <cell r="J4020">
            <v>1937</v>
          </cell>
          <cell r="K4020">
            <v>542.36</v>
          </cell>
        </row>
        <row r="4021">
          <cell r="I4021" t="str">
            <v>30RH-090-B_OPT_SEI_3LI</v>
          </cell>
          <cell r="J4021">
            <v>1329</v>
          </cell>
          <cell r="K4021">
            <v>372.12000000000006</v>
          </cell>
        </row>
        <row r="4022">
          <cell r="I4022" t="str">
            <v>30RH-090-B_OPT_SEI_4</v>
          </cell>
          <cell r="J4022">
            <v>2305</v>
          </cell>
          <cell r="K4022">
            <v>645.40000000000009</v>
          </cell>
        </row>
        <row r="4023">
          <cell r="I4023" t="str">
            <v>30RH-090-B_OPT_SEI_4C</v>
          </cell>
          <cell r="J4023">
            <v>3112</v>
          </cell>
          <cell r="K4023">
            <v>871.36000000000013</v>
          </cell>
        </row>
        <row r="4024">
          <cell r="I4024" t="str">
            <v xml:space="preserve">30RH-100-B_OPT_003A              </v>
          </cell>
          <cell r="J4024">
            <v>1142</v>
          </cell>
          <cell r="K4024">
            <v>319.76000000000005</v>
          </cell>
        </row>
        <row r="4025">
          <cell r="I4025" t="str">
            <v>30RH-100-B_OPT_012</v>
          </cell>
          <cell r="J4025">
            <v>6972</v>
          </cell>
          <cell r="K4025">
            <v>1952.16</v>
          </cell>
        </row>
        <row r="4026">
          <cell r="I4026" t="str">
            <v xml:space="preserve">30RH-100-B_OPT_15LS             </v>
          </cell>
          <cell r="J4026">
            <v>1119</v>
          </cell>
          <cell r="K4026">
            <v>313.32000000000005</v>
          </cell>
        </row>
        <row r="4027">
          <cell r="I4027" t="str">
            <v xml:space="preserve">30RH-100-B_OPT_042             </v>
          </cell>
          <cell r="J4027">
            <v>601</v>
          </cell>
          <cell r="K4027">
            <v>168.28000000000003</v>
          </cell>
        </row>
        <row r="4028">
          <cell r="I4028" t="str">
            <v xml:space="preserve">30RH-100-B_OPT_116C              </v>
          </cell>
          <cell r="J4028">
            <v>1604</v>
          </cell>
          <cell r="K4028">
            <v>449.12000000000006</v>
          </cell>
        </row>
        <row r="4029">
          <cell r="I4029" t="str">
            <v xml:space="preserve">30RH-100-B_OPT_116D              </v>
          </cell>
          <cell r="J4029">
            <v>-2671</v>
          </cell>
          <cell r="K4029">
            <v>-747.88000000000011</v>
          </cell>
        </row>
        <row r="4030">
          <cell r="I4030" t="str">
            <v xml:space="preserve">30RH-100-B_OPT_148B         </v>
          </cell>
          <cell r="J4030">
            <v>1107</v>
          </cell>
          <cell r="K4030">
            <v>309.96000000000004</v>
          </cell>
        </row>
        <row r="4031">
          <cell r="I4031" t="str">
            <v xml:space="preserve">30RH-100-B_OPT_199       </v>
          </cell>
          <cell r="J4031">
            <v>557</v>
          </cell>
          <cell r="K4031">
            <v>155.96</v>
          </cell>
        </row>
        <row r="4032">
          <cell r="I4032" t="str">
            <v>30RH-100-B_OPT_COIL</v>
          </cell>
          <cell r="J4032">
            <v>397</v>
          </cell>
          <cell r="K4032">
            <v>111.16000000000001</v>
          </cell>
        </row>
        <row r="4033">
          <cell r="I4033" t="str">
            <v>30RH-100-B_OPT_SEI_2B</v>
          </cell>
          <cell r="J4033">
            <v>1212</v>
          </cell>
          <cell r="K4033">
            <v>339.36</v>
          </cell>
        </row>
        <row r="4034">
          <cell r="I4034" t="str">
            <v>30RH-100-B_OPT_SEI_3</v>
          </cell>
          <cell r="J4034">
            <v>1937</v>
          </cell>
          <cell r="K4034">
            <v>542.36</v>
          </cell>
        </row>
        <row r="4035">
          <cell r="I4035" t="str">
            <v>30RH-100-B_OPT_SEI_3LI</v>
          </cell>
          <cell r="J4035">
            <v>1329</v>
          </cell>
          <cell r="K4035">
            <v>372.12000000000006</v>
          </cell>
        </row>
        <row r="4036">
          <cell r="I4036" t="str">
            <v>30RH-100-B_OPT_SEI_4</v>
          </cell>
          <cell r="J4036">
            <v>2305</v>
          </cell>
          <cell r="K4036">
            <v>645.40000000000009</v>
          </cell>
        </row>
        <row r="4037">
          <cell r="I4037" t="str">
            <v>30RH-100-B_OPT_SEI_4C</v>
          </cell>
          <cell r="J4037">
            <v>3112</v>
          </cell>
          <cell r="K4037">
            <v>871.36000000000013</v>
          </cell>
        </row>
        <row r="4038">
          <cell r="I4038" t="str">
            <v xml:space="preserve">30RH-120-B_OPT_003A              </v>
          </cell>
          <cell r="J4038">
            <v>1492</v>
          </cell>
          <cell r="K4038">
            <v>417.76000000000005</v>
          </cell>
        </row>
        <row r="4039">
          <cell r="I4039" t="str">
            <v>30RH-120-B_OPT_012</v>
          </cell>
          <cell r="J4039">
            <v>8034</v>
          </cell>
          <cell r="K4039">
            <v>2249.5200000000004</v>
          </cell>
        </row>
        <row r="4040">
          <cell r="I4040" t="str">
            <v xml:space="preserve">30RH-120-B_OPT_15LS             </v>
          </cell>
          <cell r="J4040">
            <v>1470</v>
          </cell>
          <cell r="K4040">
            <v>411.6</v>
          </cell>
        </row>
        <row r="4041">
          <cell r="I4041" t="str">
            <v xml:space="preserve">30RH-120-B_OPT_042             </v>
          </cell>
          <cell r="J4041">
            <v>601</v>
          </cell>
          <cell r="K4041">
            <v>168.28000000000003</v>
          </cell>
        </row>
        <row r="4042">
          <cell r="I4042" t="str">
            <v xml:space="preserve">30RH-120-B_OPT_116C              </v>
          </cell>
          <cell r="J4042">
            <v>2296</v>
          </cell>
          <cell r="K4042">
            <v>642.88000000000011</v>
          </cell>
        </row>
        <row r="4043">
          <cell r="I4043" t="str">
            <v xml:space="preserve">30RH-120-B_OPT_116D              </v>
          </cell>
          <cell r="J4043">
            <v>-3451</v>
          </cell>
          <cell r="K4043">
            <v>-966.28000000000009</v>
          </cell>
        </row>
        <row r="4044">
          <cell r="I4044" t="str">
            <v xml:space="preserve">30RH-120-B_OPT_148B         </v>
          </cell>
          <cell r="J4044">
            <v>1107</v>
          </cell>
          <cell r="K4044">
            <v>309.96000000000004</v>
          </cell>
        </row>
        <row r="4045">
          <cell r="I4045" t="str">
            <v xml:space="preserve">30RH-120-B_OPT_199       </v>
          </cell>
          <cell r="J4045">
            <v>557</v>
          </cell>
          <cell r="K4045">
            <v>155.96</v>
          </cell>
        </row>
        <row r="4046">
          <cell r="I4046" t="str">
            <v>30RH-120-B_OPT_COIL</v>
          </cell>
          <cell r="J4046">
            <v>397</v>
          </cell>
          <cell r="K4046">
            <v>111.16000000000001</v>
          </cell>
        </row>
        <row r="4047">
          <cell r="I4047" t="str">
            <v>30RH-120-B_OPT_SEI_2B</v>
          </cell>
          <cell r="J4047">
            <v>1212</v>
          </cell>
          <cell r="K4047">
            <v>339.36</v>
          </cell>
        </row>
        <row r="4048">
          <cell r="I4048" t="str">
            <v>30RH-120-B_OPT_SEI_3</v>
          </cell>
          <cell r="J4048">
            <v>1937</v>
          </cell>
          <cell r="K4048">
            <v>542.36</v>
          </cell>
        </row>
        <row r="4049">
          <cell r="I4049" t="str">
            <v>30RH-120-B_OPT_SEI_3LI</v>
          </cell>
          <cell r="J4049">
            <v>1329</v>
          </cell>
          <cell r="K4049">
            <v>372.12000000000006</v>
          </cell>
        </row>
        <row r="4050">
          <cell r="I4050" t="str">
            <v>30RH-120-B_OPT_SEI_4</v>
          </cell>
          <cell r="J4050">
            <v>2305</v>
          </cell>
          <cell r="K4050">
            <v>645.40000000000009</v>
          </cell>
        </row>
        <row r="4051">
          <cell r="I4051" t="str">
            <v>30RH-120-B_OPT_SEI_4C</v>
          </cell>
          <cell r="J4051">
            <v>3112</v>
          </cell>
          <cell r="K4051">
            <v>871.36000000000013</v>
          </cell>
        </row>
        <row r="4052">
          <cell r="I4052" t="str">
            <v xml:space="preserve">30RH-140-B_OPT_003A              </v>
          </cell>
          <cell r="J4052">
            <v>1492</v>
          </cell>
          <cell r="K4052">
            <v>417.76000000000005</v>
          </cell>
        </row>
        <row r="4053">
          <cell r="I4053" t="str">
            <v>30RH-140-B_OPT_012</v>
          </cell>
          <cell r="J4053">
            <v>8777</v>
          </cell>
          <cell r="K4053">
            <v>2457.5600000000004</v>
          </cell>
        </row>
        <row r="4054">
          <cell r="I4054" t="str">
            <v xml:space="preserve">30RH-140-B_OPT_15LS             </v>
          </cell>
          <cell r="J4054">
            <v>1042</v>
          </cell>
          <cell r="K4054">
            <v>291.76000000000005</v>
          </cell>
        </row>
        <row r="4055">
          <cell r="I4055" t="str">
            <v xml:space="preserve">30RH-140-B_OPT_042             </v>
          </cell>
          <cell r="J4055">
            <v>601</v>
          </cell>
          <cell r="K4055">
            <v>168.28000000000003</v>
          </cell>
        </row>
        <row r="4056">
          <cell r="I4056" t="str">
            <v xml:space="preserve">30RH-140-B_OPT_116C              </v>
          </cell>
          <cell r="J4056">
            <v>2296</v>
          </cell>
          <cell r="K4056">
            <v>642.88000000000011</v>
          </cell>
        </row>
        <row r="4057">
          <cell r="I4057" t="str">
            <v xml:space="preserve">30RH-140-B_OPT_116D              </v>
          </cell>
          <cell r="J4057">
            <v>-3451</v>
          </cell>
          <cell r="K4057">
            <v>-966.28000000000009</v>
          </cell>
        </row>
        <row r="4058">
          <cell r="I4058" t="str">
            <v xml:space="preserve">30RH-140-B_OPT_148B         </v>
          </cell>
          <cell r="J4058">
            <v>1107</v>
          </cell>
          <cell r="K4058">
            <v>309.96000000000004</v>
          </cell>
        </row>
        <row r="4059">
          <cell r="I4059" t="str">
            <v xml:space="preserve">30RH-140-B_OPT_199       </v>
          </cell>
          <cell r="J4059">
            <v>557</v>
          </cell>
          <cell r="K4059">
            <v>155.96</v>
          </cell>
        </row>
        <row r="4060">
          <cell r="I4060" t="str">
            <v>30RH-140-B_OPT_COIL</v>
          </cell>
          <cell r="J4060">
            <v>397</v>
          </cell>
          <cell r="K4060">
            <v>111.16000000000001</v>
          </cell>
        </row>
        <row r="4061">
          <cell r="I4061" t="str">
            <v>30RH-140-B_OPT_SEI_2B</v>
          </cell>
          <cell r="J4061">
            <v>1212</v>
          </cell>
          <cell r="K4061">
            <v>339.36</v>
          </cell>
        </row>
        <row r="4062">
          <cell r="I4062" t="str">
            <v>30RH-140-B_OPT_SEI_3</v>
          </cell>
          <cell r="J4062">
            <v>1937</v>
          </cell>
          <cell r="K4062">
            <v>542.36</v>
          </cell>
        </row>
        <row r="4063">
          <cell r="I4063" t="str">
            <v>30RH-140-B_OPT_SEI_3LI</v>
          </cell>
          <cell r="J4063">
            <v>1329</v>
          </cell>
          <cell r="K4063">
            <v>372.12000000000006</v>
          </cell>
        </row>
        <row r="4064">
          <cell r="I4064" t="str">
            <v>30RH-140-B_OPT_SEI_4</v>
          </cell>
          <cell r="J4064">
            <v>2305</v>
          </cell>
          <cell r="K4064">
            <v>645.40000000000009</v>
          </cell>
        </row>
        <row r="4065">
          <cell r="I4065" t="str">
            <v>30RH-140-B_OPT_SEI_4C</v>
          </cell>
          <cell r="J4065">
            <v>3112</v>
          </cell>
          <cell r="K4065">
            <v>871.36000000000013</v>
          </cell>
        </row>
        <row r="4066">
          <cell r="I4066" t="str">
            <v xml:space="preserve">30RH-160-B_OPT_003A              </v>
          </cell>
          <cell r="J4066">
            <v>1492</v>
          </cell>
          <cell r="K4066">
            <v>417.76000000000005</v>
          </cell>
        </row>
        <row r="4067">
          <cell r="I4067" t="str">
            <v>30RH-160-B_OPT_012</v>
          </cell>
          <cell r="J4067">
            <v>8959</v>
          </cell>
          <cell r="K4067">
            <v>2508.5200000000004</v>
          </cell>
        </row>
        <row r="4068">
          <cell r="I4068" t="str">
            <v xml:space="preserve">30RH-160-B_OPT_15LS             </v>
          </cell>
          <cell r="J4068">
            <v>1065</v>
          </cell>
          <cell r="K4068">
            <v>298.20000000000005</v>
          </cell>
        </row>
        <row r="4069">
          <cell r="I4069" t="str">
            <v xml:space="preserve">30RH-160-B_OPT_042             </v>
          </cell>
          <cell r="J4069">
            <v>601</v>
          </cell>
          <cell r="K4069">
            <v>168.28000000000003</v>
          </cell>
        </row>
        <row r="4070">
          <cell r="I4070" t="str">
            <v xml:space="preserve">30RH-160-B_OPT_116C              </v>
          </cell>
          <cell r="J4070">
            <v>2296</v>
          </cell>
          <cell r="K4070">
            <v>642.88000000000011</v>
          </cell>
        </row>
        <row r="4071">
          <cell r="I4071" t="str">
            <v xml:space="preserve">30RH-160-B_OPT_116D              </v>
          </cell>
          <cell r="J4071">
            <v>-3451</v>
          </cell>
          <cell r="K4071">
            <v>-966.28000000000009</v>
          </cell>
        </row>
        <row r="4072">
          <cell r="I4072" t="str">
            <v xml:space="preserve">30RH-160-B_OPT_148B         </v>
          </cell>
          <cell r="J4072">
            <v>1107</v>
          </cell>
          <cell r="K4072">
            <v>309.96000000000004</v>
          </cell>
        </row>
        <row r="4073">
          <cell r="I4073" t="str">
            <v xml:space="preserve">30RH-160-B_OPT_199       </v>
          </cell>
          <cell r="J4073">
            <v>557</v>
          </cell>
          <cell r="K4073">
            <v>155.96</v>
          </cell>
        </row>
        <row r="4074">
          <cell r="I4074" t="str">
            <v>30RH-160-B_OPT_COIL</v>
          </cell>
          <cell r="J4074">
            <v>397</v>
          </cell>
          <cell r="K4074">
            <v>111.16000000000001</v>
          </cell>
        </row>
        <row r="4075">
          <cell r="I4075" t="str">
            <v>30RH-160-B_OPT_SEI_2B</v>
          </cell>
          <cell r="J4075">
            <v>1212</v>
          </cell>
          <cell r="K4075">
            <v>339.36</v>
          </cell>
        </row>
        <row r="4076">
          <cell r="I4076" t="str">
            <v>30RH-160-B_OPT_SEI_3</v>
          </cell>
          <cell r="J4076">
            <v>1937</v>
          </cell>
          <cell r="K4076">
            <v>542.36</v>
          </cell>
        </row>
        <row r="4077">
          <cell r="I4077" t="str">
            <v>30RH-160-B_OPT_SEI_3LI</v>
          </cell>
          <cell r="J4077">
            <v>1329</v>
          </cell>
          <cell r="K4077">
            <v>372.12000000000006</v>
          </cell>
        </row>
        <row r="4078">
          <cell r="I4078" t="str">
            <v>30RH-160-B_OPT_SEI_4</v>
          </cell>
          <cell r="J4078">
            <v>2305</v>
          </cell>
          <cell r="K4078">
            <v>645.40000000000009</v>
          </cell>
        </row>
        <row r="4079">
          <cell r="I4079" t="str">
            <v>30RH-160-B_OPT_SEI_4C</v>
          </cell>
          <cell r="J4079">
            <v>3112</v>
          </cell>
          <cell r="K4079">
            <v>871.36000000000013</v>
          </cell>
        </row>
        <row r="4080">
          <cell r="I4080" t="str">
            <v xml:space="preserve">30RH-200-B_OPT_003A              </v>
          </cell>
          <cell r="J4080">
            <v>1866</v>
          </cell>
          <cell r="K4080">
            <v>522.48</v>
          </cell>
        </row>
        <row r="4081">
          <cell r="I4081" t="str">
            <v>30RH-200-B_OPT_012</v>
          </cell>
          <cell r="J4081">
            <v>14073</v>
          </cell>
          <cell r="K4081">
            <v>3940.4400000000005</v>
          </cell>
        </row>
        <row r="4082">
          <cell r="I4082" t="str">
            <v xml:space="preserve">30RH-200-B_OPT_15LS             </v>
          </cell>
          <cell r="J4082">
            <v>1603</v>
          </cell>
          <cell r="K4082">
            <v>448.84000000000003</v>
          </cell>
        </row>
        <row r="4083">
          <cell r="I4083" t="str">
            <v xml:space="preserve">30RH-200-B_OPT_116C              </v>
          </cell>
          <cell r="J4083">
            <v>2690</v>
          </cell>
          <cell r="K4083">
            <v>753.2</v>
          </cell>
        </row>
        <row r="4084">
          <cell r="I4084" t="str">
            <v xml:space="preserve">30RH-200-B_OPT_116D              </v>
          </cell>
          <cell r="J4084">
            <v>-4917</v>
          </cell>
          <cell r="K4084">
            <v>-1376.7600000000002</v>
          </cell>
        </row>
        <row r="4085">
          <cell r="I4085" t="str">
            <v xml:space="preserve">30RH-200-B_OPT_148B         </v>
          </cell>
          <cell r="J4085">
            <v>1107</v>
          </cell>
          <cell r="K4085">
            <v>309.96000000000004</v>
          </cell>
        </row>
        <row r="4086">
          <cell r="I4086" t="str">
            <v xml:space="preserve">30RH-200-B_OPT_199       </v>
          </cell>
          <cell r="J4086">
            <v>557</v>
          </cell>
          <cell r="K4086">
            <v>155.96</v>
          </cell>
        </row>
        <row r="4087">
          <cell r="I4087" t="str">
            <v>30RH-200-B_OPT_SEI_2B</v>
          </cell>
          <cell r="J4087">
            <v>1907</v>
          </cell>
          <cell r="K4087">
            <v>533.96</v>
          </cell>
        </row>
        <row r="4088">
          <cell r="I4088" t="str">
            <v>30RH-200-B_OPT_SEI_3</v>
          </cell>
          <cell r="J4088">
            <v>3071</v>
          </cell>
          <cell r="K4088">
            <v>859.88000000000011</v>
          </cell>
        </row>
        <row r="4089">
          <cell r="I4089" t="str">
            <v>30RH-200-B_OPT_SEI_3LI</v>
          </cell>
          <cell r="J4089">
            <v>2106</v>
          </cell>
          <cell r="K4089">
            <v>589.68000000000006</v>
          </cell>
        </row>
        <row r="4090">
          <cell r="I4090" t="str">
            <v>30RH-200-B_OPT_SEI_4</v>
          </cell>
          <cell r="J4090">
            <v>3672</v>
          </cell>
          <cell r="K4090">
            <v>1028.1600000000001</v>
          </cell>
        </row>
        <row r="4091">
          <cell r="I4091" t="str">
            <v>30RH-200-B_OPT_SEI_4C</v>
          </cell>
          <cell r="J4091">
            <v>4972</v>
          </cell>
          <cell r="K4091">
            <v>1392.16</v>
          </cell>
        </row>
        <row r="4092">
          <cell r="I4092" t="str">
            <v>30RH-200-B_OPT_SKID</v>
          </cell>
          <cell r="J4092">
            <v>1560</v>
          </cell>
          <cell r="K4092">
            <v>436.80000000000007</v>
          </cell>
        </row>
        <row r="4093">
          <cell r="I4093" t="str">
            <v>30RH-200-B_OPT_SKID_SEI_2B</v>
          </cell>
          <cell r="J4093">
            <v>2974</v>
          </cell>
          <cell r="K4093">
            <v>832.72</v>
          </cell>
        </row>
        <row r="4094">
          <cell r="I4094" t="str">
            <v xml:space="preserve">30RH-240-B_OPT_003A              </v>
          </cell>
          <cell r="J4094">
            <v>2078</v>
          </cell>
          <cell r="K4094">
            <v>581.84</v>
          </cell>
        </row>
        <row r="4095">
          <cell r="I4095" t="str">
            <v>30RH-240-B_OPT_012</v>
          </cell>
          <cell r="J4095">
            <v>14348</v>
          </cell>
          <cell r="K4095">
            <v>4017.4400000000005</v>
          </cell>
        </row>
        <row r="4096">
          <cell r="I4096" t="str">
            <v xml:space="preserve">30RH-240-B_OPT_15LS             </v>
          </cell>
          <cell r="J4096">
            <v>1677</v>
          </cell>
          <cell r="K4096">
            <v>469.56000000000006</v>
          </cell>
        </row>
        <row r="4097">
          <cell r="I4097" t="str">
            <v xml:space="preserve">30RH-240-B_OPT_116C              </v>
          </cell>
          <cell r="J4097">
            <v>2690</v>
          </cell>
          <cell r="K4097">
            <v>753.2</v>
          </cell>
        </row>
        <row r="4098">
          <cell r="I4098" t="str">
            <v xml:space="preserve">30RH-240-B_OPT_116D              </v>
          </cell>
          <cell r="J4098">
            <v>-4917</v>
          </cell>
          <cell r="K4098">
            <v>-1376.7600000000002</v>
          </cell>
        </row>
        <row r="4099">
          <cell r="I4099" t="str">
            <v xml:space="preserve">30RH-240-B_OPT_148B         </v>
          </cell>
          <cell r="J4099">
            <v>1107</v>
          </cell>
          <cell r="K4099">
            <v>309.96000000000004</v>
          </cell>
        </row>
        <row r="4100">
          <cell r="I4100" t="str">
            <v xml:space="preserve">30RH-240-B_OPT_199       </v>
          </cell>
          <cell r="J4100">
            <v>557</v>
          </cell>
          <cell r="K4100">
            <v>155.96</v>
          </cell>
        </row>
        <row r="4101">
          <cell r="I4101" t="str">
            <v>30RH-240-B_OPT_SEI_2B</v>
          </cell>
          <cell r="J4101">
            <v>1907</v>
          </cell>
          <cell r="K4101">
            <v>533.96</v>
          </cell>
        </row>
        <row r="4102">
          <cell r="I4102" t="str">
            <v>30RH-240-B_OPT_SEI_3</v>
          </cell>
          <cell r="J4102">
            <v>3071</v>
          </cell>
          <cell r="K4102">
            <v>859.88000000000011</v>
          </cell>
        </row>
        <row r="4103">
          <cell r="I4103" t="str">
            <v>30RH-240-B_OPT_SEI_3LI</v>
          </cell>
          <cell r="J4103">
            <v>2106</v>
          </cell>
          <cell r="K4103">
            <v>589.68000000000006</v>
          </cell>
        </row>
        <row r="4104">
          <cell r="I4104" t="str">
            <v>30RH-240-B_OPT_SEI_4</v>
          </cell>
          <cell r="J4104">
            <v>3672</v>
          </cell>
          <cell r="K4104">
            <v>1028.1600000000001</v>
          </cell>
        </row>
        <row r="4105">
          <cell r="I4105" t="str">
            <v>30RH-240-B_OPT_SEI_4C</v>
          </cell>
          <cell r="J4105">
            <v>4972</v>
          </cell>
          <cell r="K4105">
            <v>1392.16</v>
          </cell>
        </row>
        <row r="4106">
          <cell r="I4106" t="str">
            <v>30RH-240-B_OPT_SKID</v>
          </cell>
          <cell r="J4106">
            <v>1560</v>
          </cell>
          <cell r="K4106">
            <v>436.80000000000007</v>
          </cell>
        </row>
        <row r="4107">
          <cell r="I4107" t="str">
            <v>30RH-240-B_OPT_SKID_SEI_2B</v>
          </cell>
          <cell r="J4107">
            <v>2974</v>
          </cell>
          <cell r="K4107">
            <v>832.72</v>
          </cell>
        </row>
        <row r="4108">
          <cell r="I4108" t="str">
            <v xml:space="preserve">30RW-020-_OPT_006               </v>
          </cell>
          <cell r="J4108">
            <v>628</v>
          </cell>
          <cell r="K4108">
            <v>175.84</v>
          </cell>
        </row>
        <row r="4109">
          <cell r="I4109" t="str">
            <v xml:space="preserve">30RW-020-_OPT_025               </v>
          </cell>
          <cell r="J4109">
            <v>648</v>
          </cell>
          <cell r="K4109">
            <v>181.44000000000003</v>
          </cell>
        </row>
        <row r="4110">
          <cell r="I4110" t="str">
            <v xml:space="preserve">30RW-020-_OPT_116D              </v>
          </cell>
          <cell r="J4110">
            <v>-9771</v>
          </cell>
          <cell r="K4110">
            <v>-2735.88</v>
          </cell>
        </row>
        <row r="4111">
          <cell r="I4111" t="str">
            <v>30RW-020-_OPT_116E</v>
          </cell>
          <cell r="J4111">
            <v>-8481</v>
          </cell>
          <cell r="K4111">
            <v>-2374.6800000000003</v>
          </cell>
        </row>
        <row r="4112">
          <cell r="I4112" t="str">
            <v xml:space="preserve">30RW-020-_OPT_150A              </v>
          </cell>
          <cell r="J4112">
            <v>476</v>
          </cell>
          <cell r="K4112">
            <v>133.28</v>
          </cell>
        </row>
        <row r="4113">
          <cell r="I4113" t="str">
            <v>30RW-020-_OPT_196</v>
          </cell>
          <cell r="J4113">
            <v>320</v>
          </cell>
          <cell r="K4113">
            <v>89.600000000000009</v>
          </cell>
        </row>
        <row r="4114">
          <cell r="I4114" t="str">
            <v>30RW-020-_OPT_199</v>
          </cell>
          <cell r="J4114">
            <v>557</v>
          </cell>
          <cell r="K4114">
            <v>155.96</v>
          </cell>
        </row>
        <row r="4115">
          <cell r="I4115" t="str">
            <v>30RW-020-_OPT_SEI_2B</v>
          </cell>
          <cell r="J4115">
            <v>980</v>
          </cell>
          <cell r="K4115">
            <v>274.40000000000003</v>
          </cell>
        </row>
        <row r="4116">
          <cell r="I4116" t="str">
            <v>30RW-020-_OPT_SEI_3</v>
          </cell>
          <cell r="J4116">
            <v>899</v>
          </cell>
          <cell r="K4116">
            <v>251.72000000000003</v>
          </cell>
        </row>
        <row r="4117">
          <cell r="I4117" t="str">
            <v>30RW-020-_OPT_SEI_3LI</v>
          </cell>
          <cell r="J4117">
            <v>616</v>
          </cell>
          <cell r="K4117">
            <v>172.48000000000002</v>
          </cell>
        </row>
        <row r="4118">
          <cell r="I4118" t="str">
            <v>30RW-020-_OPT_SEI_4</v>
          </cell>
          <cell r="J4118">
            <v>1051</v>
          </cell>
          <cell r="K4118">
            <v>294.28000000000003</v>
          </cell>
        </row>
        <row r="4119">
          <cell r="I4119" t="str">
            <v>30RW-020-_OPT_SEI_4C</v>
          </cell>
          <cell r="J4119">
            <v>1417</v>
          </cell>
          <cell r="K4119">
            <v>396.76000000000005</v>
          </cell>
        </row>
        <row r="4120">
          <cell r="I4120" t="str">
            <v xml:space="preserve">30RW-025-_OPT_006               </v>
          </cell>
          <cell r="J4120">
            <v>628</v>
          </cell>
          <cell r="K4120">
            <v>175.84</v>
          </cell>
        </row>
        <row r="4121">
          <cell r="I4121" t="str">
            <v xml:space="preserve">30RW-025-_OPT_025               </v>
          </cell>
          <cell r="J4121">
            <v>804</v>
          </cell>
          <cell r="K4121">
            <v>225.12000000000003</v>
          </cell>
        </row>
        <row r="4122">
          <cell r="I4122" t="str">
            <v xml:space="preserve">30RW-025-_OPT_116D              </v>
          </cell>
          <cell r="J4122">
            <v>-9771</v>
          </cell>
          <cell r="K4122">
            <v>-2735.88</v>
          </cell>
        </row>
        <row r="4123">
          <cell r="I4123" t="str">
            <v>30RW-025-_OPT_116E</v>
          </cell>
          <cell r="J4123">
            <v>-8481</v>
          </cell>
          <cell r="K4123">
            <v>-2374.6800000000003</v>
          </cell>
        </row>
        <row r="4124">
          <cell r="I4124" t="str">
            <v xml:space="preserve">30RW-025-_OPT_150A              </v>
          </cell>
          <cell r="J4124">
            <v>476</v>
          </cell>
          <cell r="K4124">
            <v>133.28</v>
          </cell>
        </row>
        <row r="4125">
          <cell r="I4125" t="str">
            <v>30RW-025-_OPT_196</v>
          </cell>
          <cell r="J4125">
            <v>320</v>
          </cell>
          <cell r="K4125">
            <v>89.600000000000009</v>
          </cell>
        </row>
        <row r="4126">
          <cell r="I4126" t="str">
            <v>30RW-025-_OPT_199</v>
          </cell>
          <cell r="J4126">
            <v>557</v>
          </cell>
          <cell r="K4126">
            <v>155.96</v>
          </cell>
        </row>
        <row r="4127">
          <cell r="I4127" t="str">
            <v>30RW-025-_OPT_SEI_2B</v>
          </cell>
          <cell r="J4127">
            <v>980</v>
          </cell>
          <cell r="K4127">
            <v>274.40000000000003</v>
          </cell>
        </row>
        <row r="4128">
          <cell r="I4128" t="str">
            <v>30RW-025-_OPT_SEI_3</v>
          </cell>
          <cell r="J4128">
            <v>899</v>
          </cell>
          <cell r="K4128">
            <v>251.72000000000003</v>
          </cell>
        </row>
        <row r="4129">
          <cell r="I4129" t="str">
            <v>30RW-025-_OPT_SEI_3LI</v>
          </cell>
          <cell r="J4129">
            <v>616</v>
          </cell>
          <cell r="K4129">
            <v>172.48000000000002</v>
          </cell>
        </row>
        <row r="4130">
          <cell r="I4130" t="str">
            <v>30RW-025-_OPT_SEI_4</v>
          </cell>
          <cell r="J4130">
            <v>1051</v>
          </cell>
          <cell r="K4130">
            <v>294.28000000000003</v>
          </cell>
        </row>
        <row r="4131">
          <cell r="I4131" t="str">
            <v>30RW-025-_OPT_SEI_4C</v>
          </cell>
          <cell r="J4131">
            <v>1417</v>
          </cell>
          <cell r="K4131">
            <v>396.76000000000005</v>
          </cell>
        </row>
        <row r="4132">
          <cell r="I4132" t="str">
            <v xml:space="preserve">30RW-030-_OPT_006               </v>
          </cell>
          <cell r="J4132">
            <v>628</v>
          </cell>
          <cell r="K4132">
            <v>175.84</v>
          </cell>
        </row>
        <row r="4133">
          <cell r="I4133" t="str">
            <v xml:space="preserve">30RW-030-_OPT_025               </v>
          </cell>
          <cell r="J4133">
            <v>804</v>
          </cell>
          <cell r="K4133">
            <v>225.12000000000003</v>
          </cell>
        </row>
        <row r="4134">
          <cell r="I4134" t="str">
            <v xml:space="preserve">30RW-030-_OPT_116D              </v>
          </cell>
          <cell r="J4134">
            <v>-9771</v>
          </cell>
          <cell r="K4134">
            <v>-2735.88</v>
          </cell>
        </row>
        <row r="4135">
          <cell r="I4135" t="str">
            <v>30RW-030-_OPT_116E</v>
          </cell>
          <cell r="J4135">
            <v>-8481</v>
          </cell>
          <cell r="K4135">
            <v>-2374.6800000000003</v>
          </cell>
        </row>
        <row r="4136">
          <cell r="I4136" t="str">
            <v xml:space="preserve">30RW-030-_OPT_150A              </v>
          </cell>
          <cell r="J4136">
            <v>476</v>
          </cell>
          <cell r="K4136">
            <v>133.28</v>
          </cell>
        </row>
        <row r="4137">
          <cell r="I4137" t="str">
            <v>30RW-030-_OPT_196</v>
          </cell>
          <cell r="J4137">
            <v>320</v>
          </cell>
          <cell r="K4137">
            <v>89.600000000000009</v>
          </cell>
        </row>
        <row r="4138">
          <cell r="I4138" t="str">
            <v>30RW-030-_OPT_199</v>
          </cell>
          <cell r="J4138">
            <v>557</v>
          </cell>
          <cell r="K4138">
            <v>155.96</v>
          </cell>
        </row>
        <row r="4139">
          <cell r="I4139" t="str">
            <v>30RW-030-_OPT_SEI_2B</v>
          </cell>
          <cell r="J4139">
            <v>980</v>
          </cell>
          <cell r="K4139">
            <v>274.40000000000003</v>
          </cell>
        </row>
        <row r="4140">
          <cell r="I4140" t="str">
            <v>30RW-030-_OPT_SEI_3</v>
          </cell>
          <cell r="J4140">
            <v>899</v>
          </cell>
          <cell r="K4140">
            <v>251.72000000000003</v>
          </cell>
        </row>
        <row r="4141">
          <cell r="I4141" t="str">
            <v>30RW-030-_OPT_SEI_3LI</v>
          </cell>
          <cell r="J4141">
            <v>616</v>
          </cell>
          <cell r="K4141">
            <v>172.48000000000002</v>
          </cell>
        </row>
        <row r="4142">
          <cell r="I4142" t="str">
            <v>30RW-030-_OPT_SEI_4</v>
          </cell>
          <cell r="J4142">
            <v>1051</v>
          </cell>
          <cell r="K4142">
            <v>294.28000000000003</v>
          </cell>
        </row>
        <row r="4143">
          <cell r="I4143" t="str">
            <v>30RW-030-_OPT_SEI_4C</v>
          </cell>
          <cell r="J4143">
            <v>1417</v>
          </cell>
          <cell r="K4143">
            <v>396.76000000000005</v>
          </cell>
        </row>
        <row r="4144">
          <cell r="I4144" t="str">
            <v xml:space="preserve">30RW-040-_OPT_006               </v>
          </cell>
          <cell r="J4144">
            <v>628</v>
          </cell>
          <cell r="K4144">
            <v>175.84</v>
          </cell>
        </row>
        <row r="4145">
          <cell r="I4145" t="str">
            <v xml:space="preserve">30RW-040-_OPT_025               </v>
          </cell>
          <cell r="J4145">
            <v>828</v>
          </cell>
          <cell r="K4145">
            <v>231.84000000000003</v>
          </cell>
        </row>
        <row r="4146">
          <cell r="I4146" t="str">
            <v xml:space="preserve">30RW-040-_OPT_116D              </v>
          </cell>
          <cell r="J4146">
            <v>-9771</v>
          </cell>
          <cell r="K4146">
            <v>-2735.88</v>
          </cell>
        </row>
        <row r="4147">
          <cell r="I4147" t="str">
            <v>30RW-040-_OPT_116E</v>
          </cell>
          <cell r="J4147">
            <v>-8481</v>
          </cell>
          <cell r="K4147">
            <v>-2374.6800000000003</v>
          </cell>
        </row>
        <row r="4148">
          <cell r="I4148" t="str">
            <v xml:space="preserve">30RW-040-_OPT_150A              </v>
          </cell>
          <cell r="J4148">
            <v>476</v>
          </cell>
          <cell r="K4148">
            <v>133.28</v>
          </cell>
        </row>
        <row r="4149">
          <cell r="I4149" t="str">
            <v>30RW-040-_OPT_196</v>
          </cell>
          <cell r="J4149">
            <v>320</v>
          </cell>
          <cell r="K4149">
            <v>89.600000000000009</v>
          </cell>
        </row>
        <row r="4150">
          <cell r="I4150" t="str">
            <v>30RW-040-_OPT_199</v>
          </cell>
          <cell r="J4150">
            <v>557</v>
          </cell>
          <cell r="K4150">
            <v>155.96</v>
          </cell>
        </row>
        <row r="4151">
          <cell r="I4151" t="str">
            <v>30RW-040-_OPT_SEI_2B</v>
          </cell>
          <cell r="J4151">
            <v>980</v>
          </cell>
          <cell r="K4151">
            <v>274.40000000000003</v>
          </cell>
        </row>
        <row r="4152">
          <cell r="I4152" t="str">
            <v>30RW-040-_OPT_SEI_3</v>
          </cell>
          <cell r="J4152">
            <v>899</v>
          </cell>
          <cell r="K4152">
            <v>251.72000000000003</v>
          </cell>
        </row>
        <row r="4153">
          <cell r="I4153" t="str">
            <v>30RW-040-_OPT_SEI_3LI</v>
          </cell>
          <cell r="J4153">
            <v>616</v>
          </cell>
          <cell r="K4153">
            <v>172.48000000000002</v>
          </cell>
        </row>
        <row r="4154">
          <cell r="I4154" t="str">
            <v>30RW-040-_OPT_SEI_4</v>
          </cell>
          <cell r="J4154">
            <v>1051</v>
          </cell>
          <cell r="K4154">
            <v>294.28000000000003</v>
          </cell>
        </row>
        <row r="4155">
          <cell r="I4155" t="str">
            <v>30RW-040-_OPT_SEI_4C</v>
          </cell>
          <cell r="J4155">
            <v>1417</v>
          </cell>
          <cell r="K4155">
            <v>396.76000000000005</v>
          </cell>
        </row>
        <row r="4156">
          <cell r="I4156" t="str">
            <v xml:space="preserve">30RW-045-_OPT_006               </v>
          </cell>
          <cell r="J4156">
            <v>628</v>
          </cell>
          <cell r="K4156">
            <v>175.84</v>
          </cell>
        </row>
        <row r="4157">
          <cell r="I4157" t="str">
            <v xml:space="preserve">30RW-045-_OPT_025               </v>
          </cell>
          <cell r="J4157">
            <v>828</v>
          </cell>
          <cell r="K4157">
            <v>231.84000000000003</v>
          </cell>
        </row>
        <row r="4158">
          <cell r="I4158" t="str">
            <v xml:space="preserve">30RW-045-_OPT_116D              </v>
          </cell>
          <cell r="J4158">
            <v>-9771</v>
          </cell>
          <cell r="K4158">
            <v>-2735.88</v>
          </cell>
        </row>
        <row r="4159">
          <cell r="I4159" t="str">
            <v>30RW-045-_OPT_116E</v>
          </cell>
          <cell r="J4159">
            <v>-8481</v>
          </cell>
          <cell r="K4159">
            <v>-2374.6800000000003</v>
          </cell>
        </row>
        <row r="4160">
          <cell r="I4160" t="str">
            <v xml:space="preserve">30RW-045-_OPT_150A              </v>
          </cell>
          <cell r="J4160">
            <v>476</v>
          </cell>
          <cell r="K4160">
            <v>133.28</v>
          </cell>
        </row>
        <row r="4161">
          <cell r="I4161" t="str">
            <v>30RW-045-_OPT_196</v>
          </cell>
          <cell r="J4161">
            <v>320</v>
          </cell>
          <cell r="K4161">
            <v>89.600000000000009</v>
          </cell>
        </row>
        <row r="4162">
          <cell r="I4162" t="str">
            <v>30RW-045-_OPT_199</v>
          </cell>
          <cell r="J4162">
            <v>557</v>
          </cell>
          <cell r="K4162">
            <v>155.96</v>
          </cell>
        </row>
        <row r="4163">
          <cell r="I4163" t="str">
            <v>30RW-045-_OPT_SEI_2B</v>
          </cell>
          <cell r="J4163">
            <v>980</v>
          </cell>
          <cell r="K4163">
            <v>274.40000000000003</v>
          </cell>
        </row>
        <row r="4164">
          <cell r="I4164" t="str">
            <v>30RW-045-_OPT_SEI_3</v>
          </cell>
          <cell r="J4164">
            <v>899</v>
          </cell>
          <cell r="K4164">
            <v>251.72000000000003</v>
          </cell>
        </row>
        <row r="4165">
          <cell r="I4165" t="str">
            <v>30RW-045-_OPT_SEI_3LI</v>
          </cell>
          <cell r="J4165">
            <v>616</v>
          </cell>
          <cell r="K4165">
            <v>172.48000000000002</v>
          </cell>
        </row>
        <row r="4166">
          <cell r="I4166" t="str">
            <v>30RW-045-_OPT_SEI_4</v>
          </cell>
          <cell r="J4166">
            <v>1051</v>
          </cell>
          <cell r="K4166">
            <v>294.28000000000003</v>
          </cell>
        </row>
        <row r="4167">
          <cell r="I4167" t="str">
            <v>30RW-045-_OPT_SEI_4C</v>
          </cell>
          <cell r="J4167">
            <v>1417</v>
          </cell>
          <cell r="K4167">
            <v>396.76000000000005</v>
          </cell>
        </row>
        <row r="4168">
          <cell r="I4168" t="str">
            <v xml:space="preserve">30RW-060-_OPT_006               </v>
          </cell>
          <cell r="J4168">
            <v>939</v>
          </cell>
          <cell r="K4168">
            <v>262.92</v>
          </cell>
        </row>
        <row r="4169">
          <cell r="I4169" t="str">
            <v xml:space="preserve">30RW-060-_OPT_025               </v>
          </cell>
          <cell r="J4169">
            <v>1614</v>
          </cell>
          <cell r="K4169">
            <v>451.92</v>
          </cell>
        </row>
        <row r="4170">
          <cell r="I4170" t="str">
            <v xml:space="preserve">30RW-060-_OPT_116C              </v>
          </cell>
          <cell r="J4170">
            <v>8248</v>
          </cell>
          <cell r="K4170">
            <v>2309.44</v>
          </cell>
        </row>
        <row r="4171">
          <cell r="I4171" t="str">
            <v xml:space="preserve">30RW-060-_OPT_116D              </v>
          </cell>
          <cell r="J4171">
            <v>-10749</v>
          </cell>
          <cell r="K4171">
            <v>-3009.7200000000003</v>
          </cell>
        </row>
        <row r="4172">
          <cell r="I4172" t="str">
            <v xml:space="preserve">30RW-060-_OPT_150A              </v>
          </cell>
          <cell r="J4172">
            <v>593</v>
          </cell>
          <cell r="K4172">
            <v>166.04000000000002</v>
          </cell>
        </row>
        <row r="4173">
          <cell r="I4173" t="str">
            <v>30RW-060-_OPT_196</v>
          </cell>
          <cell r="J4173">
            <v>320</v>
          </cell>
          <cell r="K4173">
            <v>89.600000000000009</v>
          </cell>
        </row>
        <row r="4174">
          <cell r="I4174" t="str">
            <v>30RW-060-_OPT_199</v>
          </cell>
          <cell r="J4174">
            <v>557</v>
          </cell>
          <cell r="K4174">
            <v>155.96</v>
          </cell>
        </row>
        <row r="4175">
          <cell r="I4175" t="str">
            <v>30RW-060-_OPT_SEI_2B</v>
          </cell>
          <cell r="J4175">
            <v>1429</v>
          </cell>
          <cell r="K4175">
            <v>400.12000000000006</v>
          </cell>
        </row>
        <row r="4176">
          <cell r="I4176" t="str">
            <v>30RW-060-_OPT_SEI_3</v>
          </cell>
          <cell r="J4176">
            <v>1365</v>
          </cell>
          <cell r="K4176">
            <v>382.20000000000005</v>
          </cell>
        </row>
        <row r="4177">
          <cell r="I4177" t="str">
            <v>30RW-060-_OPT_SEI_3LI</v>
          </cell>
          <cell r="J4177">
            <v>937</v>
          </cell>
          <cell r="K4177">
            <v>262.36</v>
          </cell>
        </row>
        <row r="4178">
          <cell r="I4178" t="str">
            <v>30RW-060-_OPT_SEI_4</v>
          </cell>
          <cell r="J4178">
            <v>1606</v>
          </cell>
          <cell r="K4178">
            <v>449.68000000000006</v>
          </cell>
        </row>
        <row r="4179">
          <cell r="I4179" t="str">
            <v>30RW-060-_OPT_SEI_4C</v>
          </cell>
          <cell r="J4179">
            <v>2169</v>
          </cell>
          <cell r="K4179">
            <v>607.32000000000005</v>
          </cell>
        </row>
        <row r="4180">
          <cell r="I4180" t="str">
            <v xml:space="preserve">30RW-070-_OPT_006               </v>
          </cell>
          <cell r="J4180">
            <v>939</v>
          </cell>
          <cell r="K4180">
            <v>262.92</v>
          </cell>
        </row>
        <row r="4181">
          <cell r="I4181" t="str">
            <v xml:space="preserve">30RW-070-_OPT_025               </v>
          </cell>
          <cell r="J4181">
            <v>1614</v>
          </cell>
          <cell r="K4181">
            <v>451.92</v>
          </cell>
        </row>
        <row r="4182">
          <cell r="I4182" t="str">
            <v xml:space="preserve">30RW-070-_OPT_116C              </v>
          </cell>
          <cell r="J4182">
            <v>8248</v>
          </cell>
          <cell r="K4182">
            <v>2309.44</v>
          </cell>
        </row>
        <row r="4183">
          <cell r="I4183" t="str">
            <v xml:space="preserve">30RW-070-_OPT_116D              </v>
          </cell>
          <cell r="J4183">
            <v>-10749</v>
          </cell>
          <cell r="K4183">
            <v>-3009.7200000000003</v>
          </cell>
        </row>
        <row r="4184">
          <cell r="I4184" t="str">
            <v xml:space="preserve">30RW-070-_OPT_150A              </v>
          </cell>
          <cell r="J4184">
            <v>593</v>
          </cell>
          <cell r="K4184">
            <v>166.04000000000002</v>
          </cell>
        </row>
        <row r="4185">
          <cell r="I4185" t="str">
            <v>30RW-070-_OPT_196</v>
          </cell>
          <cell r="J4185">
            <v>320</v>
          </cell>
          <cell r="K4185">
            <v>89.600000000000009</v>
          </cell>
        </row>
        <row r="4186">
          <cell r="I4186" t="str">
            <v>30RW-070-_OPT_199</v>
          </cell>
          <cell r="J4186">
            <v>557</v>
          </cell>
          <cell r="K4186">
            <v>155.96</v>
          </cell>
        </row>
        <row r="4187">
          <cell r="I4187" t="str">
            <v>30RW-070-_OPT_SEI_2B</v>
          </cell>
          <cell r="J4187">
            <v>1429</v>
          </cell>
          <cell r="K4187">
            <v>400.12000000000006</v>
          </cell>
        </row>
        <row r="4188">
          <cell r="I4188" t="str">
            <v>30RW-070-_OPT_SEI_3</v>
          </cell>
          <cell r="J4188">
            <v>1365</v>
          </cell>
          <cell r="K4188">
            <v>382.20000000000005</v>
          </cell>
        </row>
        <row r="4189">
          <cell r="I4189" t="str">
            <v>30RW-070-_OPT_SEI_3LI</v>
          </cell>
          <cell r="J4189">
            <v>937</v>
          </cell>
          <cell r="K4189">
            <v>262.36</v>
          </cell>
        </row>
        <row r="4190">
          <cell r="I4190" t="str">
            <v>30RW-070-_OPT_SEI_4</v>
          </cell>
          <cell r="J4190">
            <v>1606</v>
          </cell>
          <cell r="K4190">
            <v>449.68000000000006</v>
          </cell>
        </row>
        <row r="4191">
          <cell r="I4191" t="str">
            <v>30RW-070-_OPT_SEI_4C</v>
          </cell>
          <cell r="J4191">
            <v>2169</v>
          </cell>
          <cell r="K4191">
            <v>607.32000000000005</v>
          </cell>
        </row>
        <row r="4192">
          <cell r="I4192" t="str">
            <v xml:space="preserve">30RW-080-_OPT_006               </v>
          </cell>
          <cell r="J4192">
            <v>939</v>
          </cell>
          <cell r="K4192">
            <v>262.92</v>
          </cell>
        </row>
        <row r="4193">
          <cell r="I4193" t="str">
            <v xml:space="preserve">30RW-080-_OPT_025               </v>
          </cell>
          <cell r="J4193">
            <v>1614</v>
          </cell>
          <cell r="K4193">
            <v>451.92</v>
          </cell>
        </row>
        <row r="4194">
          <cell r="I4194" t="str">
            <v xml:space="preserve">30RW-080-_OPT_116C              </v>
          </cell>
          <cell r="J4194">
            <v>8248</v>
          </cell>
          <cell r="K4194">
            <v>2309.44</v>
          </cell>
        </row>
        <row r="4195">
          <cell r="I4195" t="str">
            <v xml:space="preserve">30RW-080-_OPT_116D              </v>
          </cell>
          <cell r="J4195">
            <v>-10749</v>
          </cell>
          <cell r="K4195">
            <v>-3009.7200000000003</v>
          </cell>
        </row>
        <row r="4196">
          <cell r="I4196" t="str">
            <v xml:space="preserve">30RW-080-_OPT_150A              </v>
          </cell>
          <cell r="J4196">
            <v>593</v>
          </cell>
          <cell r="K4196">
            <v>166.04000000000002</v>
          </cell>
        </row>
        <row r="4197">
          <cell r="I4197" t="str">
            <v>30RW-080-_OPT_196</v>
          </cell>
          <cell r="J4197">
            <v>320</v>
          </cell>
          <cell r="K4197">
            <v>89.600000000000009</v>
          </cell>
        </row>
        <row r="4198">
          <cell r="I4198" t="str">
            <v>30RW-080-_OPT_199</v>
          </cell>
          <cell r="J4198">
            <v>557</v>
          </cell>
          <cell r="K4198">
            <v>155.96</v>
          </cell>
        </row>
        <row r="4199">
          <cell r="I4199" t="str">
            <v>30RW-080-_OPT_SEI_2B</v>
          </cell>
          <cell r="J4199">
            <v>1429</v>
          </cell>
          <cell r="K4199">
            <v>400.12000000000006</v>
          </cell>
        </row>
        <row r="4200">
          <cell r="I4200" t="str">
            <v>30RW-080-_OPT_SEI_3</v>
          </cell>
          <cell r="J4200">
            <v>1365</v>
          </cell>
          <cell r="K4200">
            <v>382.20000000000005</v>
          </cell>
        </row>
        <row r="4201">
          <cell r="I4201" t="str">
            <v>30RW-080-_OPT_SEI_3LI</v>
          </cell>
          <cell r="J4201">
            <v>937</v>
          </cell>
          <cell r="K4201">
            <v>262.36</v>
          </cell>
        </row>
        <row r="4202">
          <cell r="I4202" t="str">
            <v>30RW-080-_OPT_SEI_4</v>
          </cell>
          <cell r="J4202">
            <v>1606</v>
          </cell>
          <cell r="K4202">
            <v>449.68000000000006</v>
          </cell>
        </row>
        <row r="4203">
          <cell r="I4203" t="str">
            <v>30RW-080-_OPT_SEI_4C</v>
          </cell>
          <cell r="J4203">
            <v>2169</v>
          </cell>
          <cell r="K4203">
            <v>607.32000000000005</v>
          </cell>
        </row>
        <row r="4204">
          <cell r="I4204" t="str">
            <v xml:space="preserve">30RW-090-_OPT_006               </v>
          </cell>
          <cell r="J4204">
            <v>939</v>
          </cell>
          <cell r="K4204">
            <v>262.92</v>
          </cell>
        </row>
        <row r="4205">
          <cell r="I4205" t="str">
            <v xml:space="preserve">30RW-090-_OPT_025               </v>
          </cell>
          <cell r="J4205">
            <v>1614</v>
          </cell>
          <cell r="K4205">
            <v>451.92</v>
          </cell>
        </row>
        <row r="4206">
          <cell r="I4206" t="str">
            <v xml:space="preserve">30RW-090-_OPT_116C              </v>
          </cell>
          <cell r="J4206">
            <v>8248</v>
          </cell>
          <cell r="K4206">
            <v>2309.44</v>
          </cell>
        </row>
        <row r="4207">
          <cell r="I4207" t="str">
            <v xml:space="preserve">30RW-090-_OPT_116D              </v>
          </cell>
          <cell r="J4207">
            <v>-10749</v>
          </cell>
          <cell r="K4207">
            <v>-3009.7200000000003</v>
          </cell>
        </row>
        <row r="4208">
          <cell r="I4208" t="str">
            <v xml:space="preserve">30RW-090-_OPT_150A              </v>
          </cell>
          <cell r="J4208">
            <v>593</v>
          </cell>
          <cell r="K4208">
            <v>166.04000000000002</v>
          </cell>
        </row>
        <row r="4209">
          <cell r="I4209" t="str">
            <v>30RW-090-_OPT_196</v>
          </cell>
          <cell r="J4209">
            <v>320</v>
          </cell>
          <cell r="K4209">
            <v>89.600000000000009</v>
          </cell>
        </row>
        <row r="4210">
          <cell r="I4210" t="str">
            <v>30RW-090-_OPT_199</v>
          </cell>
          <cell r="J4210">
            <v>557</v>
          </cell>
          <cell r="K4210">
            <v>155.96</v>
          </cell>
        </row>
        <row r="4211">
          <cell r="I4211" t="str">
            <v>30RW-090-_OPT_SEI_2B</v>
          </cell>
          <cell r="J4211">
            <v>1429</v>
          </cell>
          <cell r="K4211">
            <v>400.12000000000006</v>
          </cell>
        </row>
        <row r="4212">
          <cell r="I4212" t="str">
            <v>30RW-090-_OPT_SEI_3</v>
          </cell>
          <cell r="J4212">
            <v>1365</v>
          </cell>
          <cell r="K4212">
            <v>382.20000000000005</v>
          </cell>
        </row>
        <row r="4213">
          <cell r="I4213" t="str">
            <v>30RW-090-_OPT_SEI_3LI</v>
          </cell>
          <cell r="J4213">
            <v>937</v>
          </cell>
          <cell r="K4213">
            <v>262.36</v>
          </cell>
        </row>
        <row r="4214">
          <cell r="I4214" t="str">
            <v>30RW-090-_OPT_SEI_4</v>
          </cell>
          <cell r="J4214">
            <v>1606</v>
          </cell>
          <cell r="K4214">
            <v>449.68000000000006</v>
          </cell>
        </row>
        <row r="4215">
          <cell r="I4215" t="str">
            <v>30RW-090-_OPT_SEI_4C</v>
          </cell>
          <cell r="J4215">
            <v>2169</v>
          </cell>
          <cell r="K4215">
            <v>607.32000000000005</v>
          </cell>
        </row>
        <row r="4216">
          <cell r="I4216" t="str">
            <v xml:space="preserve">30RW-110-_OPT_006               </v>
          </cell>
          <cell r="J4216">
            <v>939</v>
          </cell>
          <cell r="K4216">
            <v>262.92</v>
          </cell>
        </row>
        <row r="4217">
          <cell r="I4217" t="str">
            <v xml:space="preserve">30RW-110-_OPT_025               </v>
          </cell>
          <cell r="J4217">
            <v>1740</v>
          </cell>
          <cell r="K4217">
            <v>487.20000000000005</v>
          </cell>
        </row>
        <row r="4218">
          <cell r="I4218" t="str">
            <v xml:space="preserve">30RW-110-_OPT_116C              </v>
          </cell>
          <cell r="J4218">
            <v>8603</v>
          </cell>
          <cell r="K4218">
            <v>2408.84</v>
          </cell>
        </row>
        <row r="4219">
          <cell r="I4219" t="str">
            <v xml:space="preserve">30RW-110-_OPT_116D              </v>
          </cell>
          <cell r="J4219">
            <v>-12214</v>
          </cell>
          <cell r="K4219">
            <v>-3419.9200000000005</v>
          </cell>
        </row>
        <row r="4220">
          <cell r="I4220" t="str">
            <v xml:space="preserve">30RW-110-_OPT_150A              </v>
          </cell>
          <cell r="J4220">
            <v>593</v>
          </cell>
          <cell r="K4220">
            <v>166.04000000000002</v>
          </cell>
        </row>
        <row r="4221">
          <cell r="I4221" t="str">
            <v>30RW-110-_OPT_196</v>
          </cell>
          <cell r="J4221">
            <v>320</v>
          </cell>
          <cell r="K4221">
            <v>89.600000000000009</v>
          </cell>
        </row>
        <row r="4222">
          <cell r="I4222" t="str">
            <v>30RW-110-_OPT_199</v>
          </cell>
          <cell r="J4222">
            <v>557</v>
          </cell>
          <cell r="K4222">
            <v>155.96</v>
          </cell>
        </row>
        <row r="4223">
          <cell r="I4223" t="str">
            <v>30RW-110-_OPT_SEI_2B</v>
          </cell>
          <cell r="J4223">
            <v>1429</v>
          </cell>
          <cell r="K4223">
            <v>400.12000000000006</v>
          </cell>
        </row>
        <row r="4224">
          <cell r="I4224" t="str">
            <v>30RW-110-_OPT_SEI_3</v>
          </cell>
          <cell r="J4224">
            <v>1365</v>
          </cell>
          <cell r="K4224">
            <v>382.20000000000005</v>
          </cell>
        </row>
        <row r="4225">
          <cell r="I4225" t="str">
            <v>30RW-110-_OPT_SEI_3LI</v>
          </cell>
          <cell r="J4225">
            <v>937</v>
          </cell>
          <cell r="K4225">
            <v>262.36</v>
          </cell>
        </row>
        <row r="4226">
          <cell r="I4226" t="str">
            <v>30RW-110-_OPT_SEI_4</v>
          </cell>
          <cell r="J4226">
            <v>1606</v>
          </cell>
          <cell r="K4226">
            <v>449.68000000000006</v>
          </cell>
        </row>
        <row r="4227">
          <cell r="I4227" t="str">
            <v>30RW-110-_OPT_SEI_4C</v>
          </cell>
          <cell r="J4227">
            <v>2169</v>
          </cell>
          <cell r="K4227">
            <v>607.32000000000005</v>
          </cell>
        </row>
        <row r="4228">
          <cell r="I4228" t="str">
            <v xml:space="preserve">30RW-120-_OPT_006               </v>
          </cell>
          <cell r="J4228">
            <v>939</v>
          </cell>
          <cell r="K4228">
            <v>262.92</v>
          </cell>
        </row>
        <row r="4229">
          <cell r="I4229" t="str">
            <v xml:space="preserve">30RW-120-_OPT_025               </v>
          </cell>
          <cell r="J4229">
            <v>1860</v>
          </cell>
          <cell r="K4229">
            <v>520.80000000000007</v>
          </cell>
        </row>
        <row r="4230">
          <cell r="I4230" t="str">
            <v xml:space="preserve">30RW-120-_OPT_116C              </v>
          </cell>
          <cell r="J4230">
            <v>8603</v>
          </cell>
          <cell r="K4230">
            <v>2408.84</v>
          </cell>
        </row>
        <row r="4231">
          <cell r="I4231" t="str">
            <v xml:space="preserve">30RW-120-_OPT_116D              </v>
          </cell>
          <cell r="J4231">
            <v>-12214</v>
          </cell>
          <cell r="K4231">
            <v>-3419.9200000000005</v>
          </cell>
        </row>
        <row r="4232">
          <cell r="I4232" t="str">
            <v xml:space="preserve">30RW-120-_OPT_150A              </v>
          </cell>
          <cell r="J4232">
            <v>593</v>
          </cell>
          <cell r="K4232">
            <v>166.04000000000002</v>
          </cell>
        </row>
        <row r="4233">
          <cell r="I4233" t="str">
            <v>30RW-120-_OPT_196</v>
          </cell>
          <cell r="J4233">
            <v>320</v>
          </cell>
          <cell r="K4233">
            <v>89.600000000000009</v>
          </cell>
        </row>
        <row r="4234">
          <cell r="I4234" t="str">
            <v>30RW-120-_OPT_199</v>
          </cell>
          <cell r="J4234">
            <v>557</v>
          </cell>
          <cell r="K4234">
            <v>155.96</v>
          </cell>
        </row>
        <row r="4235">
          <cell r="I4235" t="str">
            <v>30RW-120-_OPT_SEI_2B</v>
          </cell>
          <cell r="J4235">
            <v>1429</v>
          </cell>
          <cell r="K4235">
            <v>400.12000000000006</v>
          </cell>
        </row>
        <row r="4236">
          <cell r="I4236" t="str">
            <v>30RW-120-_OPT_SEI_3</v>
          </cell>
          <cell r="J4236">
            <v>1365</v>
          </cell>
          <cell r="K4236">
            <v>382.20000000000005</v>
          </cell>
        </row>
        <row r="4237">
          <cell r="I4237" t="str">
            <v>30RW-120-_OPT_SEI_3LI</v>
          </cell>
          <cell r="J4237">
            <v>937</v>
          </cell>
          <cell r="K4237">
            <v>262.36</v>
          </cell>
        </row>
        <row r="4238">
          <cell r="I4238" t="str">
            <v>30RW-120-_OPT_SEI_4</v>
          </cell>
          <cell r="J4238">
            <v>1606</v>
          </cell>
          <cell r="K4238">
            <v>449.68000000000006</v>
          </cell>
        </row>
        <row r="4239">
          <cell r="I4239" t="str">
            <v>30RW-120-_OPT_SEI_4C</v>
          </cell>
          <cell r="J4239">
            <v>2169</v>
          </cell>
          <cell r="K4239">
            <v>607.32000000000005</v>
          </cell>
        </row>
        <row r="4240">
          <cell r="I4240" t="str">
            <v xml:space="preserve">30RW-135-_OPT_006               </v>
          </cell>
          <cell r="J4240">
            <v>939</v>
          </cell>
          <cell r="K4240">
            <v>262.92</v>
          </cell>
        </row>
        <row r="4241">
          <cell r="I4241" t="str">
            <v xml:space="preserve">30RW-135-_OPT_025               </v>
          </cell>
          <cell r="J4241">
            <v>2364</v>
          </cell>
          <cell r="K4241">
            <v>661.92000000000007</v>
          </cell>
        </row>
        <row r="4242">
          <cell r="I4242" t="str">
            <v xml:space="preserve">30RW-135-_OPT_116C              </v>
          </cell>
          <cell r="J4242">
            <v>8603</v>
          </cell>
          <cell r="K4242">
            <v>2408.84</v>
          </cell>
        </row>
        <row r="4243">
          <cell r="I4243" t="str">
            <v xml:space="preserve">30RW-135-_OPT_116D              </v>
          </cell>
          <cell r="J4243">
            <v>-12214</v>
          </cell>
          <cell r="K4243">
            <v>-3419.9200000000005</v>
          </cell>
        </row>
        <row r="4244">
          <cell r="I4244" t="str">
            <v xml:space="preserve">30RW-135-_OPT_150A              </v>
          </cell>
          <cell r="J4244">
            <v>593</v>
          </cell>
          <cell r="K4244">
            <v>166.04000000000002</v>
          </cell>
        </row>
        <row r="4245">
          <cell r="I4245" t="str">
            <v>30RW-135-_OPT_196</v>
          </cell>
          <cell r="J4245">
            <v>320</v>
          </cell>
          <cell r="K4245">
            <v>89.600000000000009</v>
          </cell>
        </row>
        <row r="4246">
          <cell r="I4246" t="str">
            <v>30RW-135-_OPT_199</v>
          </cell>
          <cell r="J4246">
            <v>557</v>
          </cell>
          <cell r="K4246">
            <v>155.96</v>
          </cell>
        </row>
        <row r="4247">
          <cell r="I4247" t="str">
            <v>30RW-135-_OPT_SEI_2B</v>
          </cell>
          <cell r="J4247">
            <v>1429</v>
          </cell>
          <cell r="K4247">
            <v>400.12000000000006</v>
          </cell>
        </row>
        <row r="4248">
          <cell r="I4248" t="str">
            <v>30RW-135-_OPT_SEI_3</v>
          </cell>
          <cell r="J4248">
            <v>1365</v>
          </cell>
          <cell r="K4248">
            <v>382.20000000000005</v>
          </cell>
        </row>
        <row r="4249">
          <cell r="I4249" t="str">
            <v>30RW-135-_OPT_SEI_3LI</v>
          </cell>
          <cell r="J4249">
            <v>937</v>
          </cell>
          <cell r="K4249">
            <v>262.36</v>
          </cell>
        </row>
        <row r="4250">
          <cell r="I4250" t="str">
            <v>30RW-135-_OPT_SEI_4</v>
          </cell>
          <cell r="J4250">
            <v>1606</v>
          </cell>
          <cell r="K4250">
            <v>449.68000000000006</v>
          </cell>
        </row>
        <row r="4251">
          <cell r="I4251" t="str">
            <v>30RW-135-_OPT_SEI_4C</v>
          </cell>
          <cell r="J4251">
            <v>2169</v>
          </cell>
          <cell r="K4251">
            <v>607.32000000000005</v>
          </cell>
        </row>
        <row r="4252">
          <cell r="I4252" t="str">
            <v xml:space="preserve">30RW-150-_OPT_006               </v>
          </cell>
          <cell r="J4252">
            <v>939</v>
          </cell>
          <cell r="K4252">
            <v>262.92</v>
          </cell>
        </row>
        <row r="4253">
          <cell r="I4253" t="str">
            <v xml:space="preserve">30RW-150-_OPT_025               </v>
          </cell>
          <cell r="J4253">
            <v>2982</v>
          </cell>
          <cell r="K4253">
            <v>834.96</v>
          </cell>
        </row>
        <row r="4254">
          <cell r="I4254" t="str">
            <v xml:space="preserve">30RW-150-_OPT_116C              </v>
          </cell>
          <cell r="J4254">
            <v>8603</v>
          </cell>
          <cell r="K4254">
            <v>2408.84</v>
          </cell>
        </row>
        <row r="4255">
          <cell r="I4255" t="str">
            <v xml:space="preserve">30RW-150-_OPT_116D              </v>
          </cell>
          <cell r="J4255">
            <v>-12214</v>
          </cell>
          <cell r="K4255">
            <v>-3419.9200000000005</v>
          </cell>
        </row>
        <row r="4256">
          <cell r="I4256" t="str">
            <v xml:space="preserve">30RW-150-_OPT_150A              </v>
          </cell>
          <cell r="J4256">
            <v>593</v>
          </cell>
          <cell r="K4256">
            <v>166.04000000000002</v>
          </cell>
        </row>
        <row r="4257">
          <cell r="I4257" t="str">
            <v>30RW-150-_OPT_196</v>
          </cell>
          <cell r="J4257">
            <v>320</v>
          </cell>
          <cell r="K4257">
            <v>89.600000000000009</v>
          </cell>
        </row>
        <row r="4258">
          <cell r="I4258" t="str">
            <v>30RW-150-_OPT_199</v>
          </cell>
          <cell r="J4258">
            <v>557</v>
          </cell>
          <cell r="K4258">
            <v>155.96</v>
          </cell>
        </row>
        <row r="4259">
          <cell r="I4259" t="str">
            <v>30RW-150-_OPT_SEI_2B</v>
          </cell>
          <cell r="J4259">
            <v>1429</v>
          </cell>
          <cell r="K4259">
            <v>400.12000000000006</v>
          </cell>
        </row>
        <row r="4260">
          <cell r="I4260" t="str">
            <v>30RW-150-_OPT_SEI_3</v>
          </cell>
          <cell r="J4260">
            <v>1365</v>
          </cell>
          <cell r="K4260">
            <v>382.20000000000005</v>
          </cell>
        </row>
        <row r="4261">
          <cell r="I4261" t="str">
            <v>30RW-150-_OPT_SEI_3LI</v>
          </cell>
          <cell r="J4261">
            <v>937</v>
          </cell>
          <cell r="K4261">
            <v>262.36</v>
          </cell>
        </row>
        <row r="4262">
          <cell r="I4262" t="str">
            <v>30RW-150-_OPT_SEI_4</v>
          </cell>
          <cell r="J4262">
            <v>1606</v>
          </cell>
          <cell r="K4262">
            <v>449.68000000000006</v>
          </cell>
        </row>
        <row r="4263">
          <cell r="I4263" t="str">
            <v>30RW-150-_OPT_SEI_4C</v>
          </cell>
          <cell r="J4263">
            <v>2169</v>
          </cell>
          <cell r="K4263">
            <v>607.32000000000005</v>
          </cell>
        </row>
        <row r="4264">
          <cell r="I4264" t="str">
            <v xml:space="preserve">30RW-160-_OPT_006               </v>
          </cell>
          <cell r="J4264">
            <v>1285</v>
          </cell>
          <cell r="K4264">
            <v>359.8</v>
          </cell>
        </row>
        <row r="4265">
          <cell r="I4265" t="str">
            <v xml:space="preserve">30RW-160-_OPT_025               </v>
          </cell>
          <cell r="J4265">
            <v>3235</v>
          </cell>
          <cell r="K4265">
            <v>905.80000000000007</v>
          </cell>
        </row>
        <row r="4266">
          <cell r="I4266" t="str">
            <v xml:space="preserve">30RW-160-_OPT_116C              </v>
          </cell>
          <cell r="J4266">
            <v>9026</v>
          </cell>
          <cell r="K4266">
            <v>2527.2800000000002</v>
          </cell>
        </row>
        <row r="4267">
          <cell r="I4267" t="str">
            <v xml:space="preserve">30RW-160-_OPT_116D              </v>
          </cell>
          <cell r="J4267">
            <v>-13525</v>
          </cell>
          <cell r="K4267">
            <v>-3787.0000000000005</v>
          </cell>
        </row>
        <row r="4268">
          <cell r="I4268" t="str">
            <v xml:space="preserve">30RW-160-_OPT_150A              </v>
          </cell>
          <cell r="J4268">
            <v>851</v>
          </cell>
          <cell r="K4268">
            <v>238.28000000000003</v>
          </cell>
        </row>
        <row r="4269">
          <cell r="I4269" t="str">
            <v>30RW-160-_OPT_196</v>
          </cell>
          <cell r="J4269">
            <v>640</v>
          </cell>
          <cell r="K4269">
            <v>179.20000000000002</v>
          </cell>
        </row>
        <row r="4270">
          <cell r="I4270" t="str">
            <v>30RW-160-_OPT_199</v>
          </cell>
          <cell r="J4270">
            <v>557</v>
          </cell>
          <cell r="K4270">
            <v>155.96</v>
          </cell>
        </row>
        <row r="4271">
          <cell r="I4271" t="str">
            <v>30RW-160-_OPT_SEI_2B</v>
          </cell>
          <cell r="J4271">
            <v>2204</v>
          </cell>
          <cell r="K4271">
            <v>617.12</v>
          </cell>
        </row>
        <row r="4272">
          <cell r="I4272" t="str">
            <v>30RW-160-_OPT_SEI_3</v>
          </cell>
          <cell r="J4272">
            <v>1984</v>
          </cell>
          <cell r="K4272">
            <v>555.5200000000001</v>
          </cell>
        </row>
        <row r="4273">
          <cell r="I4273" t="str">
            <v>30RW-160-_OPT_SEI_3LI</v>
          </cell>
          <cell r="J4273">
            <v>1361</v>
          </cell>
          <cell r="K4273">
            <v>381.08000000000004</v>
          </cell>
        </row>
        <row r="4274">
          <cell r="I4274" t="str">
            <v>30RW-160-_OPT_SEI_4</v>
          </cell>
          <cell r="J4274">
            <v>2342</v>
          </cell>
          <cell r="K4274">
            <v>655.7600000000001</v>
          </cell>
        </row>
        <row r="4275">
          <cell r="I4275" t="str">
            <v>30RW-160-_OPT_SEI_4C</v>
          </cell>
          <cell r="J4275">
            <v>3162</v>
          </cell>
          <cell r="K4275">
            <v>885.36000000000013</v>
          </cell>
        </row>
        <row r="4276">
          <cell r="I4276" t="str">
            <v xml:space="preserve">30RW-185-_OPT_006               </v>
          </cell>
          <cell r="J4276">
            <v>1285</v>
          </cell>
          <cell r="K4276">
            <v>359.8</v>
          </cell>
        </row>
        <row r="4277">
          <cell r="I4277" t="str">
            <v xml:space="preserve">30RW-185-_OPT_025               </v>
          </cell>
          <cell r="J4277">
            <v>3235</v>
          </cell>
          <cell r="K4277">
            <v>905.80000000000007</v>
          </cell>
        </row>
        <row r="4278">
          <cell r="I4278" t="str">
            <v xml:space="preserve">30RW-185-_OPT_116C              </v>
          </cell>
          <cell r="J4278">
            <v>9026</v>
          </cell>
          <cell r="K4278">
            <v>2527.2800000000002</v>
          </cell>
        </row>
        <row r="4279">
          <cell r="I4279" t="str">
            <v xml:space="preserve">30RW-185-_OPT_116D              </v>
          </cell>
          <cell r="J4279">
            <v>-13525</v>
          </cell>
          <cell r="K4279">
            <v>-3787.0000000000005</v>
          </cell>
        </row>
        <row r="4280">
          <cell r="I4280" t="str">
            <v xml:space="preserve">30RW-185-_OPT_150A              </v>
          </cell>
          <cell r="J4280">
            <v>851</v>
          </cell>
          <cell r="K4280">
            <v>238.28000000000003</v>
          </cell>
        </row>
        <row r="4281">
          <cell r="I4281" t="str">
            <v>30RW-185-_OPT_196</v>
          </cell>
          <cell r="J4281">
            <v>640</v>
          </cell>
          <cell r="K4281">
            <v>179.20000000000002</v>
          </cell>
        </row>
        <row r="4282">
          <cell r="I4282" t="str">
            <v>30RW-185-_OPT_199</v>
          </cell>
          <cell r="J4282">
            <v>557</v>
          </cell>
          <cell r="K4282">
            <v>155.96</v>
          </cell>
        </row>
        <row r="4283">
          <cell r="I4283" t="str">
            <v>30RW-185-_OPT_SEI_2B</v>
          </cell>
          <cell r="J4283">
            <v>2204</v>
          </cell>
          <cell r="K4283">
            <v>617.12</v>
          </cell>
        </row>
        <row r="4284">
          <cell r="I4284" t="str">
            <v>30RW-185-_OPT_SEI_3</v>
          </cell>
          <cell r="J4284">
            <v>1984</v>
          </cell>
          <cell r="K4284">
            <v>555.5200000000001</v>
          </cell>
        </row>
        <row r="4285">
          <cell r="I4285" t="str">
            <v>30RW-185-_OPT_SEI_3LI</v>
          </cell>
          <cell r="J4285">
            <v>1361</v>
          </cell>
          <cell r="K4285">
            <v>381.08000000000004</v>
          </cell>
        </row>
        <row r="4286">
          <cell r="I4286" t="str">
            <v>30RW-185-_OPT_SEI_4</v>
          </cell>
          <cell r="J4286">
            <v>2342</v>
          </cell>
          <cell r="K4286">
            <v>655.7600000000001</v>
          </cell>
        </row>
        <row r="4287">
          <cell r="I4287" t="str">
            <v>30RW-185-_OPT_SEI_4C</v>
          </cell>
          <cell r="J4287">
            <v>3162</v>
          </cell>
          <cell r="K4287">
            <v>885.36000000000013</v>
          </cell>
        </row>
        <row r="4288">
          <cell r="I4288" t="str">
            <v xml:space="preserve">30RW-210-_OPT_006               </v>
          </cell>
          <cell r="J4288">
            <v>1285</v>
          </cell>
          <cell r="K4288">
            <v>359.8</v>
          </cell>
        </row>
        <row r="4289">
          <cell r="I4289" t="str">
            <v xml:space="preserve">30RW-210-_OPT_025               </v>
          </cell>
          <cell r="J4289">
            <v>3480</v>
          </cell>
          <cell r="K4289">
            <v>974.40000000000009</v>
          </cell>
        </row>
        <row r="4290">
          <cell r="I4290" t="str">
            <v xml:space="preserve">30RW-210-_OPT_116C              </v>
          </cell>
          <cell r="J4290">
            <v>9984</v>
          </cell>
          <cell r="K4290">
            <v>2795.5200000000004</v>
          </cell>
        </row>
        <row r="4291">
          <cell r="I4291" t="str">
            <v xml:space="preserve">30RW-210-_OPT_116D              </v>
          </cell>
          <cell r="J4291">
            <v>-15788</v>
          </cell>
          <cell r="K4291">
            <v>-4420.6400000000003</v>
          </cell>
        </row>
        <row r="4292">
          <cell r="I4292" t="str">
            <v xml:space="preserve">30RW-210-_OPT_150A              </v>
          </cell>
          <cell r="J4292">
            <v>851</v>
          </cell>
          <cell r="K4292">
            <v>238.28000000000003</v>
          </cell>
        </row>
        <row r="4293">
          <cell r="I4293" t="str">
            <v>30RW-210-_OPT_196</v>
          </cell>
          <cell r="J4293">
            <v>640</v>
          </cell>
          <cell r="K4293">
            <v>179.20000000000002</v>
          </cell>
        </row>
        <row r="4294">
          <cell r="I4294" t="str">
            <v>30RW-210-_OPT_199</v>
          </cell>
          <cell r="J4294">
            <v>557</v>
          </cell>
          <cell r="K4294">
            <v>155.96</v>
          </cell>
        </row>
        <row r="4295">
          <cell r="I4295" t="str">
            <v>30RW-210-_OPT_SEI_2B</v>
          </cell>
          <cell r="J4295">
            <v>2204</v>
          </cell>
          <cell r="K4295">
            <v>617.12</v>
          </cell>
        </row>
        <row r="4296">
          <cell r="I4296" t="str">
            <v>30RW-210-_OPT_SEI_3</v>
          </cell>
          <cell r="J4296">
            <v>1984</v>
          </cell>
          <cell r="K4296">
            <v>555.5200000000001</v>
          </cell>
        </row>
        <row r="4297">
          <cell r="I4297" t="str">
            <v>30RW-210-_OPT_SEI_3LI</v>
          </cell>
          <cell r="J4297">
            <v>1361</v>
          </cell>
          <cell r="K4297">
            <v>381.08000000000004</v>
          </cell>
        </row>
        <row r="4298">
          <cell r="I4298" t="str">
            <v>30RW-210-_OPT_SEI_4</v>
          </cell>
          <cell r="J4298">
            <v>2342</v>
          </cell>
          <cell r="K4298">
            <v>655.7600000000001</v>
          </cell>
        </row>
        <row r="4299">
          <cell r="I4299" t="str">
            <v>30RW-210-_OPT_SEI_4C</v>
          </cell>
          <cell r="J4299">
            <v>3162</v>
          </cell>
          <cell r="K4299">
            <v>885.36000000000013</v>
          </cell>
        </row>
        <row r="4300">
          <cell r="I4300" t="str">
            <v xml:space="preserve">30RW-245-_OPT_006               </v>
          </cell>
          <cell r="J4300">
            <v>1285</v>
          </cell>
          <cell r="K4300">
            <v>359.8</v>
          </cell>
        </row>
        <row r="4301">
          <cell r="I4301" t="str">
            <v xml:space="preserve">30RW-245-_OPT_025               </v>
          </cell>
          <cell r="J4301">
            <v>3714</v>
          </cell>
          <cell r="K4301">
            <v>1039.92</v>
          </cell>
        </row>
        <row r="4302">
          <cell r="I4302" t="str">
            <v xml:space="preserve">30RW-245-_OPT_116C              </v>
          </cell>
          <cell r="J4302">
            <v>9984</v>
          </cell>
          <cell r="K4302">
            <v>2795.5200000000004</v>
          </cell>
        </row>
        <row r="4303">
          <cell r="I4303" t="str">
            <v xml:space="preserve">30RW-245-_OPT_116D              </v>
          </cell>
          <cell r="J4303">
            <v>-15788</v>
          </cell>
          <cell r="K4303">
            <v>-4420.6400000000003</v>
          </cell>
        </row>
        <row r="4304">
          <cell r="I4304" t="str">
            <v xml:space="preserve">30RW-245-_OPT_150A              </v>
          </cell>
          <cell r="J4304">
            <v>851</v>
          </cell>
          <cell r="K4304">
            <v>238.28000000000003</v>
          </cell>
        </row>
        <row r="4305">
          <cell r="I4305" t="str">
            <v>30RW-245-_OPT_196</v>
          </cell>
          <cell r="J4305">
            <v>640</v>
          </cell>
          <cell r="K4305">
            <v>179.20000000000002</v>
          </cell>
        </row>
        <row r="4306">
          <cell r="I4306" t="str">
            <v>30RW-245-_OPT_199</v>
          </cell>
          <cell r="J4306">
            <v>557</v>
          </cell>
          <cell r="K4306">
            <v>155.96</v>
          </cell>
        </row>
        <row r="4307">
          <cell r="I4307" t="str">
            <v>30RW-245-_OPT_SEI_2B</v>
          </cell>
          <cell r="J4307">
            <v>2204</v>
          </cell>
          <cell r="K4307">
            <v>617.12</v>
          </cell>
        </row>
        <row r="4308">
          <cell r="I4308" t="str">
            <v>30RW-245-_OPT_SEI_3</v>
          </cell>
          <cell r="J4308">
            <v>1984</v>
          </cell>
          <cell r="K4308">
            <v>555.5200000000001</v>
          </cell>
        </row>
        <row r="4309">
          <cell r="I4309" t="str">
            <v>30RW-245-_OPT_SEI_3LI</v>
          </cell>
          <cell r="J4309">
            <v>1361</v>
          </cell>
          <cell r="K4309">
            <v>381.08000000000004</v>
          </cell>
        </row>
        <row r="4310">
          <cell r="I4310" t="str">
            <v>30RW-245-_OPT_SEI_4</v>
          </cell>
          <cell r="J4310">
            <v>2342</v>
          </cell>
          <cell r="K4310">
            <v>655.7600000000001</v>
          </cell>
        </row>
        <row r="4311">
          <cell r="I4311" t="str">
            <v>30RW-245-_OPT_SEI_4C</v>
          </cell>
          <cell r="J4311">
            <v>3162</v>
          </cell>
          <cell r="K4311">
            <v>885.36000000000013</v>
          </cell>
        </row>
        <row r="4312">
          <cell r="I4312" t="str">
            <v xml:space="preserve">30RW-275-_OPT_006               </v>
          </cell>
          <cell r="J4312">
            <v>1285</v>
          </cell>
          <cell r="K4312">
            <v>359.8</v>
          </cell>
        </row>
        <row r="4313">
          <cell r="I4313" t="str">
            <v xml:space="preserve">30RW-275-_OPT_025               </v>
          </cell>
          <cell r="J4313">
            <v>4728</v>
          </cell>
          <cell r="K4313">
            <v>1323.8400000000001</v>
          </cell>
        </row>
        <row r="4314">
          <cell r="I4314" t="str">
            <v xml:space="preserve">30RW-275-_OPT_116C              </v>
          </cell>
          <cell r="J4314">
            <v>9984</v>
          </cell>
          <cell r="K4314">
            <v>2795.5200000000004</v>
          </cell>
        </row>
        <row r="4315">
          <cell r="I4315" t="str">
            <v xml:space="preserve">30RW-275-_OPT_116D              </v>
          </cell>
          <cell r="J4315">
            <v>-15788</v>
          </cell>
          <cell r="K4315">
            <v>-4420.6400000000003</v>
          </cell>
        </row>
        <row r="4316">
          <cell r="I4316" t="str">
            <v xml:space="preserve">30RW-275-_OPT_150A              </v>
          </cell>
          <cell r="J4316">
            <v>851</v>
          </cell>
          <cell r="K4316">
            <v>238.28000000000003</v>
          </cell>
        </row>
        <row r="4317">
          <cell r="I4317" t="str">
            <v>30RW-275-_OPT_196</v>
          </cell>
          <cell r="J4317">
            <v>640</v>
          </cell>
          <cell r="K4317">
            <v>179.20000000000002</v>
          </cell>
        </row>
        <row r="4318">
          <cell r="I4318" t="str">
            <v>30RW-275-_OPT_199</v>
          </cell>
          <cell r="J4318">
            <v>557</v>
          </cell>
          <cell r="K4318">
            <v>155.96</v>
          </cell>
        </row>
        <row r="4319">
          <cell r="I4319" t="str">
            <v>30RW-275-_OPT_SEI_2B</v>
          </cell>
          <cell r="J4319">
            <v>2204</v>
          </cell>
          <cell r="K4319">
            <v>617.12</v>
          </cell>
        </row>
        <row r="4320">
          <cell r="I4320" t="str">
            <v>30RW-275-_OPT_SEI_3</v>
          </cell>
          <cell r="J4320">
            <v>1984</v>
          </cell>
          <cell r="K4320">
            <v>555.5200000000001</v>
          </cell>
        </row>
        <row r="4321">
          <cell r="I4321" t="str">
            <v>30RW-275-_OPT_SEI_3LI</v>
          </cell>
          <cell r="J4321">
            <v>1361</v>
          </cell>
          <cell r="K4321">
            <v>381.08000000000004</v>
          </cell>
        </row>
        <row r="4322">
          <cell r="I4322" t="str">
            <v>30RW-275-_OPT_SEI_4</v>
          </cell>
          <cell r="J4322">
            <v>2342</v>
          </cell>
          <cell r="K4322">
            <v>655.7600000000001</v>
          </cell>
        </row>
        <row r="4323">
          <cell r="I4323" t="str">
            <v>30RW-275-_OPT_SEI_4C</v>
          </cell>
          <cell r="J4323">
            <v>3162</v>
          </cell>
          <cell r="K4323">
            <v>885.36000000000013</v>
          </cell>
        </row>
        <row r="4324">
          <cell r="I4324" t="str">
            <v xml:space="preserve">30RW-300-_OPT_006               </v>
          </cell>
          <cell r="J4324">
            <v>1285</v>
          </cell>
          <cell r="K4324">
            <v>359.8</v>
          </cell>
        </row>
        <row r="4325">
          <cell r="I4325" t="str">
            <v xml:space="preserve">30RW-300-_OPT_025               </v>
          </cell>
          <cell r="J4325">
            <v>5958</v>
          </cell>
          <cell r="K4325">
            <v>1668.2400000000002</v>
          </cell>
        </row>
        <row r="4326">
          <cell r="I4326" t="str">
            <v xml:space="preserve">30RW-300-_OPT_116C              </v>
          </cell>
          <cell r="J4326">
            <v>9984</v>
          </cell>
          <cell r="K4326">
            <v>2795.5200000000004</v>
          </cell>
        </row>
        <row r="4327">
          <cell r="I4327" t="str">
            <v xml:space="preserve">30RW-300-_OPT_116D              </v>
          </cell>
          <cell r="J4327">
            <v>-15788</v>
          </cell>
          <cell r="K4327">
            <v>-4420.6400000000003</v>
          </cell>
        </row>
        <row r="4328">
          <cell r="I4328" t="str">
            <v xml:space="preserve">30RW-300-_OPT_150A              </v>
          </cell>
          <cell r="J4328">
            <v>851</v>
          </cell>
          <cell r="K4328">
            <v>238.28000000000003</v>
          </cell>
        </row>
        <row r="4329">
          <cell r="I4329" t="str">
            <v>30RW-300-_OPT_196</v>
          </cell>
          <cell r="J4329">
            <v>640</v>
          </cell>
          <cell r="K4329">
            <v>179.20000000000002</v>
          </cell>
        </row>
        <row r="4330">
          <cell r="I4330" t="str">
            <v>30RW-300-_OPT_199</v>
          </cell>
          <cell r="J4330">
            <v>557</v>
          </cell>
          <cell r="K4330">
            <v>155.96</v>
          </cell>
        </row>
        <row r="4331">
          <cell r="I4331" t="str">
            <v>30RW-300-_OPT_SEI_2B</v>
          </cell>
          <cell r="J4331">
            <v>2204</v>
          </cell>
          <cell r="K4331">
            <v>617.12</v>
          </cell>
        </row>
        <row r="4332">
          <cell r="I4332" t="str">
            <v>30RW-300-_OPT_SEI_3</v>
          </cell>
          <cell r="J4332">
            <v>1984</v>
          </cell>
          <cell r="K4332">
            <v>555.5200000000001</v>
          </cell>
        </row>
        <row r="4333">
          <cell r="I4333" t="str">
            <v>30RW-300-_OPT_SEI_3LI</v>
          </cell>
          <cell r="J4333">
            <v>1361</v>
          </cell>
          <cell r="K4333">
            <v>381.08000000000004</v>
          </cell>
        </row>
        <row r="4334">
          <cell r="I4334" t="str">
            <v>30RW-300-_OPT_SEI_4</v>
          </cell>
          <cell r="J4334">
            <v>2342</v>
          </cell>
          <cell r="K4334">
            <v>655.7600000000001</v>
          </cell>
        </row>
        <row r="4335">
          <cell r="I4335" t="str">
            <v>30RW-300-_OPT_SEI_4C</v>
          </cell>
          <cell r="J4335">
            <v>3162</v>
          </cell>
          <cell r="K4335">
            <v>885.36000000000013</v>
          </cell>
        </row>
        <row r="4336">
          <cell r="I4336" t="str">
            <v xml:space="preserve">30RWA020-_OPT_025               </v>
          </cell>
          <cell r="J4336">
            <v>648</v>
          </cell>
          <cell r="K4336">
            <v>181.44000000000003</v>
          </cell>
        </row>
        <row r="4337">
          <cell r="I4337" t="str">
            <v xml:space="preserve">30RWA020-_OPT_116D              </v>
          </cell>
          <cell r="J4337">
            <v>-3811</v>
          </cell>
          <cell r="K4337">
            <v>-1067.0800000000002</v>
          </cell>
        </row>
        <row r="4338">
          <cell r="I4338" t="str">
            <v>30RWA020-_OPT_116E</v>
          </cell>
          <cell r="J4338">
            <v>-3166</v>
          </cell>
          <cell r="K4338">
            <v>-886.48000000000013</v>
          </cell>
        </row>
        <row r="4339">
          <cell r="I4339" t="str">
            <v>30RWA020-_OPT_196</v>
          </cell>
          <cell r="J4339">
            <v>320</v>
          </cell>
          <cell r="K4339">
            <v>89.600000000000009</v>
          </cell>
        </row>
        <row r="4340">
          <cell r="I4340" t="str">
            <v>30RWA020-_OPT_199</v>
          </cell>
          <cell r="J4340">
            <v>557</v>
          </cell>
          <cell r="K4340">
            <v>155.96</v>
          </cell>
        </row>
        <row r="4341">
          <cell r="I4341" t="str">
            <v>30RWA020-_OPT_SEI_2B</v>
          </cell>
          <cell r="J4341">
            <v>980</v>
          </cell>
          <cell r="K4341">
            <v>274.40000000000003</v>
          </cell>
        </row>
        <row r="4342">
          <cell r="I4342" t="str">
            <v>30RWA020-_OPT_SEI_3</v>
          </cell>
          <cell r="J4342">
            <v>899</v>
          </cell>
          <cell r="K4342">
            <v>251.72000000000003</v>
          </cell>
        </row>
        <row r="4343">
          <cell r="I4343" t="str">
            <v>30RWA020-_OPT_SEI_3LI</v>
          </cell>
          <cell r="J4343">
            <v>616</v>
          </cell>
          <cell r="K4343">
            <v>172.48000000000002</v>
          </cell>
        </row>
        <row r="4344">
          <cell r="I4344" t="str">
            <v>30RWA020-_OPT_SEI_4</v>
          </cell>
          <cell r="J4344">
            <v>1051</v>
          </cell>
          <cell r="K4344">
            <v>294.28000000000003</v>
          </cell>
        </row>
        <row r="4345">
          <cell r="I4345" t="str">
            <v>30RWA020-_OPT_SEI_4C</v>
          </cell>
          <cell r="J4345">
            <v>1417</v>
          </cell>
          <cell r="K4345">
            <v>396.76000000000005</v>
          </cell>
        </row>
        <row r="4346">
          <cell r="I4346" t="str">
            <v xml:space="preserve">30RWA025-_OPT_025               </v>
          </cell>
          <cell r="J4346">
            <v>804</v>
          </cell>
          <cell r="K4346">
            <v>225.12000000000003</v>
          </cell>
        </row>
        <row r="4347">
          <cell r="I4347" t="str">
            <v xml:space="preserve">30RWA025-_OPT_116D              </v>
          </cell>
          <cell r="J4347">
            <v>-3811</v>
          </cell>
          <cell r="K4347">
            <v>-1067.0800000000002</v>
          </cell>
        </row>
        <row r="4348">
          <cell r="I4348" t="str">
            <v>30RWA025-_OPT_116E</v>
          </cell>
          <cell r="J4348">
            <v>-3166</v>
          </cell>
          <cell r="K4348">
            <v>-886.48000000000013</v>
          </cell>
        </row>
        <row r="4349">
          <cell r="I4349" t="str">
            <v>30RWA025-_OPT_196</v>
          </cell>
          <cell r="J4349">
            <v>320</v>
          </cell>
          <cell r="K4349">
            <v>89.600000000000009</v>
          </cell>
        </row>
        <row r="4350">
          <cell r="I4350" t="str">
            <v>30RWA025-_OPT_199</v>
          </cell>
          <cell r="J4350">
            <v>557</v>
          </cell>
          <cell r="K4350">
            <v>155.96</v>
          </cell>
        </row>
        <row r="4351">
          <cell r="I4351" t="str">
            <v>30RWA025-_OPT_SEI_2B</v>
          </cell>
          <cell r="J4351">
            <v>980</v>
          </cell>
          <cell r="K4351">
            <v>274.40000000000003</v>
          </cell>
        </row>
        <row r="4352">
          <cell r="I4352" t="str">
            <v>30RWA025-_OPT_SEI_3</v>
          </cell>
          <cell r="J4352">
            <v>899</v>
          </cell>
          <cell r="K4352">
            <v>251.72000000000003</v>
          </cell>
        </row>
        <row r="4353">
          <cell r="I4353" t="str">
            <v>30RWA025-_OPT_SEI_3LI</v>
          </cell>
          <cell r="J4353">
            <v>616</v>
          </cell>
          <cell r="K4353">
            <v>172.48000000000002</v>
          </cell>
        </row>
        <row r="4354">
          <cell r="I4354" t="str">
            <v>30RWA025-_OPT_SEI_4</v>
          </cell>
          <cell r="J4354">
            <v>1051</v>
          </cell>
          <cell r="K4354">
            <v>294.28000000000003</v>
          </cell>
        </row>
        <row r="4355">
          <cell r="I4355" t="str">
            <v>30RWA025-_OPT_SEI_4C</v>
          </cell>
          <cell r="J4355">
            <v>1417</v>
          </cell>
          <cell r="K4355">
            <v>396.76000000000005</v>
          </cell>
        </row>
        <row r="4356">
          <cell r="I4356" t="str">
            <v xml:space="preserve">30RWA030-_OPT_025               </v>
          </cell>
          <cell r="J4356">
            <v>804</v>
          </cell>
          <cell r="K4356">
            <v>225.12000000000003</v>
          </cell>
        </row>
        <row r="4357">
          <cell r="I4357" t="str">
            <v xml:space="preserve">30RWA030-_OPT_116D              </v>
          </cell>
          <cell r="J4357">
            <v>-3811</v>
          </cell>
          <cell r="K4357">
            <v>-1067.0800000000002</v>
          </cell>
        </row>
        <row r="4358">
          <cell r="I4358" t="str">
            <v>30RWA030-_OPT_116E</v>
          </cell>
          <cell r="J4358">
            <v>-3166</v>
          </cell>
          <cell r="K4358">
            <v>-886.48000000000013</v>
          </cell>
        </row>
        <row r="4359">
          <cell r="I4359" t="str">
            <v>30RWA030-_OPT_196</v>
          </cell>
          <cell r="J4359">
            <v>320</v>
          </cell>
          <cell r="K4359">
            <v>89.600000000000009</v>
          </cell>
        </row>
        <row r="4360">
          <cell r="I4360" t="str">
            <v>30RWA030-_OPT_199</v>
          </cell>
          <cell r="J4360">
            <v>557</v>
          </cell>
          <cell r="K4360">
            <v>155.96</v>
          </cell>
        </row>
        <row r="4361">
          <cell r="I4361" t="str">
            <v>30RWA030-_OPT_SEI_2B</v>
          </cell>
          <cell r="J4361">
            <v>980</v>
          </cell>
          <cell r="K4361">
            <v>274.40000000000003</v>
          </cell>
        </row>
        <row r="4362">
          <cell r="I4362" t="str">
            <v>30RWA030-_OPT_SEI_3</v>
          </cell>
          <cell r="J4362">
            <v>899</v>
          </cell>
          <cell r="K4362">
            <v>251.72000000000003</v>
          </cell>
        </row>
        <row r="4363">
          <cell r="I4363" t="str">
            <v>30RWA030-_OPT_SEI_3LI</v>
          </cell>
          <cell r="J4363">
            <v>616</v>
          </cell>
          <cell r="K4363">
            <v>172.48000000000002</v>
          </cell>
        </row>
        <row r="4364">
          <cell r="I4364" t="str">
            <v>30RWA030-_OPT_SEI_4</v>
          </cell>
          <cell r="J4364">
            <v>1051</v>
          </cell>
          <cell r="K4364">
            <v>294.28000000000003</v>
          </cell>
        </row>
        <row r="4365">
          <cell r="I4365" t="str">
            <v>30RWA030-_OPT_SEI_4C</v>
          </cell>
          <cell r="J4365">
            <v>1417</v>
          </cell>
          <cell r="K4365">
            <v>396.76000000000005</v>
          </cell>
        </row>
        <row r="4366">
          <cell r="I4366" t="str">
            <v xml:space="preserve">30RWA040-_OPT_025               </v>
          </cell>
          <cell r="J4366">
            <v>828</v>
          </cell>
          <cell r="K4366">
            <v>231.84000000000003</v>
          </cell>
        </row>
        <row r="4367">
          <cell r="I4367" t="str">
            <v xml:space="preserve">30RWA040-_OPT_116D              </v>
          </cell>
          <cell r="J4367">
            <v>-3811</v>
          </cell>
          <cell r="K4367">
            <v>-1067.0800000000002</v>
          </cell>
        </row>
        <row r="4368">
          <cell r="I4368" t="str">
            <v>30RWA040-_OPT_116E</v>
          </cell>
          <cell r="J4368">
            <v>-3166</v>
          </cell>
          <cell r="K4368">
            <v>-886.48000000000013</v>
          </cell>
        </row>
        <row r="4369">
          <cell r="I4369" t="str">
            <v>30RWA040-_OPT_196</v>
          </cell>
          <cell r="J4369">
            <v>320</v>
          </cell>
          <cell r="K4369">
            <v>89.600000000000009</v>
          </cell>
        </row>
        <row r="4370">
          <cell r="I4370" t="str">
            <v>30RWA040-_OPT_199</v>
          </cell>
          <cell r="J4370">
            <v>557</v>
          </cell>
          <cell r="K4370">
            <v>155.96</v>
          </cell>
        </row>
        <row r="4371">
          <cell r="I4371" t="str">
            <v>30RWA040-_OPT_SEI_2B</v>
          </cell>
          <cell r="J4371">
            <v>980</v>
          </cell>
          <cell r="K4371">
            <v>274.40000000000003</v>
          </cell>
        </row>
        <row r="4372">
          <cell r="I4372" t="str">
            <v>30RWA040-_OPT_SEI_3</v>
          </cell>
          <cell r="J4372">
            <v>899</v>
          </cell>
          <cell r="K4372">
            <v>251.72000000000003</v>
          </cell>
        </row>
        <row r="4373">
          <cell r="I4373" t="str">
            <v>30RWA040-_OPT_SEI_3LI</v>
          </cell>
          <cell r="J4373">
            <v>616</v>
          </cell>
          <cell r="K4373">
            <v>172.48000000000002</v>
          </cell>
        </row>
        <row r="4374">
          <cell r="I4374" t="str">
            <v>30RWA040-_OPT_SEI_4</v>
          </cell>
          <cell r="J4374">
            <v>1051</v>
          </cell>
          <cell r="K4374">
            <v>294.28000000000003</v>
          </cell>
        </row>
        <row r="4375">
          <cell r="I4375" t="str">
            <v>30RWA040-_OPT_SEI_4C</v>
          </cell>
          <cell r="J4375">
            <v>1417</v>
          </cell>
          <cell r="K4375">
            <v>396.76000000000005</v>
          </cell>
        </row>
        <row r="4376">
          <cell r="I4376" t="str">
            <v xml:space="preserve">30RWA045-_OPT_025               </v>
          </cell>
          <cell r="J4376">
            <v>828</v>
          </cell>
          <cell r="K4376">
            <v>231.84000000000003</v>
          </cell>
        </row>
        <row r="4377">
          <cell r="I4377" t="str">
            <v xml:space="preserve">30RWA045-_OPT_116D              </v>
          </cell>
          <cell r="J4377">
            <v>-3811</v>
          </cell>
          <cell r="K4377">
            <v>-1067.0800000000002</v>
          </cell>
        </row>
        <row r="4378">
          <cell r="I4378" t="str">
            <v>30RWA045-_OPT_116E</v>
          </cell>
          <cell r="J4378">
            <v>-3166</v>
          </cell>
          <cell r="K4378">
            <v>-886.48000000000013</v>
          </cell>
        </row>
        <row r="4379">
          <cell r="I4379" t="str">
            <v>30RWA045-_OPT_196</v>
          </cell>
          <cell r="J4379">
            <v>320</v>
          </cell>
          <cell r="K4379">
            <v>89.600000000000009</v>
          </cell>
        </row>
        <row r="4380">
          <cell r="I4380" t="str">
            <v>30RWA045-_OPT_199</v>
          </cell>
          <cell r="J4380">
            <v>557</v>
          </cell>
          <cell r="K4380">
            <v>155.96</v>
          </cell>
        </row>
        <row r="4381">
          <cell r="I4381" t="str">
            <v>30RWA045-_OPT_SEI_2B</v>
          </cell>
          <cell r="J4381">
            <v>980</v>
          </cell>
          <cell r="K4381">
            <v>274.40000000000003</v>
          </cell>
        </row>
        <row r="4382">
          <cell r="I4382" t="str">
            <v>30RWA045-_OPT_SEI_3</v>
          </cell>
          <cell r="J4382">
            <v>899</v>
          </cell>
          <cell r="K4382">
            <v>251.72000000000003</v>
          </cell>
        </row>
        <row r="4383">
          <cell r="I4383" t="str">
            <v>30RWA045-_OPT_SEI_3LI</v>
          </cell>
          <cell r="J4383">
            <v>616</v>
          </cell>
          <cell r="K4383">
            <v>172.48000000000002</v>
          </cell>
        </row>
        <row r="4384">
          <cell r="I4384" t="str">
            <v>30RWA045-_OPT_SEI_4</v>
          </cell>
          <cell r="J4384">
            <v>1051</v>
          </cell>
          <cell r="K4384">
            <v>294.28000000000003</v>
          </cell>
        </row>
        <row r="4385">
          <cell r="I4385" t="str">
            <v>30RWA045-_OPT_SEI_4C</v>
          </cell>
          <cell r="J4385">
            <v>1417</v>
          </cell>
          <cell r="K4385">
            <v>396.76000000000005</v>
          </cell>
        </row>
        <row r="4386">
          <cell r="I4386" t="str">
            <v xml:space="preserve">30RWA060-_OPT_025               </v>
          </cell>
          <cell r="J4386">
            <v>1614</v>
          </cell>
          <cell r="K4386">
            <v>451.92</v>
          </cell>
        </row>
        <row r="4387">
          <cell r="I4387" t="str">
            <v>30RWA060-_OPT_093A</v>
          </cell>
          <cell r="J4387">
            <v>733</v>
          </cell>
          <cell r="K4387">
            <v>205.24</v>
          </cell>
        </row>
        <row r="4388">
          <cell r="I4388" t="str">
            <v xml:space="preserve">30RWA060-_OPT_116C              </v>
          </cell>
          <cell r="J4388">
            <v>3552</v>
          </cell>
          <cell r="K4388">
            <v>994.56000000000006</v>
          </cell>
        </row>
        <row r="4389">
          <cell r="I4389" t="str">
            <v xml:space="preserve">30RWA060-_OPT_116D              </v>
          </cell>
          <cell r="J4389">
            <v>-3977</v>
          </cell>
          <cell r="K4389">
            <v>-1113.5600000000002</v>
          </cell>
        </row>
        <row r="4390">
          <cell r="I4390" t="str">
            <v>30RWA060-_OPT_196</v>
          </cell>
          <cell r="J4390">
            <v>320</v>
          </cell>
          <cell r="K4390">
            <v>89.600000000000009</v>
          </cell>
        </row>
        <row r="4391">
          <cell r="I4391" t="str">
            <v>30RWA060-_OPT_199</v>
          </cell>
          <cell r="J4391">
            <v>557</v>
          </cell>
          <cell r="K4391">
            <v>155.96</v>
          </cell>
        </row>
        <row r="4392">
          <cell r="I4392" t="str">
            <v>30RWA060-_OPT_SEI_2B</v>
          </cell>
          <cell r="J4392">
            <v>1429</v>
          </cell>
          <cell r="K4392">
            <v>400.12000000000006</v>
          </cell>
        </row>
        <row r="4393">
          <cell r="I4393" t="str">
            <v>30RWA060-_OPT_SEI_3</v>
          </cell>
          <cell r="J4393">
            <v>1365</v>
          </cell>
          <cell r="K4393">
            <v>382.20000000000005</v>
          </cell>
        </row>
        <row r="4394">
          <cell r="I4394" t="str">
            <v>30RWA060-_OPT_SEI_3LI</v>
          </cell>
          <cell r="J4394">
            <v>937</v>
          </cell>
          <cell r="K4394">
            <v>262.36</v>
          </cell>
        </row>
        <row r="4395">
          <cell r="I4395" t="str">
            <v>30RWA060-_OPT_SEI_4</v>
          </cell>
          <cell r="J4395">
            <v>1606</v>
          </cell>
          <cell r="K4395">
            <v>449.68000000000006</v>
          </cell>
        </row>
        <row r="4396">
          <cell r="I4396" t="str">
            <v>30RWA060-_OPT_SEI_4C</v>
          </cell>
          <cell r="J4396">
            <v>2169</v>
          </cell>
          <cell r="K4396">
            <v>607.32000000000005</v>
          </cell>
        </row>
        <row r="4397">
          <cell r="I4397" t="str">
            <v xml:space="preserve">30RWA070-_OPT_025               </v>
          </cell>
          <cell r="J4397">
            <v>1614</v>
          </cell>
          <cell r="K4397">
            <v>451.92</v>
          </cell>
        </row>
        <row r="4398">
          <cell r="I4398" t="str">
            <v>30RWA070-_OPT_093A</v>
          </cell>
          <cell r="J4398">
            <v>733</v>
          </cell>
          <cell r="K4398">
            <v>205.24</v>
          </cell>
        </row>
        <row r="4399">
          <cell r="I4399" t="str">
            <v xml:space="preserve">30RWA070-_OPT_116C              </v>
          </cell>
          <cell r="J4399">
            <v>3552</v>
          </cell>
          <cell r="K4399">
            <v>994.56000000000006</v>
          </cell>
        </row>
        <row r="4400">
          <cell r="I4400" t="str">
            <v xml:space="preserve">30RWA070-_OPT_116D              </v>
          </cell>
          <cell r="J4400">
            <v>-3977</v>
          </cell>
          <cell r="K4400">
            <v>-1113.5600000000002</v>
          </cell>
        </row>
        <row r="4401">
          <cell r="I4401" t="str">
            <v>30RWA070-_OPT_196</v>
          </cell>
          <cell r="J4401">
            <v>320</v>
          </cell>
          <cell r="K4401">
            <v>89.600000000000009</v>
          </cell>
        </row>
        <row r="4402">
          <cell r="I4402" t="str">
            <v>30RWA070-_OPT_199</v>
          </cell>
          <cell r="J4402">
            <v>557</v>
          </cell>
          <cell r="K4402">
            <v>155.96</v>
          </cell>
        </row>
        <row r="4403">
          <cell r="I4403" t="str">
            <v>30RWA070-_OPT_SEI_2B</v>
          </cell>
          <cell r="J4403">
            <v>1429</v>
          </cell>
          <cell r="K4403">
            <v>400.12000000000006</v>
          </cell>
        </row>
        <row r="4404">
          <cell r="I4404" t="str">
            <v>30RWA070-_OPT_SEI_3</v>
          </cell>
          <cell r="J4404">
            <v>1365</v>
          </cell>
          <cell r="K4404">
            <v>382.20000000000005</v>
          </cell>
        </row>
        <row r="4405">
          <cell r="I4405" t="str">
            <v>30RWA070-_OPT_SEI_3LI</v>
          </cell>
          <cell r="J4405">
            <v>937</v>
          </cell>
          <cell r="K4405">
            <v>262.36</v>
          </cell>
        </row>
        <row r="4406">
          <cell r="I4406" t="str">
            <v>30RWA070-_OPT_SEI_4</v>
          </cell>
          <cell r="J4406">
            <v>1606</v>
          </cell>
          <cell r="K4406">
            <v>449.68000000000006</v>
          </cell>
        </row>
        <row r="4407">
          <cell r="I4407" t="str">
            <v>30RWA070-_OPT_SEI_4C</v>
          </cell>
          <cell r="J4407">
            <v>2169</v>
          </cell>
          <cell r="K4407">
            <v>607.32000000000005</v>
          </cell>
        </row>
        <row r="4408">
          <cell r="I4408" t="str">
            <v xml:space="preserve">30RWA080-_OPT_025               </v>
          </cell>
          <cell r="J4408">
            <v>1614</v>
          </cell>
          <cell r="K4408">
            <v>451.92</v>
          </cell>
        </row>
        <row r="4409">
          <cell r="I4409" t="str">
            <v>30RWA080-_OPT_093A</v>
          </cell>
          <cell r="J4409">
            <v>733</v>
          </cell>
          <cell r="K4409">
            <v>205.24</v>
          </cell>
        </row>
        <row r="4410">
          <cell r="I4410" t="str">
            <v xml:space="preserve">30RWA080-_OPT_116C              </v>
          </cell>
          <cell r="J4410">
            <v>3552</v>
          </cell>
          <cell r="K4410">
            <v>994.56000000000006</v>
          </cell>
        </row>
        <row r="4411">
          <cell r="I4411" t="str">
            <v xml:space="preserve">30RWA080-_OPT_116D              </v>
          </cell>
          <cell r="J4411">
            <v>-3977</v>
          </cell>
          <cell r="K4411">
            <v>-1113.5600000000002</v>
          </cell>
        </row>
        <row r="4412">
          <cell r="I4412" t="str">
            <v>30RWA080-_OPT_196</v>
          </cell>
          <cell r="J4412">
            <v>320</v>
          </cell>
          <cell r="K4412">
            <v>89.600000000000009</v>
          </cell>
        </row>
        <row r="4413">
          <cell r="I4413" t="str">
            <v>30RWA080-_OPT_199</v>
          </cell>
          <cell r="J4413">
            <v>557</v>
          </cell>
          <cell r="K4413">
            <v>155.96</v>
          </cell>
        </row>
        <row r="4414">
          <cell r="I4414" t="str">
            <v>30RWA080-_OPT_SEI_2B</v>
          </cell>
          <cell r="J4414">
            <v>1429</v>
          </cell>
          <cell r="K4414">
            <v>400.12000000000006</v>
          </cell>
        </row>
        <row r="4415">
          <cell r="I4415" t="str">
            <v>30RWA080-_OPT_SEI_3</v>
          </cell>
          <cell r="J4415">
            <v>1365</v>
          </cell>
          <cell r="K4415">
            <v>382.20000000000005</v>
          </cell>
        </row>
        <row r="4416">
          <cell r="I4416" t="str">
            <v>30RWA080-_OPT_SEI_3LI</v>
          </cell>
          <cell r="J4416">
            <v>937</v>
          </cell>
          <cell r="K4416">
            <v>262.36</v>
          </cell>
        </row>
        <row r="4417">
          <cell r="I4417" t="str">
            <v>30RWA080-_OPT_SEI_4</v>
          </cell>
          <cell r="J4417">
            <v>1606</v>
          </cell>
          <cell r="K4417">
            <v>449.68000000000006</v>
          </cell>
        </row>
        <row r="4418">
          <cell r="I4418" t="str">
            <v>30RWA080-_OPT_SEI_4C</v>
          </cell>
          <cell r="J4418">
            <v>2169</v>
          </cell>
          <cell r="K4418">
            <v>607.32000000000005</v>
          </cell>
        </row>
        <row r="4419">
          <cell r="I4419" t="str">
            <v xml:space="preserve">30RWA090-_OPT_025               </v>
          </cell>
          <cell r="J4419">
            <v>1614</v>
          </cell>
          <cell r="K4419">
            <v>451.92</v>
          </cell>
        </row>
        <row r="4420">
          <cell r="I4420" t="str">
            <v>30RWA090-_OPT_093A</v>
          </cell>
          <cell r="J4420">
            <v>733</v>
          </cell>
          <cell r="K4420">
            <v>205.24</v>
          </cell>
        </row>
        <row r="4421">
          <cell r="I4421" t="str">
            <v xml:space="preserve">30RWA090-_OPT_116C              </v>
          </cell>
          <cell r="J4421">
            <v>3552</v>
          </cell>
          <cell r="K4421">
            <v>994.56000000000006</v>
          </cell>
        </row>
        <row r="4422">
          <cell r="I4422" t="str">
            <v xml:space="preserve">30RWA090-_OPT_116D              </v>
          </cell>
          <cell r="J4422">
            <v>-3977</v>
          </cell>
          <cell r="K4422">
            <v>-1113.5600000000002</v>
          </cell>
        </row>
        <row r="4423">
          <cell r="I4423" t="str">
            <v>30RWA090-_OPT_196</v>
          </cell>
          <cell r="J4423">
            <v>320</v>
          </cell>
          <cell r="K4423">
            <v>89.600000000000009</v>
          </cell>
        </row>
        <row r="4424">
          <cell r="I4424" t="str">
            <v>30RWA090-_OPT_199</v>
          </cell>
          <cell r="J4424">
            <v>557</v>
          </cell>
          <cell r="K4424">
            <v>155.96</v>
          </cell>
        </row>
        <row r="4425">
          <cell r="I4425" t="str">
            <v>30RWA090-_OPT_SEI_2B</v>
          </cell>
          <cell r="J4425">
            <v>1429</v>
          </cell>
          <cell r="K4425">
            <v>400.12000000000006</v>
          </cell>
        </row>
        <row r="4426">
          <cell r="I4426" t="str">
            <v>30RWA090-_OPT_SEI_3</v>
          </cell>
          <cell r="J4426">
            <v>1365</v>
          </cell>
          <cell r="K4426">
            <v>382.20000000000005</v>
          </cell>
        </row>
        <row r="4427">
          <cell r="I4427" t="str">
            <v>30RWA090-_OPT_SEI_3LI</v>
          </cell>
          <cell r="J4427">
            <v>937</v>
          </cell>
          <cell r="K4427">
            <v>262.36</v>
          </cell>
        </row>
        <row r="4428">
          <cell r="I4428" t="str">
            <v>30RWA090-_OPT_SEI_4</v>
          </cell>
          <cell r="J4428">
            <v>1606</v>
          </cell>
          <cell r="K4428">
            <v>449.68000000000006</v>
          </cell>
        </row>
        <row r="4429">
          <cell r="I4429" t="str">
            <v>30RWA090-_OPT_SEI_4C</v>
          </cell>
          <cell r="J4429">
            <v>2169</v>
          </cell>
          <cell r="K4429">
            <v>607.32000000000005</v>
          </cell>
        </row>
        <row r="4430">
          <cell r="I4430" t="str">
            <v xml:space="preserve">30RWA110-_OPT_025               </v>
          </cell>
          <cell r="J4430">
            <v>1740</v>
          </cell>
          <cell r="K4430">
            <v>487.20000000000005</v>
          </cell>
        </row>
        <row r="4431">
          <cell r="I4431" t="str">
            <v>30RWA110-_OPT_093A</v>
          </cell>
          <cell r="J4431">
            <v>733</v>
          </cell>
          <cell r="K4431">
            <v>205.24</v>
          </cell>
        </row>
        <row r="4432">
          <cell r="I4432" t="str">
            <v xml:space="preserve">30RWA110-_OPT_116C              </v>
          </cell>
          <cell r="J4432">
            <v>4028</v>
          </cell>
          <cell r="K4432">
            <v>1127.8400000000001</v>
          </cell>
        </row>
        <row r="4433">
          <cell r="I4433" t="str">
            <v xml:space="preserve">30RWA110-_OPT_116D              </v>
          </cell>
          <cell r="J4433">
            <v>-4257</v>
          </cell>
          <cell r="K4433">
            <v>-1191.96</v>
          </cell>
        </row>
        <row r="4434">
          <cell r="I4434" t="str">
            <v>30RWA110-_OPT_196</v>
          </cell>
          <cell r="J4434">
            <v>320</v>
          </cell>
          <cell r="K4434">
            <v>89.600000000000009</v>
          </cell>
        </row>
        <row r="4435">
          <cell r="I4435" t="str">
            <v>30RWA110-_OPT_199</v>
          </cell>
          <cell r="J4435">
            <v>557</v>
          </cell>
          <cell r="K4435">
            <v>155.96</v>
          </cell>
        </row>
        <row r="4436">
          <cell r="I4436" t="str">
            <v>30RWA110-_OPT_SEI_2B</v>
          </cell>
          <cell r="J4436">
            <v>1429</v>
          </cell>
          <cell r="K4436">
            <v>400.12000000000006</v>
          </cell>
        </row>
        <row r="4437">
          <cell r="I4437" t="str">
            <v>30RWA110-_OPT_SEI_3</v>
          </cell>
          <cell r="J4437">
            <v>1365</v>
          </cell>
          <cell r="K4437">
            <v>382.20000000000005</v>
          </cell>
        </row>
        <row r="4438">
          <cell r="I4438" t="str">
            <v>30RWA110-_OPT_SEI_3LI</v>
          </cell>
          <cell r="J4438">
            <v>937</v>
          </cell>
          <cell r="K4438">
            <v>262.36</v>
          </cell>
        </row>
        <row r="4439">
          <cell r="I4439" t="str">
            <v>30RWA110-_OPT_SEI_4</v>
          </cell>
          <cell r="J4439">
            <v>1606</v>
          </cell>
          <cell r="K4439">
            <v>449.68000000000006</v>
          </cell>
        </row>
        <row r="4440">
          <cell r="I4440" t="str">
            <v>30RWA110-_OPT_SEI_4C</v>
          </cell>
          <cell r="J4440">
            <v>2169</v>
          </cell>
          <cell r="K4440">
            <v>607.32000000000005</v>
          </cell>
        </row>
        <row r="4441">
          <cell r="I4441" t="str">
            <v xml:space="preserve">30RWA120-_OPT_025               </v>
          </cell>
          <cell r="J4441">
            <v>1860</v>
          </cell>
          <cell r="K4441">
            <v>520.80000000000007</v>
          </cell>
        </row>
        <row r="4442">
          <cell r="I4442" t="str">
            <v>30RWA120-_OPT_093A</v>
          </cell>
          <cell r="J4442">
            <v>733</v>
          </cell>
          <cell r="K4442">
            <v>205.24</v>
          </cell>
        </row>
        <row r="4443">
          <cell r="I4443" t="str">
            <v xml:space="preserve">30RWA120-_OPT_116C              </v>
          </cell>
          <cell r="J4443">
            <v>4028</v>
          </cell>
          <cell r="K4443">
            <v>1127.8400000000001</v>
          </cell>
        </row>
        <row r="4444">
          <cell r="I4444" t="str">
            <v xml:space="preserve">30RWA120-_OPT_116D              </v>
          </cell>
          <cell r="J4444">
            <v>-4257</v>
          </cell>
          <cell r="K4444">
            <v>-1191.96</v>
          </cell>
        </row>
        <row r="4445">
          <cell r="I4445" t="str">
            <v>30RWA120-_OPT_196</v>
          </cell>
          <cell r="J4445">
            <v>320</v>
          </cell>
          <cell r="K4445">
            <v>89.600000000000009</v>
          </cell>
        </row>
        <row r="4446">
          <cell r="I4446" t="str">
            <v>30RWA120-_OPT_199</v>
          </cell>
          <cell r="J4446">
            <v>557</v>
          </cell>
          <cell r="K4446">
            <v>155.96</v>
          </cell>
        </row>
        <row r="4447">
          <cell r="I4447" t="str">
            <v>30RWA120-_OPT_SEI_2B</v>
          </cell>
          <cell r="J4447">
            <v>1429</v>
          </cell>
          <cell r="K4447">
            <v>400.12000000000006</v>
          </cell>
        </row>
        <row r="4448">
          <cell r="I4448" t="str">
            <v>30RWA120-_OPT_SEI_3</v>
          </cell>
          <cell r="J4448">
            <v>1365</v>
          </cell>
          <cell r="K4448">
            <v>382.20000000000005</v>
          </cell>
        </row>
        <row r="4449">
          <cell r="I4449" t="str">
            <v>30RWA120-_OPT_SEI_3LI</v>
          </cell>
          <cell r="J4449">
            <v>937</v>
          </cell>
          <cell r="K4449">
            <v>262.36</v>
          </cell>
        </row>
        <row r="4450">
          <cell r="I4450" t="str">
            <v>30RWA120-_OPT_SEI_4</v>
          </cell>
          <cell r="J4450">
            <v>1606</v>
          </cell>
          <cell r="K4450">
            <v>449.68000000000006</v>
          </cell>
        </row>
        <row r="4451">
          <cell r="I4451" t="str">
            <v>30RWA120-_OPT_SEI_4C</v>
          </cell>
          <cell r="J4451">
            <v>2169</v>
          </cell>
          <cell r="K4451">
            <v>607.32000000000005</v>
          </cell>
        </row>
        <row r="4452">
          <cell r="I4452" t="str">
            <v xml:space="preserve">30RWA135-_OPT_025               </v>
          </cell>
          <cell r="J4452">
            <v>2364</v>
          </cell>
          <cell r="K4452">
            <v>661.92000000000007</v>
          </cell>
        </row>
        <row r="4453">
          <cell r="I4453" t="str">
            <v>30RWA135-_OPT_093A</v>
          </cell>
          <cell r="J4453">
            <v>733</v>
          </cell>
          <cell r="K4453">
            <v>205.24</v>
          </cell>
        </row>
        <row r="4454">
          <cell r="I4454" t="str">
            <v xml:space="preserve">30RWA135-_OPT_116C              </v>
          </cell>
          <cell r="J4454">
            <v>4028</v>
          </cell>
          <cell r="K4454">
            <v>1127.8400000000001</v>
          </cell>
        </row>
        <row r="4455">
          <cell r="I4455" t="str">
            <v xml:space="preserve">30RWA135-_OPT_116D              </v>
          </cell>
          <cell r="J4455">
            <v>-4257</v>
          </cell>
          <cell r="K4455">
            <v>-1191.96</v>
          </cell>
        </row>
        <row r="4456">
          <cell r="I4456" t="str">
            <v>30RWA135-_OPT_196</v>
          </cell>
          <cell r="J4456">
            <v>320</v>
          </cell>
          <cell r="K4456">
            <v>89.600000000000009</v>
          </cell>
        </row>
        <row r="4457">
          <cell r="I4457" t="str">
            <v>30RWA135-_OPT_199</v>
          </cell>
          <cell r="J4457">
            <v>557</v>
          </cell>
          <cell r="K4457">
            <v>155.96</v>
          </cell>
        </row>
        <row r="4458">
          <cell r="I4458" t="str">
            <v>30RWA135-_OPT_SEI_2B</v>
          </cell>
          <cell r="J4458">
            <v>1429</v>
          </cell>
          <cell r="K4458">
            <v>400.12000000000006</v>
          </cell>
        </row>
        <row r="4459">
          <cell r="I4459" t="str">
            <v>30RWA135-_OPT_SEI_3</v>
          </cell>
          <cell r="J4459">
            <v>1365</v>
          </cell>
          <cell r="K4459">
            <v>382.20000000000005</v>
          </cell>
        </row>
        <row r="4460">
          <cell r="I4460" t="str">
            <v>30RWA135-_OPT_SEI_3LI</v>
          </cell>
          <cell r="J4460">
            <v>937</v>
          </cell>
          <cell r="K4460">
            <v>262.36</v>
          </cell>
        </row>
        <row r="4461">
          <cell r="I4461" t="str">
            <v>30RWA135-_OPT_SEI_4</v>
          </cell>
          <cell r="J4461">
            <v>1606</v>
          </cell>
          <cell r="K4461">
            <v>449.68000000000006</v>
          </cell>
        </row>
        <row r="4462">
          <cell r="I4462" t="str">
            <v>30RWA135-_OPT_SEI_4C</v>
          </cell>
          <cell r="J4462">
            <v>2169</v>
          </cell>
          <cell r="K4462">
            <v>607.32000000000005</v>
          </cell>
        </row>
        <row r="4463">
          <cell r="I4463" t="str">
            <v xml:space="preserve">30RWA150-_OPT_025               </v>
          </cell>
          <cell r="J4463">
            <v>2982</v>
          </cell>
          <cell r="K4463">
            <v>834.96</v>
          </cell>
        </row>
        <row r="4464">
          <cell r="I4464" t="str">
            <v>30RWA150-_OPT_093A</v>
          </cell>
          <cell r="J4464">
            <v>733</v>
          </cell>
          <cell r="K4464">
            <v>205.24</v>
          </cell>
        </row>
        <row r="4465">
          <cell r="I4465" t="str">
            <v xml:space="preserve">30RWA150-_OPT_116C              </v>
          </cell>
          <cell r="J4465">
            <v>4028</v>
          </cell>
          <cell r="K4465">
            <v>1127.8400000000001</v>
          </cell>
        </row>
        <row r="4466">
          <cell r="I4466" t="str">
            <v xml:space="preserve">30RWA150-_OPT_116D              </v>
          </cell>
          <cell r="J4466">
            <v>-4257</v>
          </cell>
          <cell r="K4466">
            <v>-1191.96</v>
          </cell>
        </row>
        <row r="4467">
          <cell r="I4467" t="str">
            <v>30RWA150-_OPT_196</v>
          </cell>
          <cell r="J4467">
            <v>320</v>
          </cell>
          <cell r="K4467">
            <v>89.600000000000009</v>
          </cell>
        </row>
        <row r="4468">
          <cell r="I4468" t="str">
            <v>30RWA150-_OPT_199</v>
          </cell>
          <cell r="J4468">
            <v>557</v>
          </cell>
          <cell r="K4468">
            <v>155.96</v>
          </cell>
        </row>
        <row r="4469">
          <cell r="I4469" t="str">
            <v>30RWA150-_OPT_SEI_2B</v>
          </cell>
          <cell r="J4469">
            <v>1429</v>
          </cell>
          <cell r="K4469">
            <v>400.12000000000006</v>
          </cell>
        </row>
        <row r="4470">
          <cell r="I4470" t="str">
            <v>30RWA150-_OPT_SEI_3</v>
          </cell>
          <cell r="J4470">
            <v>1365</v>
          </cell>
          <cell r="K4470">
            <v>382.20000000000005</v>
          </cell>
        </row>
        <row r="4471">
          <cell r="I4471" t="str">
            <v>30RWA150-_OPT_SEI_3LI</v>
          </cell>
          <cell r="J4471">
            <v>937</v>
          </cell>
          <cell r="K4471">
            <v>262.36</v>
          </cell>
        </row>
        <row r="4472">
          <cell r="I4472" t="str">
            <v>30RWA150-_OPT_SEI_4</v>
          </cell>
          <cell r="J4472">
            <v>1606</v>
          </cell>
          <cell r="K4472">
            <v>449.68000000000006</v>
          </cell>
        </row>
        <row r="4473">
          <cell r="I4473" t="str">
            <v>30RWA150-_OPT_SEI_4C</v>
          </cell>
          <cell r="J4473">
            <v>2169</v>
          </cell>
          <cell r="K4473">
            <v>607.32000000000005</v>
          </cell>
        </row>
        <row r="4474">
          <cell r="I4474" t="str">
            <v xml:space="preserve">30RWA160-_OPT_025               </v>
          </cell>
          <cell r="J4474">
            <v>3235</v>
          </cell>
          <cell r="K4474">
            <v>905.80000000000007</v>
          </cell>
        </row>
        <row r="4475">
          <cell r="I4475" t="str">
            <v>30RWA160-_OPT_093A</v>
          </cell>
          <cell r="J4475">
            <v>1470</v>
          </cell>
          <cell r="K4475">
            <v>411.6</v>
          </cell>
        </row>
        <row r="4476">
          <cell r="I4476" t="str">
            <v xml:space="preserve">30RWA160-_OPT_116C              </v>
          </cell>
          <cell r="J4476">
            <v>2698</v>
          </cell>
          <cell r="K4476">
            <v>755.44</v>
          </cell>
        </row>
        <row r="4477">
          <cell r="I4477" t="str">
            <v xml:space="preserve">30RWA160-_OPT_116D              </v>
          </cell>
          <cell r="J4477">
            <v>-6638</v>
          </cell>
          <cell r="K4477">
            <v>-1858.64</v>
          </cell>
        </row>
        <row r="4478">
          <cell r="I4478" t="str">
            <v>30RWA160-_OPT_196</v>
          </cell>
          <cell r="J4478">
            <v>640</v>
          </cell>
          <cell r="K4478">
            <v>179.20000000000002</v>
          </cell>
        </row>
        <row r="4479">
          <cell r="I4479" t="str">
            <v>30RWA160-_OPT_199</v>
          </cell>
          <cell r="J4479">
            <v>557</v>
          </cell>
          <cell r="K4479">
            <v>155.96</v>
          </cell>
        </row>
        <row r="4480">
          <cell r="I4480" t="str">
            <v>30RWA160-_OPT_SEI_2B</v>
          </cell>
          <cell r="J4480">
            <v>2204</v>
          </cell>
          <cell r="K4480">
            <v>617.12</v>
          </cell>
        </row>
        <row r="4481">
          <cell r="I4481" t="str">
            <v>30RWA160-_OPT_SEI_3</v>
          </cell>
          <cell r="J4481">
            <v>1984</v>
          </cell>
          <cell r="K4481">
            <v>555.5200000000001</v>
          </cell>
        </row>
        <row r="4482">
          <cell r="I4482" t="str">
            <v>30RWA160-_OPT_SEI_3LI</v>
          </cell>
          <cell r="J4482">
            <v>1361</v>
          </cell>
          <cell r="K4482">
            <v>381.08000000000004</v>
          </cell>
        </row>
        <row r="4483">
          <cell r="I4483" t="str">
            <v>30RWA160-_OPT_SEI_4</v>
          </cell>
          <cell r="J4483">
            <v>2342</v>
          </cell>
          <cell r="K4483">
            <v>655.7600000000001</v>
          </cell>
        </row>
        <row r="4484">
          <cell r="I4484" t="str">
            <v>30RWA160-_OPT_SEI_4C</v>
          </cell>
          <cell r="J4484">
            <v>3162</v>
          </cell>
          <cell r="K4484">
            <v>885.36000000000013</v>
          </cell>
        </row>
        <row r="4485">
          <cell r="I4485" t="str">
            <v xml:space="preserve">30RWA185-_OPT_025               </v>
          </cell>
          <cell r="J4485">
            <v>3235</v>
          </cell>
          <cell r="K4485">
            <v>905.80000000000007</v>
          </cell>
        </row>
        <row r="4486">
          <cell r="I4486" t="str">
            <v>30RWA185-_OPT_093A</v>
          </cell>
          <cell r="J4486">
            <v>1470</v>
          </cell>
          <cell r="K4486">
            <v>411.6</v>
          </cell>
        </row>
        <row r="4487">
          <cell r="I4487" t="str">
            <v xml:space="preserve">30RWA185-_OPT_116C              </v>
          </cell>
          <cell r="J4487">
            <v>2698</v>
          </cell>
          <cell r="K4487">
            <v>755.44</v>
          </cell>
        </row>
        <row r="4488">
          <cell r="I4488" t="str">
            <v xml:space="preserve">30RWA185-_OPT_116D              </v>
          </cell>
          <cell r="J4488">
            <v>-6638</v>
          </cell>
          <cell r="K4488">
            <v>-1858.64</v>
          </cell>
        </row>
        <row r="4489">
          <cell r="I4489" t="str">
            <v>30RWA185-_OPT_196</v>
          </cell>
          <cell r="J4489">
            <v>640</v>
          </cell>
          <cell r="K4489">
            <v>179.20000000000002</v>
          </cell>
        </row>
        <row r="4490">
          <cell r="I4490" t="str">
            <v>30RWA185-_OPT_199</v>
          </cell>
          <cell r="J4490">
            <v>557</v>
          </cell>
          <cell r="K4490">
            <v>155.96</v>
          </cell>
        </row>
        <row r="4491">
          <cell r="I4491" t="str">
            <v>30RWA185-_OPT_SEI_2B</v>
          </cell>
          <cell r="J4491">
            <v>2204</v>
          </cell>
          <cell r="K4491">
            <v>617.12</v>
          </cell>
        </row>
        <row r="4492">
          <cell r="I4492" t="str">
            <v>30RWA185-_OPT_SEI_3</v>
          </cell>
          <cell r="J4492">
            <v>1984</v>
          </cell>
          <cell r="K4492">
            <v>555.5200000000001</v>
          </cell>
        </row>
        <row r="4493">
          <cell r="I4493" t="str">
            <v>30RWA185-_OPT_SEI_3LI</v>
          </cell>
          <cell r="J4493">
            <v>1361</v>
          </cell>
          <cell r="K4493">
            <v>381.08000000000004</v>
          </cell>
        </row>
        <row r="4494">
          <cell r="I4494" t="str">
            <v>30RWA185-_OPT_SEI_4</v>
          </cell>
          <cell r="J4494">
            <v>2342</v>
          </cell>
          <cell r="K4494">
            <v>655.7600000000001</v>
          </cell>
        </row>
        <row r="4495">
          <cell r="I4495" t="str">
            <v>30RWA185-_OPT_SEI_4C</v>
          </cell>
          <cell r="J4495">
            <v>3162</v>
          </cell>
          <cell r="K4495">
            <v>885.36000000000013</v>
          </cell>
        </row>
        <row r="4496">
          <cell r="I4496" t="str">
            <v xml:space="preserve">30RWA210-_OPT_025               </v>
          </cell>
          <cell r="J4496">
            <v>3480</v>
          </cell>
          <cell r="K4496">
            <v>974.40000000000009</v>
          </cell>
        </row>
        <row r="4497">
          <cell r="I4497" t="str">
            <v>30RWA210-_OPT_093A</v>
          </cell>
          <cell r="J4497">
            <v>1470</v>
          </cell>
          <cell r="K4497">
            <v>411.6</v>
          </cell>
        </row>
        <row r="4498">
          <cell r="I4498" t="str">
            <v xml:space="preserve">30RWA210-_OPT_116C              </v>
          </cell>
          <cell r="J4498">
            <v>3901</v>
          </cell>
          <cell r="K4498">
            <v>1092.2800000000002</v>
          </cell>
        </row>
        <row r="4499">
          <cell r="I4499" t="str">
            <v xml:space="preserve">30RWA210-_OPT_116D              </v>
          </cell>
          <cell r="J4499">
            <v>-7365</v>
          </cell>
          <cell r="K4499">
            <v>-2062.2000000000003</v>
          </cell>
        </row>
        <row r="4500">
          <cell r="I4500" t="str">
            <v>30RWA210-_OPT_196</v>
          </cell>
          <cell r="J4500">
            <v>640</v>
          </cell>
          <cell r="K4500">
            <v>179.20000000000002</v>
          </cell>
        </row>
        <row r="4501">
          <cell r="I4501" t="str">
            <v>30RWA210-_OPT_199</v>
          </cell>
          <cell r="J4501">
            <v>557</v>
          </cell>
          <cell r="K4501">
            <v>155.96</v>
          </cell>
        </row>
        <row r="4502">
          <cell r="I4502" t="str">
            <v>30RWA210-_OPT_SEI_2B</v>
          </cell>
          <cell r="J4502">
            <v>2204</v>
          </cell>
          <cell r="K4502">
            <v>617.12</v>
          </cell>
        </row>
        <row r="4503">
          <cell r="I4503" t="str">
            <v>30RWA210-_OPT_SEI_3</v>
          </cell>
          <cell r="J4503">
            <v>1984</v>
          </cell>
          <cell r="K4503">
            <v>555.5200000000001</v>
          </cell>
        </row>
        <row r="4504">
          <cell r="I4504" t="str">
            <v>30RWA210-_OPT_SEI_3LI</v>
          </cell>
          <cell r="J4504">
            <v>1361</v>
          </cell>
          <cell r="K4504">
            <v>381.08000000000004</v>
          </cell>
        </row>
        <row r="4505">
          <cell r="I4505" t="str">
            <v>30RWA210-_OPT_SEI_4</v>
          </cell>
          <cell r="J4505">
            <v>2342</v>
          </cell>
          <cell r="K4505">
            <v>655.7600000000001</v>
          </cell>
        </row>
        <row r="4506">
          <cell r="I4506" t="str">
            <v>30RWA210-_OPT_SEI_4C</v>
          </cell>
          <cell r="J4506">
            <v>3162</v>
          </cell>
          <cell r="K4506">
            <v>885.36000000000013</v>
          </cell>
        </row>
        <row r="4507">
          <cell r="I4507" t="str">
            <v xml:space="preserve">30RWA245-_OPT_025               </v>
          </cell>
          <cell r="J4507">
            <v>3714</v>
          </cell>
          <cell r="K4507">
            <v>1039.92</v>
          </cell>
        </row>
        <row r="4508">
          <cell r="I4508" t="str">
            <v>30RWA245-_OPT_093A</v>
          </cell>
          <cell r="J4508">
            <v>1470</v>
          </cell>
          <cell r="K4508">
            <v>411.6</v>
          </cell>
        </row>
        <row r="4509">
          <cell r="I4509" t="str">
            <v xml:space="preserve">30RWA245-_OPT_116C              </v>
          </cell>
          <cell r="J4509">
            <v>3901</v>
          </cell>
          <cell r="K4509">
            <v>1092.2800000000002</v>
          </cell>
        </row>
        <row r="4510">
          <cell r="I4510" t="str">
            <v xml:space="preserve">30RWA245-_OPT_116D              </v>
          </cell>
          <cell r="J4510">
            <v>-7365</v>
          </cell>
          <cell r="K4510">
            <v>-2062.2000000000003</v>
          </cell>
        </row>
        <row r="4511">
          <cell r="I4511" t="str">
            <v>30RWA245-_OPT_196</v>
          </cell>
          <cell r="J4511">
            <v>640</v>
          </cell>
          <cell r="K4511">
            <v>179.20000000000002</v>
          </cell>
        </row>
        <row r="4512">
          <cell r="I4512" t="str">
            <v>30RWA245-_OPT_199</v>
          </cell>
          <cell r="J4512">
            <v>557</v>
          </cell>
          <cell r="K4512">
            <v>155.96</v>
          </cell>
        </row>
        <row r="4513">
          <cell r="I4513" t="str">
            <v>30RWA245-_OPT_SEI_2B</v>
          </cell>
          <cell r="J4513">
            <v>2204</v>
          </cell>
          <cell r="K4513">
            <v>617.12</v>
          </cell>
        </row>
        <row r="4514">
          <cell r="I4514" t="str">
            <v>30RWA245-_OPT_SEI_3</v>
          </cell>
          <cell r="J4514">
            <v>1984</v>
          </cell>
          <cell r="K4514">
            <v>555.5200000000001</v>
          </cell>
        </row>
        <row r="4515">
          <cell r="I4515" t="str">
            <v>30RWA245-_OPT_SEI_3LI</v>
          </cell>
          <cell r="J4515">
            <v>1361</v>
          </cell>
          <cell r="K4515">
            <v>381.08000000000004</v>
          </cell>
        </row>
        <row r="4516">
          <cell r="I4516" t="str">
            <v>30RWA245-_OPT_SEI_4</v>
          </cell>
          <cell r="J4516">
            <v>2342</v>
          </cell>
          <cell r="K4516">
            <v>655.7600000000001</v>
          </cell>
        </row>
        <row r="4517">
          <cell r="I4517" t="str">
            <v>30RWA245-_OPT_SEI_4C</v>
          </cell>
          <cell r="J4517">
            <v>3162</v>
          </cell>
          <cell r="K4517">
            <v>885.36000000000013</v>
          </cell>
        </row>
        <row r="4518">
          <cell r="I4518" t="str">
            <v xml:space="preserve">30RWA275-_OPT_025               </v>
          </cell>
          <cell r="J4518">
            <v>4728</v>
          </cell>
          <cell r="K4518">
            <v>1323.8400000000001</v>
          </cell>
        </row>
        <row r="4519">
          <cell r="I4519" t="str">
            <v>30RWA275-_OPT_093A</v>
          </cell>
          <cell r="J4519">
            <v>1470</v>
          </cell>
          <cell r="K4519">
            <v>411.6</v>
          </cell>
        </row>
        <row r="4520">
          <cell r="I4520" t="str">
            <v xml:space="preserve">30RWA275-_OPT_116C              </v>
          </cell>
          <cell r="J4520">
            <v>3901</v>
          </cell>
          <cell r="K4520">
            <v>1092.2800000000002</v>
          </cell>
        </row>
        <row r="4521">
          <cell r="I4521" t="str">
            <v xml:space="preserve">30RWA275-_OPT_116D              </v>
          </cell>
          <cell r="J4521">
            <v>-7365</v>
          </cell>
          <cell r="K4521">
            <v>-2062.2000000000003</v>
          </cell>
        </row>
        <row r="4522">
          <cell r="I4522" t="str">
            <v>30RWA275-_OPT_196</v>
          </cell>
          <cell r="J4522">
            <v>640</v>
          </cell>
          <cell r="K4522">
            <v>179.20000000000002</v>
          </cell>
        </row>
        <row r="4523">
          <cell r="I4523" t="str">
            <v>30RWA275-_OPT_199</v>
          </cell>
          <cell r="J4523">
            <v>557</v>
          </cell>
          <cell r="K4523">
            <v>155.96</v>
          </cell>
        </row>
        <row r="4524">
          <cell r="I4524" t="str">
            <v>30RWA275-_OPT_SEI_2B</v>
          </cell>
          <cell r="J4524">
            <v>2204</v>
          </cell>
          <cell r="K4524">
            <v>617.12</v>
          </cell>
        </row>
        <row r="4525">
          <cell r="I4525" t="str">
            <v>30RWA275-_OPT_SEI_3</v>
          </cell>
          <cell r="J4525">
            <v>1984</v>
          </cell>
          <cell r="K4525">
            <v>555.5200000000001</v>
          </cell>
        </row>
        <row r="4526">
          <cell r="I4526" t="str">
            <v>30RWA275-_OPT_SEI_3LI</v>
          </cell>
          <cell r="J4526">
            <v>1361</v>
          </cell>
          <cell r="K4526">
            <v>381.08000000000004</v>
          </cell>
        </row>
        <row r="4527">
          <cell r="I4527" t="str">
            <v>30RWA275-_OPT_SEI_4</v>
          </cell>
          <cell r="J4527">
            <v>2342</v>
          </cell>
          <cell r="K4527">
            <v>655.7600000000001</v>
          </cell>
        </row>
        <row r="4528">
          <cell r="I4528" t="str">
            <v>30RWA275-_OPT_SEI_4C</v>
          </cell>
          <cell r="J4528">
            <v>3162</v>
          </cell>
          <cell r="K4528">
            <v>885.36000000000013</v>
          </cell>
        </row>
        <row r="4529">
          <cell r="I4529" t="str">
            <v xml:space="preserve">30RWA300-_OPT_025               </v>
          </cell>
          <cell r="J4529">
            <v>5958</v>
          </cell>
          <cell r="K4529">
            <v>1668.2400000000002</v>
          </cell>
        </row>
        <row r="4530">
          <cell r="I4530" t="str">
            <v>30RWA300-_OPT_093A</v>
          </cell>
          <cell r="J4530">
            <v>1470</v>
          </cell>
          <cell r="K4530">
            <v>411.6</v>
          </cell>
        </row>
        <row r="4531">
          <cell r="I4531" t="str">
            <v xml:space="preserve">30RWA300-_OPT_116C              </v>
          </cell>
          <cell r="J4531">
            <v>3901</v>
          </cell>
          <cell r="K4531">
            <v>1092.2800000000002</v>
          </cell>
        </row>
        <row r="4532">
          <cell r="I4532" t="str">
            <v xml:space="preserve">30RWA300-_OPT_116D              </v>
          </cell>
          <cell r="J4532">
            <v>-7365</v>
          </cell>
          <cell r="K4532">
            <v>-2062.2000000000003</v>
          </cell>
        </row>
        <row r="4533">
          <cell r="I4533" t="str">
            <v>30RWA300-_OPT_196</v>
          </cell>
          <cell r="J4533">
            <v>640</v>
          </cell>
          <cell r="K4533">
            <v>179.20000000000002</v>
          </cell>
        </row>
        <row r="4534">
          <cell r="I4534" t="str">
            <v>30RWA300-_OPT_199</v>
          </cell>
          <cell r="J4534">
            <v>557</v>
          </cell>
          <cell r="K4534">
            <v>155.96</v>
          </cell>
        </row>
        <row r="4535">
          <cell r="I4535" t="str">
            <v>30RWA300-_OPT_SEI_2B</v>
          </cell>
          <cell r="J4535">
            <v>2204</v>
          </cell>
          <cell r="K4535">
            <v>617.12</v>
          </cell>
        </row>
        <row r="4536">
          <cell r="I4536" t="str">
            <v>30RWA300-_OPT_SEI_3</v>
          </cell>
          <cell r="J4536">
            <v>1984</v>
          </cell>
          <cell r="K4536">
            <v>555.5200000000001</v>
          </cell>
        </row>
        <row r="4537">
          <cell r="I4537" t="str">
            <v>30RWA300-_OPT_SEI_3LI</v>
          </cell>
          <cell r="J4537">
            <v>1361</v>
          </cell>
          <cell r="K4537">
            <v>381.08000000000004</v>
          </cell>
        </row>
        <row r="4538">
          <cell r="I4538" t="str">
            <v>30RWA300-_OPT_SEI_4</v>
          </cell>
          <cell r="J4538">
            <v>2342</v>
          </cell>
          <cell r="K4538">
            <v>655.7600000000001</v>
          </cell>
        </row>
        <row r="4539">
          <cell r="I4539" t="str">
            <v>30RWA300-_OPT_SEI_4C</v>
          </cell>
          <cell r="J4539">
            <v>3162</v>
          </cell>
          <cell r="K4539">
            <v>885.36000000000013</v>
          </cell>
        </row>
        <row r="4540">
          <cell r="I4540" t="str">
            <v xml:space="preserve">30RY-017-B_OPT_002B              </v>
          </cell>
          <cell r="J4540">
            <v>2184</v>
          </cell>
          <cell r="K4540">
            <v>611.5200000000001</v>
          </cell>
        </row>
        <row r="4541">
          <cell r="I4541" t="str">
            <v xml:space="preserve">30RY-017-B_OPT_003A              </v>
          </cell>
          <cell r="J4541">
            <v>287</v>
          </cell>
          <cell r="K4541">
            <v>80.360000000000014</v>
          </cell>
        </row>
        <row r="4542">
          <cell r="I4542" t="str">
            <v xml:space="preserve">30RY-017-B_OPT_116D              </v>
          </cell>
          <cell r="J4542">
            <v>-1782</v>
          </cell>
          <cell r="K4542">
            <v>-498.96000000000004</v>
          </cell>
        </row>
        <row r="4543">
          <cell r="I4543" t="str">
            <v xml:space="preserve">30RY-017-B_OPT_148B             </v>
          </cell>
          <cell r="J4543">
            <v>1107</v>
          </cell>
          <cell r="K4543">
            <v>309.96000000000004</v>
          </cell>
        </row>
        <row r="4544">
          <cell r="I4544" t="str">
            <v>30RY-017-B_OPT_196</v>
          </cell>
          <cell r="J4544">
            <v>517</v>
          </cell>
          <cell r="K4544">
            <v>144.76000000000002</v>
          </cell>
        </row>
        <row r="4545">
          <cell r="I4545" t="str">
            <v xml:space="preserve">30RY-017-B_OPT_199            </v>
          </cell>
          <cell r="J4545">
            <v>557</v>
          </cell>
          <cell r="K4545">
            <v>155.96</v>
          </cell>
        </row>
        <row r="4546">
          <cell r="I4546" t="str">
            <v>30RY-017-B_OPT_SEI_2B</v>
          </cell>
          <cell r="J4546">
            <v>729</v>
          </cell>
          <cell r="K4546">
            <v>204.12000000000003</v>
          </cell>
        </row>
        <row r="4547">
          <cell r="I4547" t="str">
            <v>30RY-017-B_OPT_SEI_3</v>
          </cell>
          <cell r="J4547">
            <v>1163</v>
          </cell>
          <cell r="K4547">
            <v>325.64000000000004</v>
          </cell>
        </row>
        <row r="4548">
          <cell r="I4548" t="str">
            <v>30RY-017-B_OPT_SEI_3LI</v>
          </cell>
          <cell r="J4548">
            <v>797</v>
          </cell>
          <cell r="K4548">
            <v>223.16000000000003</v>
          </cell>
        </row>
        <row r="4549">
          <cell r="I4549" t="str">
            <v>30RY-017-B_OPT_SEI_4</v>
          </cell>
          <cell r="J4549">
            <v>1365</v>
          </cell>
          <cell r="K4549">
            <v>382.20000000000005</v>
          </cell>
        </row>
        <row r="4550">
          <cell r="I4550" t="str">
            <v>30RY-017-B_OPT_SEI_4C</v>
          </cell>
          <cell r="J4550">
            <v>1842</v>
          </cell>
          <cell r="K4550">
            <v>515.7600000000001</v>
          </cell>
        </row>
        <row r="4551">
          <cell r="I4551" t="str">
            <v xml:space="preserve">30RY-021-B_OPT_002B              </v>
          </cell>
          <cell r="J4551">
            <v>2184</v>
          </cell>
          <cell r="K4551">
            <v>611.5200000000001</v>
          </cell>
        </row>
        <row r="4552">
          <cell r="I4552" t="str">
            <v xml:space="preserve">30RY-021-B_OPT_003A              </v>
          </cell>
          <cell r="J4552">
            <v>287</v>
          </cell>
          <cell r="K4552">
            <v>80.360000000000014</v>
          </cell>
        </row>
        <row r="4553">
          <cell r="I4553" t="str">
            <v xml:space="preserve">30RY-021-B_OPT_116D              </v>
          </cell>
          <cell r="J4553">
            <v>-1782</v>
          </cell>
          <cell r="K4553">
            <v>-498.96000000000004</v>
          </cell>
        </row>
        <row r="4554">
          <cell r="I4554" t="str">
            <v xml:space="preserve">30RY-021-B_OPT_148B             </v>
          </cell>
          <cell r="J4554">
            <v>1107</v>
          </cell>
          <cell r="K4554">
            <v>309.96000000000004</v>
          </cell>
        </row>
        <row r="4555">
          <cell r="I4555" t="str">
            <v>30RY-021-B_OPT_196</v>
          </cell>
          <cell r="J4555">
            <v>517</v>
          </cell>
          <cell r="K4555">
            <v>144.76000000000002</v>
          </cell>
        </row>
        <row r="4556">
          <cell r="I4556" t="str">
            <v xml:space="preserve">30RY-021-B_OPT_199            </v>
          </cell>
          <cell r="J4556">
            <v>557</v>
          </cell>
          <cell r="K4556">
            <v>155.96</v>
          </cell>
        </row>
        <row r="4557">
          <cell r="I4557" t="str">
            <v>30RY-021-B_OPT_SEI_2B</v>
          </cell>
          <cell r="J4557">
            <v>729</v>
          </cell>
          <cell r="K4557">
            <v>204.12000000000003</v>
          </cell>
        </row>
        <row r="4558">
          <cell r="I4558" t="str">
            <v>30RY-021-B_OPT_SEI_3</v>
          </cell>
          <cell r="J4558">
            <v>1163</v>
          </cell>
          <cell r="K4558">
            <v>325.64000000000004</v>
          </cell>
        </row>
        <row r="4559">
          <cell r="I4559" t="str">
            <v>30RY-021-B_OPT_SEI_3LI</v>
          </cell>
          <cell r="J4559">
            <v>797</v>
          </cell>
          <cell r="K4559">
            <v>223.16000000000003</v>
          </cell>
        </row>
        <row r="4560">
          <cell r="I4560" t="str">
            <v>30RY-021-B_OPT_SEI_4</v>
          </cell>
          <cell r="J4560">
            <v>1365</v>
          </cell>
          <cell r="K4560">
            <v>382.20000000000005</v>
          </cell>
        </row>
        <row r="4561">
          <cell r="I4561" t="str">
            <v>30RY-021-B_OPT_SEI_4C</v>
          </cell>
          <cell r="J4561">
            <v>1842</v>
          </cell>
          <cell r="K4561">
            <v>515.7600000000001</v>
          </cell>
        </row>
        <row r="4562">
          <cell r="I4562" t="str">
            <v xml:space="preserve">30RY-026-B_OPT_002B              </v>
          </cell>
          <cell r="J4562">
            <v>2259</v>
          </cell>
          <cell r="K4562">
            <v>632.5200000000001</v>
          </cell>
        </row>
        <row r="4563">
          <cell r="I4563" t="str">
            <v xml:space="preserve">30RY-026-B_OPT_003A              </v>
          </cell>
          <cell r="J4563">
            <v>381</v>
          </cell>
          <cell r="K4563">
            <v>106.68</v>
          </cell>
        </row>
        <row r="4564">
          <cell r="I4564" t="str">
            <v xml:space="preserve">30RY-026-B_OPT_116D              </v>
          </cell>
          <cell r="J4564">
            <v>-1782</v>
          </cell>
          <cell r="K4564">
            <v>-498.96000000000004</v>
          </cell>
        </row>
        <row r="4565">
          <cell r="I4565" t="str">
            <v xml:space="preserve">30RY-026-B_OPT_148B             </v>
          </cell>
          <cell r="J4565">
            <v>1107</v>
          </cell>
          <cell r="K4565">
            <v>309.96000000000004</v>
          </cell>
        </row>
        <row r="4566">
          <cell r="I4566" t="str">
            <v>30RY-026-B_OPT_196</v>
          </cell>
          <cell r="J4566">
            <v>517</v>
          </cell>
          <cell r="K4566">
            <v>144.76000000000002</v>
          </cell>
        </row>
        <row r="4567">
          <cell r="I4567" t="str">
            <v xml:space="preserve">30RY-026-B_OPT_199            </v>
          </cell>
          <cell r="J4567">
            <v>557</v>
          </cell>
          <cell r="K4567">
            <v>155.96</v>
          </cell>
        </row>
        <row r="4568">
          <cell r="I4568" t="str">
            <v>30RY-026-B_OPT_SEI_2B</v>
          </cell>
          <cell r="J4568">
            <v>729</v>
          </cell>
          <cell r="K4568">
            <v>204.12000000000003</v>
          </cell>
        </row>
        <row r="4569">
          <cell r="I4569" t="str">
            <v>30RY-026-B_OPT_SEI_3</v>
          </cell>
          <cell r="J4569">
            <v>1163</v>
          </cell>
          <cell r="K4569">
            <v>325.64000000000004</v>
          </cell>
        </row>
        <row r="4570">
          <cell r="I4570" t="str">
            <v>30RY-026-B_OPT_SEI_3LI</v>
          </cell>
          <cell r="J4570">
            <v>797</v>
          </cell>
          <cell r="K4570">
            <v>223.16000000000003</v>
          </cell>
        </row>
        <row r="4571">
          <cell r="I4571" t="str">
            <v>30RY-026-B_OPT_SEI_4</v>
          </cell>
          <cell r="J4571">
            <v>1365</v>
          </cell>
          <cell r="K4571">
            <v>382.20000000000005</v>
          </cell>
        </row>
        <row r="4572">
          <cell r="I4572" t="str">
            <v>30RY-026-B_OPT_SEI_4C</v>
          </cell>
          <cell r="J4572">
            <v>1842</v>
          </cell>
          <cell r="K4572">
            <v>515.7600000000001</v>
          </cell>
        </row>
        <row r="4573">
          <cell r="I4573" t="str">
            <v xml:space="preserve">30RY-033-B_OPT_002B              </v>
          </cell>
          <cell r="J4573">
            <v>2259</v>
          </cell>
          <cell r="K4573">
            <v>632.5200000000001</v>
          </cell>
        </row>
        <row r="4574">
          <cell r="I4574" t="str">
            <v xml:space="preserve">30RY-033-B_OPT_003A              </v>
          </cell>
          <cell r="J4574">
            <v>381</v>
          </cell>
          <cell r="K4574">
            <v>106.68</v>
          </cell>
        </row>
        <row r="4575">
          <cell r="I4575" t="str">
            <v xml:space="preserve">30RY-033-B_OPT_116D              </v>
          </cell>
          <cell r="J4575">
            <v>-1782</v>
          </cell>
          <cell r="K4575">
            <v>-498.96000000000004</v>
          </cell>
        </row>
        <row r="4576">
          <cell r="I4576" t="str">
            <v xml:space="preserve">30RY-033-B_OPT_148B             </v>
          </cell>
          <cell r="J4576">
            <v>1107</v>
          </cell>
          <cell r="K4576">
            <v>309.96000000000004</v>
          </cell>
        </row>
        <row r="4577">
          <cell r="I4577" t="str">
            <v>30RY-033-B_OPT_196</v>
          </cell>
          <cell r="J4577">
            <v>517</v>
          </cell>
          <cell r="K4577">
            <v>144.76000000000002</v>
          </cell>
        </row>
        <row r="4578">
          <cell r="I4578" t="str">
            <v xml:space="preserve">30RY-033-B_OPT_199            </v>
          </cell>
          <cell r="J4578">
            <v>557</v>
          </cell>
          <cell r="K4578">
            <v>155.96</v>
          </cell>
        </row>
        <row r="4579">
          <cell r="I4579" t="str">
            <v>30RY-033-B_OPT_SEI_2B</v>
          </cell>
          <cell r="J4579">
            <v>729</v>
          </cell>
          <cell r="K4579">
            <v>204.12000000000003</v>
          </cell>
        </row>
        <row r="4580">
          <cell r="I4580" t="str">
            <v>30RY-033-B_OPT_SEI_3</v>
          </cell>
          <cell r="J4580">
            <v>1163</v>
          </cell>
          <cell r="K4580">
            <v>325.64000000000004</v>
          </cell>
        </row>
        <row r="4581">
          <cell r="I4581" t="str">
            <v>30RY-033-B_OPT_SEI_3LI</v>
          </cell>
          <cell r="J4581">
            <v>797</v>
          </cell>
          <cell r="K4581">
            <v>223.16000000000003</v>
          </cell>
        </row>
        <row r="4582">
          <cell r="I4582" t="str">
            <v>30RY-033-B_OPT_SEI_4</v>
          </cell>
          <cell r="J4582">
            <v>1365</v>
          </cell>
          <cell r="K4582">
            <v>382.20000000000005</v>
          </cell>
        </row>
        <row r="4583">
          <cell r="I4583" t="str">
            <v>30RY-033-B_OPT_SEI_4C</v>
          </cell>
          <cell r="J4583">
            <v>1842</v>
          </cell>
          <cell r="K4583">
            <v>515.7600000000001</v>
          </cell>
        </row>
        <row r="4584">
          <cell r="I4584" t="str">
            <v xml:space="preserve">30RY-040-B_OPT_002B              </v>
          </cell>
          <cell r="J4584">
            <v>3007</v>
          </cell>
          <cell r="K4584">
            <v>841.96</v>
          </cell>
        </row>
        <row r="4585">
          <cell r="I4585" t="str">
            <v xml:space="preserve">30RY-040-B_OPT_003A              </v>
          </cell>
          <cell r="J4585">
            <v>393</v>
          </cell>
          <cell r="K4585">
            <v>110.04</v>
          </cell>
        </row>
        <row r="4586">
          <cell r="I4586" t="str">
            <v xml:space="preserve">30RY-040-B_OPT_006               </v>
          </cell>
          <cell r="J4586">
            <v>99</v>
          </cell>
          <cell r="K4586">
            <v>27.720000000000002</v>
          </cell>
        </row>
        <row r="4587">
          <cell r="I4587" t="str">
            <v xml:space="preserve">30RY-040-B_OPT_023A              </v>
          </cell>
          <cell r="J4587">
            <v>593</v>
          </cell>
          <cell r="K4587">
            <v>166.04000000000002</v>
          </cell>
        </row>
        <row r="4588">
          <cell r="I4588" t="str">
            <v xml:space="preserve">30RY-040-B_OPT_025               </v>
          </cell>
          <cell r="J4588">
            <v>858</v>
          </cell>
          <cell r="K4588">
            <v>240.24</v>
          </cell>
        </row>
        <row r="4589">
          <cell r="I4589" t="str">
            <v xml:space="preserve">30RY-040-B_OPT_042              </v>
          </cell>
          <cell r="J4589">
            <v>601</v>
          </cell>
          <cell r="K4589">
            <v>168.28000000000003</v>
          </cell>
        </row>
        <row r="4590">
          <cell r="I4590" t="str">
            <v xml:space="preserve">30RY-040-B_OPT_116C              </v>
          </cell>
          <cell r="J4590">
            <v>1604</v>
          </cell>
          <cell r="K4590">
            <v>449.12000000000006</v>
          </cell>
        </row>
        <row r="4591">
          <cell r="I4591" t="str">
            <v xml:space="preserve">30RY-040-B_OPT_116D              </v>
          </cell>
          <cell r="J4591">
            <v>-2430</v>
          </cell>
          <cell r="K4591">
            <v>-680.40000000000009</v>
          </cell>
        </row>
        <row r="4592">
          <cell r="I4592" t="str">
            <v xml:space="preserve">30RY-040-B_OPT_148B             </v>
          </cell>
          <cell r="J4592">
            <v>1107</v>
          </cell>
          <cell r="K4592">
            <v>309.96000000000004</v>
          </cell>
        </row>
        <row r="4593">
          <cell r="I4593" t="str">
            <v>30RY-040-B_OPT_196</v>
          </cell>
          <cell r="J4593">
            <v>517</v>
          </cell>
          <cell r="K4593">
            <v>144.76000000000002</v>
          </cell>
        </row>
        <row r="4594">
          <cell r="I4594" t="str">
            <v xml:space="preserve">30RY-040-B_OPT_199            </v>
          </cell>
          <cell r="J4594">
            <v>557</v>
          </cell>
          <cell r="K4594">
            <v>155.96</v>
          </cell>
        </row>
        <row r="4595">
          <cell r="I4595" t="str">
            <v>30RY-040-B_OPT_SEI_2B</v>
          </cell>
          <cell r="J4595">
            <v>795</v>
          </cell>
          <cell r="K4595">
            <v>222.60000000000002</v>
          </cell>
        </row>
        <row r="4596">
          <cell r="I4596" t="str">
            <v>30RY-040-B_OPT_SEI_3</v>
          </cell>
          <cell r="J4596">
            <v>1283</v>
          </cell>
          <cell r="K4596">
            <v>359.24</v>
          </cell>
        </row>
        <row r="4597">
          <cell r="I4597" t="str">
            <v>30RY-040-B_OPT_SEI_3LI</v>
          </cell>
          <cell r="J4597">
            <v>880</v>
          </cell>
          <cell r="K4597">
            <v>246.40000000000003</v>
          </cell>
        </row>
        <row r="4598">
          <cell r="I4598" t="str">
            <v>30RY-040-B_OPT_SEI_4</v>
          </cell>
          <cell r="J4598">
            <v>1509</v>
          </cell>
          <cell r="K4598">
            <v>422.52000000000004</v>
          </cell>
        </row>
        <row r="4599">
          <cell r="I4599" t="str">
            <v>30RY-040-B_OPT_SEI_4C</v>
          </cell>
          <cell r="J4599">
            <v>2038</v>
          </cell>
          <cell r="K4599">
            <v>570.6400000000001</v>
          </cell>
        </row>
        <row r="4600">
          <cell r="I4600" t="str">
            <v xml:space="preserve">30RY-050-B_OPT_002B              </v>
          </cell>
          <cell r="J4600">
            <v>3108</v>
          </cell>
          <cell r="K4600">
            <v>870.24000000000012</v>
          </cell>
        </row>
        <row r="4601">
          <cell r="I4601" t="str">
            <v xml:space="preserve">30RY-050-B_OPT_003A              </v>
          </cell>
          <cell r="J4601">
            <v>531</v>
          </cell>
          <cell r="K4601">
            <v>148.68</v>
          </cell>
        </row>
        <row r="4602">
          <cell r="I4602" t="str">
            <v xml:space="preserve">30RY-050-B_OPT_006               </v>
          </cell>
          <cell r="J4602">
            <v>99</v>
          </cell>
          <cell r="K4602">
            <v>27.720000000000002</v>
          </cell>
        </row>
        <row r="4603">
          <cell r="I4603" t="str">
            <v xml:space="preserve">30RY-050-B_OPT_023A              </v>
          </cell>
          <cell r="J4603">
            <v>593</v>
          </cell>
          <cell r="K4603">
            <v>166.04000000000002</v>
          </cell>
        </row>
        <row r="4604">
          <cell r="I4604" t="str">
            <v xml:space="preserve">30RY-050-B_OPT_025               </v>
          </cell>
          <cell r="J4604">
            <v>1686</v>
          </cell>
          <cell r="K4604">
            <v>472.08000000000004</v>
          </cell>
        </row>
        <row r="4605">
          <cell r="I4605" t="str">
            <v xml:space="preserve">30RY-050-B_OPT_042              </v>
          </cell>
          <cell r="J4605">
            <v>601</v>
          </cell>
          <cell r="K4605">
            <v>168.28000000000003</v>
          </cell>
        </row>
        <row r="4606">
          <cell r="I4606" t="str">
            <v xml:space="preserve">30RY-050-B_OPT_116C              </v>
          </cell>
          <cell r="J4606">
            <v>1604</v>
          </cell>
          <cell r="K4606">
            <v>449.12000000000006</v>
          </cell>
        </row>
        <row r="4607">
          <cell r="I4607" t="str">
            <v xml:space="preserve">30RY-050-B_OPT_116D              </v>
          </cell>
          <cell r="J4607">
            <v>-2430</v>
          </cell>
          <cell r="K4607">
            <v>-680.40000000000009</v>
          </cell>
        </row>
        <row r="4608">
          <cell r="I4608" t="str">
            <v xml:space="preserve">30RY-050-B_OPT_148B             </v>
          </cell>
          <cell r="J4608">
            <v>1107</v>
          </cell>
          <cell r="K4608">
            <v>309.96000000000004</v>
          </cell>
        </row>
        <row r="4609">
          <cell r="I4609" t="str">
            <v>30RY-050-B_OPT_196</v>
          </cell>
          <cell r="J4609">
            <v>517</v>
          </cell>
          <cell r="K4609">
            <v>144.76000000000002</v>
          </cell>
        </row>
        <row r="4610">
          <cell r="I4610" t="str">
            <v xml:space="preserve">30RY-050-B_OPT_199            </v>
          </cell>
          <cell r="J4610">
            <v>557</v>
          </cell>
          <cell r="K4610">
            <v>155.96</v>
          </cell>
        </row>
        <row r="4611">
          <cell r="I4611" t="str">
            <v>30RY-050-B_OPT_SEI_2B</v>
          </cell>
          <cell r="J4611">
            <v>795</v>
          </cell>
          <cell r="K4611">
            <v>222.60000000000002</v>
          </cell>
        </row>
        <row r="4612">
          <cell r="I4612" t="str">
            <v>30RY-050-B_OPT_SEI_3</v>
          </cell>
          <cell r="J4612">
            <v>1283</v>
          </cell>
          <cell r="K4612">
            <v>359.24</v>
          </cell>
        </row>
        <row r="4613">
          <cell r="I4613" t="str">
            <v>30RY-050-B_OPT_SEI_3LI</v>
          </cell>
          <cell r="J4613">
            <v>880</v>
          </cell>
          <cell r="K4613">
            <v>246.40000000000003</v>
          </cell>
        </row>
        <row r="4614">
          <cell r="I4614" t="str">
            <v>30RY-050-B_OPT_SEI_4</v>
          </cell>
          <cell r="J4614">
            <v>1509</v>
          </cell>
          <cell r="K4614">
            <v>422.52000000000004</v>
          </cell>
        </row>
        <row r="4615">
          <cell r="I4615" t="str">
            <v>30RY-050-B_OPT_SEI_4C</v>
          </cell>
          <cell r="J4615">
            <v>2038</v>
          </cell>
          <cell r="K4615">
            <v>570.6400000000001</v>
          </cell>
        </row>
        <row r="4616">
          <cell r="I4616" t="str">
            <v xml:space="preserve">30RY-060-B_OPT_002B              </v>
          </cell>
          <cell r="J4616">
            <v>3108</v>
          </cell>
          <cell r="K4616">
            <v>870.24000000000012</v>
          </cell>
        </row>
        <row r="4617">
          <cell r="I4617" t="str">
            <v xml:space="preserve">30RY-060-B_OPT_003A              </v>
          </cell>
          <cell r="J4617">
            <v>531</v>
          </cell>
          <cell r="K4617">
            <v>148.68</v>
          </cell>
        </row>
        <row r="4618">
          <cell r="I4618" t="str">
            <v xml:space="preserve">30RY-060-B_OPT_006               </v>
          </cell>
          <cell r="J4618">
            <v>99</v>
          </cell>
          <cell r="K4618">
            <v>27.720000000000002</v>
          </cell>
        </row>
        <row r="4619">
          <cell r="I4619" t="str">
            <v xml:space="preserve">30RY-060-B_OPT_023A              </v>
          </cell>
          <cell r="J4619">
            <v>593</v>
          </cell>
          <cell r="K4619">
            <v>166.04000000000002</v>
          </cell>
        </row>
        <row r="4620">
          <cell r="I4620" t="str">
            <v xml:space="preserve">30RY-060-B_OPT_025               </v>
          </cell>
          <cell r="J4620">
            <v>1686</v>
          </cell>
          <cell r="K4620">
            <v>472.08000000000004</v>
          </cell>
        </row>
        <row r="4621">
          <cell r="I4621" t="str">
            <v xml:space="preserve">30RY-060-B_OPT_042              </v>
          </cell>
          <cell r="J4621">
            <v>601</v>
          </cell>
          <cell r="K4621">
            <v>168.28000000000003</v>
          </cell>
        </row>
        <row r="4622">
          <cell r="I4622" t="str">
            <v xml:space="preserve">30RY-060-B_OPT_116C              </v>
          </cell>
          <cell r="J4622">
            <v>1604</v>
          </cell>
          <cell r="K4622">
            <v>449.12000000000006</v>
          </cell>
        </row>
        <row r="4623">
          <cell r="I4623" t="str">
            <v xml:space="preserve">30RY-060-B_OPT_116D              </v>
          </cell>
          <cell r="J4623">
            <v>-2430</v>
          </cell>
          <cell r="K4623">
            <v>-680.40000000000009</v>
          </cell>
        </row>
        <row r="4624">
          <cell r="I4624" t="str">
            <v xml:space="preserve">30RY-060-B_OPT_148B             </v>
          </cell>
          <cell r="J4624">
            <v>1107</v>
          </cell>
          <cell r="K4624">
            <v>309.96000000000004</v>
          </cell>
        </row>
        <row r="4625">
          <cell r="I4625" t="str">
            <v>30RY-060-B_OPT_196</v>
          </cell>
          <cell r="J4625">
            <v>517</v>
          </cell>
          <cell r="K4625">
            <v>144.76000000000002</v>
          </cell>
        </row>
        <row r="4626">
          <cell r="I4626" t="str">
            <v xml:space="preserve">30RY-060-B_OPT_199            </v>
          </cell>
          <cell r="J4626">
            <v>557</v>
          </cell>
          <cell r="K4626">
            <v>155.96</v>
          </cell>
        </row>
        <row r="4627">
          <cell r="I4627" t="str">
            <v>30RY-060-B_OPT_SEI_2B</v>
          </cell>
          <cell r="J4627">
            <v>795</v>
          </cell>
          <cell r="K4627">
            <v>222.60000000000002</v>
          </cell>
        </row>
        <row r="4628">
          <cell r="I4628" t="str">
            <v>30RY-060-B_OPT_SEI_3</v>
          </cell>
          <cell r="J4628">
            <v>1283</v>
          </cell>
          <cell r="K4628">
            <v>359.24</v>
          </cell>
        </row>
        <row r="4629">
          <cell r="I4629" t="str">
            <v>30RY-060-B_OPT_SEI_3LI</v>
          </cell>
          <cell r="J4629">
            <v>880</v>
          </cell>
          <cell r="K4629">
            <v>246.40000000000003</v>
          </cell>
        </row>
        <row r="4630">
          <cell r="I4630" t="str">
            <v>30RY-060-B_OPT_SEI_4</v>
          </cell>
          <cell r="J4630">
            <v>1509</v>
          </cell>
          <cell r="K4630">
            <v>422.52000000000004</v>
          </cell>
        </row>
        <row r="4631">
          <cell r="I4631" t="str">
            <v>30RY-060-B_OPT_SEI_4C</v>
          </cell>
          <cell r="J4631">
            <v>2038</v>
          </cell>
          <cell r="K4631">
            <v>570.6400000000001</v>
          </cell>
        </row>
        <row r="4632">
          <cell r="I4632" t="str">
            <v xml:space="preserve">30RY-070-B_OPT_002B              </v>
          </cell>
          <cell r="J4632">
            <v>3108</v>
          </cell>
          <cell r="K4632">
            <v>870.24000000000012</v>
          </cell>
        </row>
        <row r="4633">
          <cell r="I4633" t="str">
            <v xml:space="preserve">30RY-070-B_OPT_003A              </v>
          </cell>
          <cell r="J4633">
            <v>531</v>
          </cell>
          <cell r="K4633">
            <v>148.68</v>
          </cell>
        </row>
        <row r="4634">
          <cell r="I4634" t="str">
            <v xml:space="preserve">30RY-070-B_OPT_006               </v>
          </cell>
          <cell r="J4634">
            <v>99</v>
          </cell>
          <cell r="K4634">
            <v>27.720000000000002</v>
          </cell>
        </row>
        <row r="4635">
          <cell r="I4635" t="str">
            <v xml:space="preserve">30RY-070-B_OPT_023A              </v>
          </cell>
          <cell r="J4635">
            <v>593</v>
          </cell>
          <cell r="K4635">
            <v>166.04000000000002</v>
          </cell>
        </row>
        <row r="4636">
          <cell r="I4636" t="str">
            <v xml:space="preserve">30RY-070-B_OPT_025               </v>
          </cell>
          <cell r="J4636">
            <v>1686</v>
          </cell>
          <cell r="K4636">
            <v>472.08000000000004</v>
          </cell>
        </row>
        <row r="4637">
          <cell r="I4637" t="str">
            <v xml:space="preserve">30RY-070-B_OPT_042              </v>
          </cell>
          <cell r="J4637">
            <v>601</v>
          </cell>
          <cell r="K4637">
            <v>168.28000000000003</v>
          </cell>
        </row>
        <row r="4638">
          <cell r="I4638" t="str">
            <v xml:space="preserve">30RY-070-B_OPT_116C              </v>
          </cell>
          <cell r="J4638">
            <v>1604</v>
          </cell>
          <cell r="K4638">
            <v>449.12000000000006</v>
          </cell>
        </row>
        <row r="4639">
          <cell r="I4639" t="str">
            <v xml:space="preserve">30RY-070-B_OPT_116D              </v>
          </cell>
          <cell r="J4639">
            <v>-2430</v>
          </cell>
          <cell r="K4639">
            <v>-680.40000000000009</v>
          </cell>
        </row>
        <row r="4640">
          <cell r="I4640" t="str">
            <v xml:space="preserve">30RY-070-B_OPT_148B             </v>
          </cell>
          <cell r="J4640">
            <v>1107</v>
          </cell>
          <cell r="K4640">
            <v>309.96000000000004</v>
          </cell>
        </row>
        <row r="4641">
          <cell r="I4641" t="str">
            <v>30RY-070-B_OPT_196</v>
          </cell>
          <cell r="J4641">
            <v>517</v>
          </cell>
          <cell r="K4641">
            <v>144.76000000000002</v>
          </cell>
        </row>
        <row r="4642">
          <cell r="I4642" t="str">
            <v xml:space="preserve">30RY-070-B_OPT_199            </v>
          </cell>
          <cell r="J4642">
            <v>557</v>
          </cell>
          <cell r="K4642">
            <v>155.96</v>
          </cell>
        </row>
        <row r="4643">
          <cell r="I4643" t="str">
            <v>30RY-070-B_OPT_SEI_2B</v>
          </cell>
          <cell r="J4643">
            <v>795</v>
          </cell>
          <cell r="K4643">
            <v>222.60000000000002</v>
          </cell>
        </row>
        <row r="4644">
          <cell r="I4644" t="str">
            <v>30RY-070-B_OPT_SEI_3</v>
          </cell>
          <cell r="J4644">
            <v>1283</v>
          </cell>
          <cell r="K4644">
            <v>359.24</v>
          </cell>
        </row>
        <row r="4645">
          <cell r="I4645" t="str">
            <v>30RY-070-B_OPT_SEI_3LI</v>
          </cell>
          <cell r="J4645">
            <v>880</v>
          </cell>
          <cell r="K4645">
            <v>246.40000000000003</v>
          </cell>
        </row>
        <row r="4646">
          <cell r="I4646" t="str">
            <v>30RY-070-B_OPT_SEI_4</v>
          </cell>
          <cell r="J4646">
            <v>1509</v>
          </cell>
          <cell r="K4646">
            <v>422.52000000000004</v>
          </cell>
        </row>
        <row r="4647">
          <cell r="I4647" t="str">
            <v>30RY-070-B_OPT_SEI_4C</v>
          </cell>
          <cell r="J4647">
            <v>2038</v>
          </cell>
          <cell r="K4647">
            <v>570.6400000000001</v>
          </cell>
        </row>
        <row r="4648">
          <cell r="I4648" t="str">
            <v xml:space="preserve">30RY-080-B_OPT_002B              </v>
          </cell>
          <cell r="J4648">
            <v>3207</v>
          </cell>
          <cell r="K4648">
            <v>897.96</v>
          </cell>
        </row>
        <row r="4649">
          <cell r="I4649" t="str">
            <v xml:space="preserve">30RY-080-B_OPT_003A              </v>
          </cell>
          <cell r="J4649">
            <v>662</v>
          </cell>
          <cell r="K4649">
            <v>185.36</v>
          </cell>
        </row>
        <row r="4650">
          <cell r="I4650" t="str">
            <v xml:space="preserve">30RY-080-B_OPT_006               </v>
          </cell>
          <cell r="J4650">
            <v>99</v>
          </cell>
          <cell r="K4650">
            <v>27.720000000000002</v>
          </cell>
        </row>
        <row r="4651">
          <cell r="I4651" t="str">
            <v xml:space="preserve">30RY-080-B_OPT_023A              </v>
          </cell>
          <cell r="J4651">
            <v>593</v>
          </cell>
          <cell r="K4651">
            <v>166.04000000000002</v>
          </cell>
        </row>
        <row r="4652">
          <cell r="I4652" t="str">
            <v xml:space="preserve">30RY-080-B_OPT_025               </v>
          </cell>
          <cell r="J4652">
            <v>1686</v>
          </cell>
          <cell r="K4652">
            <v>472.08000000000004</v>
          </cell>
        </row>
        <row r="4653">
          <cell r="I4653" t="str">
            <v xml:space="preserve">30RY-080-B_OPT_042              </v>
          </cell>
          <cell r="J4653">
            <v>601</v>
          </cell>
          <cell r="K4653">
            <v>168.28000000000003</v>
          </cell>
        </row>
        <row r="4654">
          <cell r="I4654" t="str">
            <v xml:space="preserve">30RY-080-B_OPT_116C              </v>
          </cell>
          <cell r="J4654">
            <v>1604</v>
          </cell>
          <cell r="K4654">
            <v>449.12000000000006</v>
          </cell>
        </row>
        <row r="4655">
          <cell r="I4655" t="str">
            <v xml:space="preserve">30RY-080-B_OPT_116D              </v>
          </cell>
          <cell r="J4655">
            <v>-2430</v>
          </cell>
          <cell r="K4655">
            <v>-680.40000000000009</v>
          </cell>
        </row>
        <row r="4656">
          <cell r="I4656" t="str">
            <v xml:space="preserve">30RY-080-B_OPT_148B             </v>
          </cell>
          <cell r="J4656">
            <v>1107</v>
          </cell>
          <cell r="K4656">
            <v>309.96000000000004</v>
          </cell>
        </row>
        <row r="4657">
          <cell r="I4657" t="str">
            <v>30RY-080-B_OPT_196</v>
          </cell>
          <cell r="J4657">
            <v>517</v>
          </cell>
          <cell r="K4657">
            <v>144.76000000000002</v>
          </cell>
        </row>
        <row r="4658">
          <cell r="I4658" t="str">
            <v xml:space="preserve">30RY-080-B_OPT_199            </v>
          </cell>
          <cell r="J4658">
            <v>557</v>
          </cell>
          <cell r="K4658">
            <v>155.96</v>
          </cell>
        </row>
        <row r="4659">
          <cell r="I4659" t="str">
            <v>30RY-080-B_OPT_SEI_2B</v>
          </cell>
          <cell r="J4659">
            <v>795</v>
          </cell>
          <cell r="K4659">
            <v>222.60000000000002</v>
          </cell>
        </row>
        <row r="4660">
          <cell r="I4660" t="str">
            <v>30RY-080-B_OPT_SEI_3</v>
          </cell>
          <cell r="J4660">
            <v>1283</v>
          </cell>
          <cell r="K4660">
            <v>359.24</v>
          </cell>
        </row>
        <row r="4661">
          <cell r="I4661" t="str">
            <v>30RY-080-B_OPT_SEI_3LI</v>
          </cell>
          <cell r="J4661">
            <v>880</v>
          </cell>
          <cell r="K4661">
            <v>246.40000000000003</v>
          </cell>
        </row>
        <row r="4662">
          <cell r="I4662" t="str">
            <v>30RY-080-B_OPT_SEI_4</v>
          </cell>
          <cell r="J4662">
            <v>1509</v>
          </cell>
          <cell r="K4662">
            <v>422.52000000000004</v>
          </cell>
        </row>
        <row r="4663">
          <cell r="I4663" t="str">
            <v>30RY-080-B_OPT_SEI_4C</v>
          </cell>
          <cell r="J4663">
            <v>2038</v>
          </cell>
          <cell r="K4663">
            <v>570.6400000000001</v>
          </cell>
        </row>
        <row r="4664">
          <cell r="I4664" t="str">
            <v xml:space="preserve">30RYH017-B_OPT_003A              </v>
          </cell>
          <cell r="J4664">
            <v>287</v>
          </cell>
          <cell r="K4664">
            <v>80.360000000000014</v>
          </cell>
        </row>
        <row r="4665">
          <cell r="I4665" t="str">
            <v xml:space="preserve">30RYH017-B_OPT_116D              </v>
          </cell>
          <cell r="J4665">
            <v>-1782</v>
          </cell>
          <cell r="K4665">
            <v>-498.96000000000004</v>
          </cell>
        </row>
        <row r="4666">
          <cell r="I4666" t="str">
            <v xml:space="preserve">30RYH017-B_OPT_148B             </v>
          </cell>
          <cell r="J4666">
            <v>1107</v>
          </cell>
          <cell r="K4666">
            <v>309.96000000000004</v>
          </cell>
        </row>
        <row r="4667">
          <cell r="I4667" t="str">
            <v xml:space="preserve">30RYH017-B_OPT_199            </v>
          </cell>
          <cell r="J4667">
            <v>557</v>
          </cell>
          <cell r="K4667">
            <v>155.96</v>
          </cell>
        </row>
        <row r="4668">
          <cell r="I4668" t="str">
            <v>30RYH017-B_OPT_SEI_2B</v>
          </cell>
          <cell r="J4668">
            <v>729</v>
          </cell>
          <cell r="K4668">
            <v>204.12000000000003</v>
          </cell>
        </row>
        <row r="4669">
          <cell r="I4669" t="str">
            <v>30RYH017-B_OPT_SEI_3</v>
          </cell>
          <cell r="J4669">
            <v>1163</v>
          </cell>
          <cell r="K4669">
            <v>325.64000000000004</v>
          </cell>
        </row>
        <row r="4670">
          <cell r="I4670" t="str">
            <v>30RYH017-B_OPT_SEI_3LI</v>
          </cell>
          <cell r="J4670">
            <v>797</v>
          </cell>
          <cell r="K4670">
            <v>223.16000000000003</v>
          </cell>
        </row>
        <row r="4671">
          <cell r="I4671" t="str">
            <v>30RYH017-B_OPT_SEI_4</v>
          </cell>
          <cell r="J4671">
            <v>1365</v>
          </cell>
          <cell r="K4671">
            <v>382.20000000000005</v>
          </cell>
        </row>
        <row r="4672">
          <cell r="I4672" t="str">
            <v>30RYH017-B_OPT_SEI_4C</v>
          </cell>
          <cell r="J4672">
            <v>1842</v>
          </cell>
          <cell r="K4672">
            <v>515.7600000000001</v>
          </cell>
        </row>
        <row r="4673">
          <cell r="I4673" t="str">
            <v xml:space="preserve">30RYH021-B_OPT_003A              </v>
          </cell>
          <cell r="J4673">
            <v>287</v>
          </cell>
          <cell r="K4673">
            <v>80.360000000000014</v>
          </cell>
        </row>
        <row r="4674">
          <cell r="I4674" t="str">
            <v xml:space="preserve">30RYH021-B_OPT_116D              </v>
          </cell>
          <cell r="J4674">
            <v>-1782</v>
          </cell>
          <cell r="K4674">
            <v>-498.96000000000004</v>
          </cell>
        </row>
        <row r="4675">
          <cell r="I4675" t="str">
            <v xml:space="preserve">30RYH021-B_OPT_148B             </v>
          </cell>
          <cell r="J4675">
            <v>1107</v>
          </cell>
          <cell r="K4675">
            <v>309.96000000000004</v>
          </cell>
        </row>
        <row r="4676">
          <cell r="I4676" t="str">
            <v xml:space="preserve">30RYH021-B_OPT_199            </v>
          </cell>
          <cell r="J4676">
            <v>557</v>
          </cell>
          <cell r="K4676">
            <v>155.96</v>
          </cell>
        </row>
        <row r="4677">
          <cell r="I4677" t="str">
            <v>30RYH021-B_OPT_SEI_2B</v>
          </cell>
          <cell r="J4677">
            <v>729</v>
          </cell>
          <cell r="K4677">
            <v>204.12000000000003</v>
          </cell>
        </row>
        <row r="4678">
          <cell r="I4678" t="str">
            <v>30RYH021-B_OPT_SEI_3</v>
          </cell>
          <cell r="J4678">
            <v>1163</v>
          </cell>
          <cell r="K4678">
            <v>325.64000000000004</v>
          </cell>
        </row>
        <row r="4679">
          <cell r="I4679" t="str">
            <v>30RYH021-B_OPT_SEI_3LI</v>
          </cell>
          <cell r="J4679">
            <v>797</v>
          </cell>
          <cell r="K4679">
            <v>223.16000000000003</v>
          </cell>
        </row>
        <row r="4680">
          <cell r="I4680" t="str">
            <v>30RYH021-B_OPT_SEI_4</v>
          </cell>
          <cell r="J4680">
            <v>1365</v>
          </cell>
          <cell r="K4680">
            <v>382.20000000000005</v>
          </cell>
        </row>
        <row r="4681">
          <cell r="I4681" t="str">
            <v>30RYH021-B_OPT_SEI_4C</v>
          </cell>
          <cell r="J4681">
            <v>1842</v>
          </cell>
          <cell r="K4681">
            <v>515.7600000000001</v>
          </cell>
        </row>
        <row r="4682">
          <cell r="I4682" t="str">
            <v xml:space="preserve">30RYH026-B_OPT_003A              </v>
          </cell>
          <cell r="J4682">
            <v>381</v>
          </cell>
          <cell r="K4682">
            <v>106.68</v>
          </cell>
        </row>
        <row r="4683">
          <cell r="I4683" t="str">
            <v xml:space="preserve">30RYH026-B_OPT_116D              </v>
          </cell>
          <cell r="J4683">
            <v>-1782</v>
          </cell>
          <cell r="K4683">
            <v>-498.96000000000004</v>
          </cell>
        </row>
        <row r="4684">
          <cell r="I4684" t="str">
            <v xml:space="preserve">30RYH026-B_OPT_148B             </v>
          </cell>
          <cell r="J4684">
            <v>1107</v>
          </cell>
          <cell r="K4684">
            <v>309.96000000000004</v>
          </cell>
        </row>
        <row r="4685">
          <cell r="I4685" t="str">
            <v xml:space="preserve">30RYH026-B_OPT_199            </v>
          </cell>
          <cell r="J4685">
            <v>557</v>
          </cell>
          <cell r="K4685">
            <v>155.96</v>
          </cell>
        </row>
        <row r="4686">
          <cell r="I4686" t="str">
            <v>30RYH026-B_OPT_SEI_2B</v>
          </cell>
          <cell r="J4686">
            <v>729</v>
          </cell>
          <cell r="K4686">
            <v>204.12000000000003</v>
          </cell>
        </row>
        <row r="4687">
          <cell r="I4687" t="str">
            <v>30RYH026-B_OPT_SEI_3</v>
          </cell>
          <cell r="J4687">
            <v>1163</v>
          </cell>
          <cell r="K4687">
            <v>325.64000000000004</v>
          </cell>
        </row>
        <row r="4688">
          <cell r="I4688" t="str">
            <v>30RYH026-B_OPT_SEI_3LI</v>
          </cell>
          <cell r="J4688">
            <v>797</v>
          </cell>
          <cell r="K4688">
            <v>223.16000000000003</v>
          </cell>
        </row>
        <row r="4689">
          <cell r="I4689" t="str">
            <v>30RYH026-B_OPT_SEI_4</v>
          </cell>
          <cell r="J4689">
            <v>1365</v>
          </cell>
          <cell r="K4689">
            <v>382.20000000000005</v>
          </cell>
        </row>
        <row r="4690">
          <cell r="I4690" t="str">
            <v>30RYH026-B_OPT_SEI_4C</v>
          </cell>
          <cell r="J4690">
            <v>1842</v>
          </cell>
          <cell r="K4690">
            <v>515.7600000000001</v>
          </cell>
        </row>
        <row r="4691">
          <cell r="I4691" t="str">
            <v xml:space="preserve">30RYH033-B_OPT_003A              </v>
          </cell>
          <cell r="J4691">
            <v>381</v>
          </cell>
          <cell r="K4691">
            <v>106.68</v>
          </cell>
        </row>
        <row r="4692">
          <cell r="I4692" t="str">
            <v xml:space="preserve">30RYH033-B_OPT_116D              </v>
          </cell>
          <cell r="J4692">
            <v>-1782</v>
          </cell>
          <cell r="K4692">
            <v>-498.96000000000004</v>
          </cell>
        </row>
        <row r="4693">
          <cell r="I4693" t="str">
            <v xml:space="preserve">30RYH033-B_OPT_148B             </v>
          </cell>
          <cell r="J4693">
            <v>1107</v>
          </cell>
          <cell r="K4693">
            <v>309.96000000000004</v>
          </cell>
        </row>
        <row r="4694">
          <cell r="I4694" t="str">
            <v xml:space="preserve">30RYH033-B_OPT_199            </v>
          </cell>
          <cell r="J4694">
            <v>557</v>
          </cell>
          <cell r="K4694">
            <v>155.96</v>
          </cell>
        </row>
        <row r="4695">
          <cell r="I4695" t="str">
            <v>30RYH033-B_OPT_SEI_2B</v>
          </cell>
          <cell r="J4695">
            <v>729</v>
          </cell>
          <cell r="K4695">
            <v>204.12000000000003</v>
          </cell>
        </row>
        <row r="4696">
          <cell r="I4696" t="str">
            <v>30RYH033-B_OPT_SEI_3</v>
          </cell>
          <cell r="J4696">
            <v>1163</v>
          </cell>
          <cell r="K4696">
            <v>325.64000000000004</v>
          </cell>
        </row>
        <row r="4697">
          <cell r="I4697" t="str">
            <v>30RYH033-B_OPT_SEI_3LI</v>
          </cell>
          <cell r="J4697">
            <v>797</v>
          </cell>
          <cell r="K4697">
            <v>223.16000000000003</v>
          </cell>
        </row>
        <row r="4698">
          <cell r="I4698" t="str">
            <v>30RYH033-B_OPT_SEI_4</v>
          </cell>
          <cell r="J4698">
            <v>1365</v>
          </cell>
          <cell r="K4698">
            <v>382.20000000000005</v>
          </cell>
        </row>
        <row r="4699">
          <cell r="I4699" t="str">
            <v>30RYH033-B_OPT_SEI_4C</v>
          </cell>
          <cell r="J4699">
            <v>1842</v>
          </cell>
          <cell r="K4699">
            <v>515.7600000000001</v>
          </cell>
        </row>
        <row r="4700">
          <cell r="I4700" t="str">
            <v xml:space="preserve">30RYH040-B_OPT_003A              </v>
          </cell>
          <cell r="J4700">
            <v>393</v>
          </cell>
          <cell r="K4700">
            <v>110.04</v>
          </cell>
        </row>
        <row r="4701">
          <cell r="I4701" t="str">
            <v xml:space="preserve">30RYH040-B_OPT_023A              </v>
          </cell>
          <cell r="J4701">
            <v>593</v>
          </cell>
          <cell r="K4701">
            <v>166.04000000000002</v>
          </cell>
        </row>
        <row r="4702">
          <cell r="I4702" t="str">
            <v xml:space="preserve">30RYH040-B_OPT_025               </v>
          </cell>
          <cell r="J4702">
            <v>858</v>
          </cell>
          <cell r="K4702">
            <v>240.24</v>
          </cell>
        </row>
        <row r="4703">
          <cell r="I4703" t="str">
            <v xml:space="preserve">30RYH040-B_OPT_042              </v>
          </cell>
          <cell r="J4703">
            <v>601</v>
          </cell>
          <cell r="K4703">
            <v>168.28000000000003</v>
          </cell>
        </row>
        <row r="4704">
          <cell r="I4704" t="str">
            <v xml:space="preserve">30RYH040-B_OPT_116C              </v>
          </cell>
          <cell r="J4704">
            <v>1604</v>
          </cell>
          <cell r="K4704">
            <v>449.12000000000006</v>
          </cell>
        </row>
        <row r="4705">
          <cell r="I4705" t="str">
            <v xml:space="preserve">30RYH040-B_OPT_116D              </v>
          </cell>
          <cell r="J4705">
            <v>-2430</v>
          </cell>
          <cell r="K4705">
            <v>-680.40000000000009</v>
          </cell>
        </row>
        <row r="4706">
          <cell r="I4706" t="str">
            <v xml:space="preserve">30RYH040-B_OPT_148B             </v>
          </cell>
          <cell r="J4706">
            <v>1107</v>
          </cell>
          <cell r="K4706">
            <v>309.96000000000004</v>
          </cell>
        </row>
        <row r="4707">
          <cell r="I4707" t="str">
            <v xml:space="preserve">30RYH040-B_OPT_199            </v>
          </cell>
          <cell r="J4707">
            <v>557</v>
          </cell>
          <cell r="K4707">
            <v>155.96</v>
          </cell>
        </row>
        <row r="4708">
          <cell r="I4708" t="str">
            <v>30RYH040-B_OPT_SEI_2B</v>
          </cell>
          <cell r="J4708">
            <v>795</v>
          </cell>
          <cell r="K4708">
            <v>222.60000000000002</v>
          </cell>
        </row>
        <row r="4709">
          <cell r="I4709" t="str">
            <v>30RYH040-B_OPT_SEI_3</v>
          </cell>
          <cell r="J4709">
            <v>1283</v>
          </cell>
          <cell r="K4709">
            <v>359.24</v>
          </cell>
        </row>
        <row r="4710">
          <cell r="I4710" t="str">
            <v>30RYH040-B_OPT_SEI_3LI</v>
          </cell>
          <cell r="J4710">
            <v>880</v>
          </cell>
          <cell r="K4710">
            <v>246.40000000000003</v>
          </cell>
        </row>
        <row r="4711">
          <cell r="I4711" t="str">
            <v>30RYH040-B_OPT_SEI_4</v>
          </cell>
          <cell r="J4711">
            <v>1509</v>
          </cell>
          <cell r="K4711">
            <v>422.52000000000004</v>
          </cell>
        </row>
        <row r="4712">
          <cell r="I4712" t="str">
            <v>30RYH040-B_OPT_SEI_4C</v>
          </cell>
          <cell r="J4712">
            <v>2038</v>
          </cell>
          <cell r="K4712">
            <v>570.6400000000001</v>
          </cell>
        </row>
        <row r="4713">
          <cell r="I4713" t="str">
            <v xml:space="preserve">30RYH050-B_OPT_003A              </v>
          </cell>
          <cell r="J4713">
            <v>531</v>
          </cell>
          <cell r="K4713">
            <v>148.68</v>
          </cell>
        </row>
        <row r="4714">
          <cell r="I4714" t="str">
            <v xml:space="preserve">30RYH050-B_OPT_023A              </v>
          </cell>
          <cell r="J4714">
            <v>593</v>
          </cell>
          <cell r="K4714">
            <v>166.04000000000002</v>
          </cell>
        </row>
        <row r="4715">
          <cell r="I4715" t="str">
            <v xml:space="preserve">30RYH050-B_OPT_025               </v>
          </cell>
          <cell r="J4715">
            <v>1686</v>
          </cell>
          <cell r="K4715">
            <v>472.08000000000004</v>
          </cell>
        </row>
        <row r="4716">
          <cell r="I4716" t="str">
            <v xml:space="preserve">30RYH050-B_OPT_042              </v>
          </cell>
          <cell r="J4716">
            <v>601</v>
          </cell>
          <cell r="K4716">
            <v>168.28000000000003</v>
          </cell>
        </row>
        <row r="4717">
          <cell r="I4717" t="str">
            <v xml:space="preserve">30RYH050-B_OPT_116C              </v>
          </cell>
          <cell r="J4717">
            <v>1604</v>
          </cell>
          <cell r="K4717">
            <v>449.12000000000006</v>
          </cell>
        </row>
        <row r="4718">
          <cell r="I4718" t="str">
            <v xml:space="preserve">30RYH050-B_OPT_116D              </v>
          </cell>
          <cell r="J4718">
            <v>-2430</v>
          </cell>
          <cell r="K4718">
            <v>-680.40000000000009</v>
          </cell>
        </row>
        <row r="4719">
          <cell r="I4719" t="str">
            <v xml:space="preserve">30RYH050-B_OPT_148B             </v>
          </cell>
          <cell r="J4719">
            <v>1107</v>
          </cell>
          <cell r="K4719">
            <v>309.96000000000004</v>
          </cell>
        </row>
        <row r="4720">
          <cell r="I4720" t="str">
            <v xml:space="preserve">30RYH050-B_OPT_199            </v>
          </cell>
          <cell r="J4720">
            <v>557</v>
          </cell>
          <cell r="K4720">
            <v>155.96</v>
          </cell>
        </row>
        <row r="4721">
          <cell r="I4721" t="str">
            <v>30RYH050-B_OPT_SEI_2B</v>
          </cell>
          <cell r="J4721">
            <v>795</v>
          </cell>
          <cell r="K4721">
            <v>222.60000000000002</v>
          </cell>
        </row>
        <row r="4722">
          <cell r="I4722" t="str">
            <v>30RYH050-B_OPT_SEI_3</v>
          </cell>
          <cell r="J4722">
            <v>1283</v>
          </cell>
          <cell r="K4722">
            <v>359.24</v>
          </cell>
        </row>
        <row r="4723">
          <cell r="I4723" t="str">
            <v>30RYH050-B_OPT_SEI_3LI</v>
          </cell>
          <cell r="J4723">
            <v>880</v>
          </cell>
          <cell r="K4723">
            <v>246.40000000000003</v>
          </cell>
        </row>
        <row r="4724">
          <cell r="I4724" t="str">
            <v>30RYH050-B_OPT_SEI_4</v>
          </cell>
          <cell r="J4724">
            <v>1509</v>
          </cell>
          <cell r="K4724">
            <v>422.52000000000004</v>
          </cell>
        </row>
        <row r="4725">
          <cell r="I4725" t="str">
            <v>30RYH050-B_OPT_SEI_4C</v>
          </cell>
          <cell r="J4725">
            <v>2038</v>
          </cell>
          <cell r="K4725">
            <v>570.6400000000001</v>
          </cell>
        </row>
        <row r="4726">
          <cell r="I4726" t="str">
            <v xml:space="preserve">30RYH060-B_OPT_003A              </v>
          </cell>
          <cell r="J4726">
            <v>531</v>
          </cell>
          <cell r="K4726">
            <v>148.68</v>
          </cell>
        </row>
        <row r="4727">
          <cell r="I4727" t="str">
            <v xml:space="preserve">30RYH060-B_OPT_023A              </v>
          </cell>
          <cell r="J4727">
            <v>593</v>
          </cell>
          <cell r="K4727">
            <v>166.04000000000002</v>
          </cell>
        </row>
        <row r="4728">
          <cell r="I4728" t="str">
            <v xml:space="preserve">30RYH060-B_OPT_025               </v>
          </cell>
          <cell r="J4728">
            <v>1686</v>
          </cell>
          <cell r="K4728">
            <v>472.08000000000004</v>
          </cell>
        </row>
        <row r="4729">
          <cell r="I4729" t="str">
            <v xml:space="preserve">30RYH060-B_OPT_042              </v>
          </cell>
          <cell r="J4729">
            <v>601</v>
          </cell>
          <cell r="K4729">
            <v>168.28000000000003</v>
          </cell>
        </row>
        <row r="4730">
          <cell r="I4730" t="str">
            <v xml:space="preserve">30RYH060-B_OPT_116C              </v>
          </cell>
          <cell r="J4730">
            <v>1604</v>
          </cell>
          <cell r="K4730">
            <v>449.12000000000006</v>
          </cell>
        </row>
        <row r="4731">
          <cell r="I4731" t="str">
            <v xml:space="preserve">30RYH060-B_OPT_116D              </v>
          </cell>
          <cell r="J4731">
            <v>-2430</v>
          </cell>
          <cell r="K4731">
            <v>-680.40000000000009</v>
          </cell>
        </row>
        <row r="4732">
          <cell r="I4732" t="str">
            <v xml:space="preserve">30RYH060-B_OPT_148B             </v>
          </cell>
          <cell r="J4732">
            <v>1107</v>
          </cell>
          <cell r="K4732">
            <v>309.96000000000004</v>
          </cell>
        </row>
        <row r="4733">
          <cell r="I4733" t="str">
            <v xml:space="preserve">30RYH060-B_OPT_199            </v>
          </cell>
          <cell r="J4733">
            <v>557</v>
          </cell>
          <cell r="K4733">
            <v>155.96</v>
          </cell>
        </row>
        <row r="4734">
          <cell r="I4734" t="str">
            <v>30RYH060-B_OPT_SEI_2B</v>
          </cell>
          <cell r="J4734">
            <v>795</v>
          </cell>
          <cell r="K4734">
            <v>222.60000000000002</v>
          </cell>
        </row>
        <row r="4735">
          <cell r="I4735" t="str">
            <v>30RYH060-B_OPT_SEI_3</v>
          </cell>
          <cell r="J4735">
            <v>1283</v>
          </cell>
          <cell r="K4735">
            <v>359.24</v>
          </cell>
        </row>
        <row r="4736">
          <cell r="I4736" t="str">
            <v>30RYH060-B_OPT_SEI_3LI</v>
          </cell>
          <cell r="J4736">
            <v>880</v>
          </cell>
          <cell r="K4736">
            <v>246.40000000000003</v>
          </cell>
        </row>
        <row r="4737">
          <cell r="I4737" t="str">
            <v>30RYH060-B_OPT_SEI_4</v>
          </cell>
          <cell r="J4737">
            <v>1509</v>
          </cell>
          <cell r="K4737">
            <v>422.52000000000004</v>
          </cell>
        </row>
        <row r="4738">
          <cell r="I4738" t="str">
            <v>30RYH060-B_OPT_SEI_4C</v>
          </cell>
          <cell r="J4738">
            <v>2038</v>
          </cell>
          <cell r="K4738">
            <v>570.6400000000001</v>
          </cell>
        </row>
        <row r="4739">
          <cell r="I4739" t="str">
            <v xml:space="preserve">30RYH070-B_OPT_003A              </v>
          </cell>
          <cell r="J4739">
            <v>531</v>
          </cell>
          <cell r="K4739">
            <v>148.68</v>
          </cell>
        </row>
        <row r="4740">
          <cell r="I4740" t="str">
            <v xml:space="preserve">30RYH070-B_OPT_023A              </v>
          </cell>
          <cell r="J4740">
            <v>593</v>
          </cell>
          <cell r="K4740">
            <v>166.04000000000002</v>
          </cell>
        </row>
        <row r="4741">
          <cell r="I4741" t="str">
            <v xml:space="preserve">30RYH070-B_OPT_025               </v>
          </cell>
          <cell r="J4741">
            <v>1686</v>
          </cell>
          <cell r="K4741">
            <v>472.08000000000004</v>
          </cell>
        </row>
        <row r="4742">
          <cell r="I4742" t="str">
            <v xml:space="preserve">30RYH070-B_OPT_042              </v>
          </cell>
          <cell r="J4742">
            <v>601</v>
          </cell>
          <cell r="K4742">
            <v>168.28000000000003</v>
          </cell>
        </row>
        <row r="4743">
          <cell r="I4743" t="str">
            <v xml:space="preserve">30RYH070-B_OPT_116C              </v>
          </cell>
          <cell r="J4743">
            <v>1604</v>
          </cell>
          <cell r="K4743">
            <v>449.12000000000006</v>
          </cell>
        </row>
        <row r="4744">
          <cell r="I4744" t="str">
            <v xml:space="preserve">30RYH070-B_OPT_116D              </v>
          </cell>
          <cell r="J4744">
            <v>-2430</v>
          </cell>
          <cell r="K4744">
            <v>-680.40000000000009</v>
          </cell>
        </row>
        <row r="4745">
          <cell r="I4745" t="str">
            <v xml:space="preserve">30RYH070-B_OPT_148B             </v>
          </cell>
          <cell r="J4745">
            <v>1107</v>
          </cell>
          <cell r="K4745">
            <v>309.96000000000004</v>
          </cell>
        </row>
        <row r="4746">
          <cell r="I4746" t="str">
            <v xml:space="preserve">30RYH070-B_OPT_199            </v>
          </cell>
          <cell r="J4746">
            <v>557</v>
          </cell>
          <cell r="K4746">
            <v>155.96</v>
          </cell>
        </row>
        <row r="4747">
          <cell r="I4747" t="str">
            <v>30RYH070-B_OPT_SEI_2B</v>
          </cell>
          <cell r="J4747">
            <v>795</v>
          </cell>
          <cell r="K4747">
            <v>222.60000000000002</v>
          </cell>
        </row>
        <row r="4748">
          <cell r="I4748" t="str">
            <v>30RYH070-B_OPT_SEI_3</v>
          </cell>
          <cell r="J4748">
            <v>1283</v>
          </cell>
          <cell r="K4748">
            <v>359.24</v>
          </cell>
        </row>
        <row r="4749">
          <cell r="I4749" t="str">
            <v>30RYH070-B_OPT_SEI_3LI</v>
          </cell>
          <cell r="J4749">
            <v>880</v>
          </cell>
          <cell r="K4749">
            <v>246.40000000000003</v>
          </cell>
        </row>
        <row r="4750">
          <cell r="I4750" t="str">
            <v>30RYH070-B_OPT_SEI_4</v>
          </cell>
          <cell r="J4750">
            <v>1509</v>
          </cell>
          <cell r="K4750">
            <v>422.52000000000004</v>
          </cell>
        </row>
        <row r="4751">
          <cell r="I4751" t="str">
            <v>30RYH070-B_OPT_SEI_4C</v>
          </cell>
          <cell r="J4751">
            <v>2038</v>
          </cell>
          <cell r="K4751">
            <v>570.6400000000001</v>
          </cell>
        </row>
        <row r="4752">
          <cell r="I4752" t="str">
            <v xml:space="preserve">30RYH080-B_OPT_003A              </v>
          </cell>
          <cell r="J4752">
            <v>662</v>
          </cell>
          <cell r="K4752">
            <v>185.36</v>
          </cell>
        </row>
        <row r="4753">
          <cell r="I4753" t="str">
            <v xml:space="preserve">30RYH080-B_OPT_023A              </v>
          </cell>
          <cell r="J4753">
            <v>593</v>
          </cell>
          <cell r="K4753">
            <v>166.04000000000002</v>
          </cell>
        </row>
        <row r="4754">
          <cell r="I4754" t="str">
            <v xml:space="preserve">30RYH080-B_OPT_025               </v>
          </cell>
          <cell r="J4754">
            <v>1686</v>
          </cell>
          <cell r="K4754">
            <v>472.08000000000004</v>
          </cell>
        </row>
        <row r="4755">
          <cell r="I4755" t="str">
            <v xml:space="preserve">30RYH080-B_OPT_042              </v>
          </cell>
          <cell r="J4755">
            <v>601</v>
          </cell>
          <cell r="K4755">
            <v>168.28000000000003</v>
          </cell>
        </row>
        <row r="4756">
          <cell r="I4756" t="str">
            <v xml:space="preserve">30RYH080-B_OPT_116C              </v>
          </cell>
          <cell r="J4756">
            <v>1604</v>
          </cell>
          <cell r="K4756">
            <v>449.12000000000006</v>
          </cell>
        </row>
        <row r="4757">
          <cell r="I4757" t="str">
            <v xml:space="preserve">30RYH080-B_OPT_116D              </v>
          </cell>
          <cell r="J4757">
            <v>-2430</v>
          </cell>
          <cell r="K4757">
            <v>-680.40000000000009</v>
          </cell>
        </row>
        <row r="4758">
          <cell r="I4758" t="str">
            <v xml:space="preserve">30RYH080-B_OPT_148B             </v>
          </cell>
          <cell r="J4758">
            <v>1107</v>
          </cell>
          <cell r="K4758">
            <v>309.96000000000004</v>
          </cell>
        </row>
        <row r="4759">
          <cell r="I4759" t="str">
            <v xml:space="preserve">30RYH080-B_OPT_199            </v>
          </cell>
          <cell r="J4759">
            <v>557</v>
          </cell>
          <cell r="K4759">
            <v>155.96</v>
          </cell>
        </row>
        <row r="4760">
          <cell r="I4760" t="str">
            <v>30RYH080-B_OPT_SEI_2B</v>
          </cell>
          <cell r="J4760">
            <v>795</v>
          </cell>
          <cell r="K4760">
            <v>222.60000000000002</v>
          </cell>
        </row>
        <row r="4761">
          <cell r="I4761" t="str">
            <v>30RYH080-B_OPT_SEI_3</v>
          </cell>
          <cell r="J4761">
            <v>1283</v>
          </cell>
          <cell r="K4761">
            <v>359.24</v>
          </cell>
        </row>
        <row r="4762">
          <cell r="I4762" t="str">
            <v>30RYH080-B_OPT_SEI_3LI</v>
          </cell>
          <cell r="J4762">
            <v>880</v>
          </cell>
          <cell r="K4762">
            <v>246.40000000000003</v>
          </cell>
        </row>
        <row r="4763">
          <cell r="I4763" t="str">
            <v>30RYH080-B_OPT_SEI_4</v>
          </cell>
          <cell r="J4763">
            <v>1509</v>
          </cell>
          <cell r="K4763">
            <v>422.52000000000004</v>
          </cell>
        </row>
        <row r="4764">
          <cell r="I4764" t="str">
            <v>30RYH080-B_OPT_SEI_4C</v>
          </cell>
          <cell r="J4764">
            <v>2038</v>
          </cell>
          <cell r="K4764">
            <v>570.6400000000001</v>
          </cell>
        </row>
        <row r="4765">
          <cell r="I4765" t="str">
            <v xml:space="preserve">38RA-040-B_OPT_002B              </v>
          </cell>
          <cell r="J4765">
            <v>3007</v>
          </cell>
          <cell r="K4765">
            <v>841.96</v>
          </cell>
        </row>
        <row r="4766">
          <cell r="I4766" t="str">
            <v xml:space="preserve">38RA-040-B_OPT_003A              </v>
          </cell>
          <cell r="J4766">
            <v>393</v>
          </cell>
          <cell r="K4766">
            <v>110.04</v>
          </cell>
        </row>
        <row r="4767">
          <cell r="I4767" t="str">
            <v xml:space="preserve">38RA-040-B_OPT_025               </v>
          </cell>
          <cell r="J4767">
            <v>1470</v>
          </cell>
          <cell r="K4767">
            <v>411.6</v>
          </cell>
        </row>
        <row r="4768">
          <cell r="I4768" t="str">
            <v xml:space="preserve">38RA-040-B_OPT_199            </v>
          </cell>
          <cell r="J4768">
            <v>557</v>
          </cell>
          <cell r="K4768">
            <v>155.96</v>
          </cell>
        </row>
        <row r="4769">
          <cell r="I4769" t="str">
            <v>38RA-040-B_OPT_SEI_2B</v>
          </cell>
          <cell r="J4769">
            <v>784</v>
          </cell>
          <cell r="K4769">
            <v>219.52</v>
          </cell>
        </row>
        <row r="4770">
          <cell r="I4770" t="str">
            <v>38RA-040-B_OPT_SEI_3</v>
          </cell>
          <cell r="J4770">
            <v>1222</v>
          </cell>
          <cell r="K4770">
            <v>342.16</v>
          </cell>
        </row>
        <row r="4771">
          <cell r="I4771" t="str">
            <v>38RA-040-B_OPT_SEI_3LI</v>
          </cell>
          <cell r="J4771">
            <v>839</v>
          </cell>
          <cell r="K4771">
            <v>234.92000000000002</v>
          </cell>
        </row>
        <row r="4772">
          <cell r="I4772" t="str">
            <v>38RA-040-B_OPT_SEI_4</v>
          </cell>
          <cell r="J4772">
            <v>1436</v>
          </cell>
          <cell r="K4772">
            <v>402.08000000000004</v>
          </cell>
        </row>
        <row r="4773">
          <cell r="I4773" t="str">
            <v>38RA-040-B_OPT_SEI_4C</v>
          </cell>
          <cell r="J4773">
            <v>1937</v>
          </cell>
          <cell r="K4773">
            <v>542.36</v>
          </cell>
        </row>
        <row r="4774">
          <cell r="I4774" t="str">
            <v xml:space="preserve">38RA-050-B_OPT_002B              </v>
          </cell>
          <cell r="J4774">
            <v>3108</v>
          </cell>
          <cell r="K4774">
            <v>870.24000000000012</v>
          </cell>
        </row>
        <row r="4775">
          <cell r="I4775" t="str">
            <v xml:space="preserve">38RA-050-B_OPT_003A              </v>
          </cell>
          <cell r="J4775">
            <v>531</v>
          </cell>
          <cell r="K4775">
            <v>148.68</v>
          </cell>
        </row>
        <row r="4776">
          <cell r="I4776" t="str">
            <v xml:space="preserve">38RA-050-B_OPT_025               </v>
          </cell>
          <cell r="J4776">
            <v>1788</v>
          </cell>
          <cell r="K4776">
            <v>500.64000000000004</v>
          </cell>
        </row>
        <row r="4777">
          <cell r="I4777" t="str">
            <v xml:space="preserve">38RA-050-B_OPT_199            </v>
          </cell>
          <cell r="J4777">
            <v>557</v>
          </cell>
          <cell r="K4777">
            <v>155.96</v>
          </cell>
        </row>
        <row r="4778">
          <cell r="I4778" t="str">
            <v>38RA-050-B_OPT_SEI_2B</v>
          </cell>
          <cell r="J4778">
            <v>784</v>
          </cell>
          <cell r="K4778">
            <v>219.52</v>
          </cell>
        </row>
        <row r="4779">
          <cell r="I4779" t="str">
            <v>38RA-050-B_OPT_SEI_3</v>
          </cell>
          <cell r="J4779">
            <v>1222</v>
          </cell>
          <cell r="K4779">
            <v>342.16</v>
          </cell>
        </row>
        <row r="4780">
          <cell r="I4780" t="str">
            <v>38RA-050-B_OPT_SEI_3LI</v>
          </cell>
          <cell r="J4780">
            <v>839</v>
          </cell>
          <cell r="K4780">
            <v>234.92000000000002</v>
          </cell>
        </row>
        <row r="4781">
          <cell r="I4781" t="str">
            <v>38RA-050-B_OPT_SEI_4</v>
          </cell>
          <cell r="J4781">
            <v>1436</v>
          </cell>
          <cell r="K4781">
            <v>402.08000000000004</v>
          </cell>
        </row>
        <row r="4782">
          <cell r="I4782" t="str">
            <v>38RA-050-B_OPT_SEI_4C</v>
          </cell>
          <cell r="J4782">
            <v>1937</v>
          </cell>
          <cell r="K4782">
            <v>542.36</v>
          </cell>
        </row>
        <row r="4783">
          <cell r="I4783" t="str">
            <v xml:space="preserve">38RA-060-B_OPT_002B              </v>
          </cell>
          <cell r="J4783">
            <v>4393</v>
          </cell>
          <cell r="K4783">
            <v>1230.0400000000002</v>
          </cell>
        </row>
        <row r="4784">
          <cell r="I4784" t="str">
            <v xml:space="preserve">38RA-060-B_OPT_003A              </v>
          </cell>
          <cell r="J4784">
            <v>749</v>
          </cell>
          <cell r="K4784">
            <v>209.72000000000003</v>
          </cell>
        </row>
        <row r="4785">
          <cell r="I4785" t="str">
            <v xml:space="preserve">38RA-060-B_OPT_025               </v>
          </cell>
          <cell r="J4785">
            <v>2034</v>
          </cell>
          <cell r="K4785">
            <v>569.5200000000001</v>
          </cell>
        </row>
        <row r="4786">
          <cell r="I4786" t="str">
            <v xml:space="preserve">38RA-060-B_OPT_199            </v>
          </cell>
          <cell r="J4786">
            <v>557</v>
          </cell>
          <cell r="K4786">
            <v>155.96</v>
          </cell>
        </row>
        <row r="4787">
          <cell r="I4787" t="str">
            <v>38RA-060-B_OPT_SEI_2B</v>
          </cell>
          <cell r="J4787">
            <v>784</v>
          </cell>
          <cell r="K4787">
            <v>219.52</v>
          </cell>
        </row>
        <row r="4788">
          <cell r="I4788" t="str">
            <v>38RA-060-B_OPT_SEI_3</v>
          </cell>
          <cell r="J4788">
            <v>1222</v>
          </cell>
          <cell r="K4788">
            <v>342.16</v>
          </cell>
        </row>
        <row r="4789">
          <cell r="I4789" t="str">
            <v>38RA-060-B_OPT_SEI_3LI</v>
          </cell>
          <cell r="J4789">
            <v>839</v>
          </cell>
          <cell r="K4789">
            <v>234.92000000000002</v>
          </cell>
        </row>
        <row r="4790">
          <cell r="I4790" t="str">
            <v>38RA-060-B_OPT_SEI_4</v>
          </cell>
          <cell r="J4790">
            <v>1436</v>
          </cell>
          <cell r="K4790">
            <v>402.08000000000004</v>
          </cell>
        </row>
        <row r="4791">
          <cell r="I4791" t="str">
            <v>38RA-060-B_OPT_SEI_4C</v>
          </cell>
          <cell r="J4791">
            <v>1937</v>
          </cell>
          <cell r="K4791">
            <v>542.36</v>
          </cell>
        </row>
        <row r="4792">
          <cell r="I4792" t="str">
            <v xml:space="preserve">38RA-070-B_OPT_002B              </v>
          </cell>
          <cell r="J4792">
            <v>3108</v>
          </cell>
          <cell r="K4792">
            <v>870.24000000000012</v>
          </cell>
        </row>
        <row r="4793">
          <cell r="I4793" t="str">
            <v xml:space="preserve">38RA-070-B_OPT_003A              </v>
          </cell>
          <cell r="J4793">
            <v>749</v>
          </cell>
          <cell r="K4793">
            <v>209.72000000000003</v>
          </cell>
        </row>
        <row r="4794">
          <cell r="I4794" t="str">
            <v xml:space="preserve">38RA-070-B_OPT_025               </v>
          </cell>
          <cell r="J4794">
            <v>2370</v>
          </cell>
          <cell r="K4794">
            <v>663.6</v>
          </cell>
        </row>
        <row r="4795">
          <cell r="I4795" t="str">
            <v xml:space="preserve">38RA-070-B_OPT_199            </v>
          </cell>
          <cell r="J4795">
            <v>557</v>
          </cell>
          <cell r="K4795">
            <v>155.96</v>
          </cell>
        </row>
        <row r="4796">
          <cell r="I4796" t="str">
            <v>38RA-070-B_OPT_SEI_2B</v>
          </cell>
          <cell r="J4796">
            <v>784</v>
          </cell>
          <cell r="K4796">
            <v>219.52</v>
          </cell>
        </row>
        <row r="4797">
          <cell r="I4797" t="str">
            <v>38RA-070-B_OPT_SEI_3</v>
          </cell>
          <cell r="J4797">
            <v>1222</v>
          </cell>
          <cell r="K4797">
            <v>342.16</v>
          </cell>
        </row>
        <row r="4798">
          <cell r="I4798" t="str">
            <v>38RA-070-B_OPT_SEI_3LI</v>
          </cell>
          <cell r="J4798">
            <v>839</v>
          </cell>
          <cell r="K4798">
            <v>234.92000000000002</v>
          </cell>
        </row>
        <row r="4799">
          <cell r="I4799" t="str">
            <v>38RA-070-B_OPT_SEI_4</v>
          </cell>
          <cell r="J4799">
            <v>1436</v>
          </cell>
          <cell r="K4799">
            <v>402.08000000000004</v>
          </cell>
        </row>
        <row r="4800">
          <cell r="I4800" t="str">
            <v>38RA-070-B_OPT_SEI_4C</v>
          </cell>
          <cell r="J4800">
            <v>1937</v>
          </cell>
          <cell r="K4800">
            <v>542.36</v>
          </cell>
        </row>
        <row r="4801">
          <cell r="I4801" t="str">
            <v xml:space="preserve">38RA-080-B_OPT_002B              </v>
          </cell>
          <cell r="J4801">
            <v>4393</v>
          </cell>
          <cell r="K4801">
            <v>1230.0400000000002</v>
          </cell>
        </row>
        <row r="4802">
          <cell r="I4802" t="str">
            <v xml:space="preserve">38RA-080-B_OPT_003A              </v>
          </cell>
          <cell r="J4802">
            <v>749</v>
          </cell>
          <cell r="K4802">
            <v>209.72000000000003</v>
          </cell>
        </row>
        <row r="4803">
          <cell r="I4803" t="str">
            <v xml:space="preserve">38RA-080-B_OPT_025               </v>
          </cell>
          <cell r="J4803">
            <v>2676</v>
          </cell>
          <cell r="K4803">
            <v>749.28000000000009</v>
          </cell>
        </row>
        <row r="4804">
          <cell r="I4804" t="str">
            <v xml:space="preserve">38RA-080-B_OPT_199            </v>
          </cell>
          <cell r="J4804">
            <v>557</v>
          </cell>
          <cell r="K4804">
            <v>155.96</v>
          </cell>
        </row>
        <row r="4805">
          <cell r="I4805" t="str">
            <v>38RA-080-B_OPT_SEI_2B</v>
          </cell>
          <cell r="J4805">
            <v>784</v>
          </cell>
          <cell r="K4805">
            <v>219.52</v>
          </cell>
        </row>
        <row r="4806">
          <cell r="I4806" t="str">
            <v>38RA-080-B_OPT_SEI_3</v>
          </cell>
          <cell r="J4806">
            <v>1222</v>
          </cell>
          <cell r="K4806">
            <v>342.16</v>
          </cell>
        </row>
        <row r="4807">
          <cell r="I4807" t="str">
            <v>38RA-080-B_OPT_SEI_3LI</v>
          </cell>
          <cell r="J4807">
            <v>839</v>
          </cell>
          <cell r="K4807">
            <v>234.92000000000002</v>
          </cell>
        </row>
        <row r="4808">
          <cell r="I4808" t="str">
            <v>38RA-080-B_OPT_SEI_4</v>
          </cell>
          <cell r="J4808">
            <v>1436</v>
          </cell>
          <cell r="K4808">
            <v>402.08000000000004</v>
          </cell>
        </row>
        <row r="4809">
          <cell r="I4809" t="str">
            <v>38RA-080-B_OPT_SEI_4C</v>
          </cell>
          <cell r="J4809">
            <v>1937</v>
          </cell>
          <cell r="K4809">
            <v>542.36</v>
          </cell>
        </row>
        <row r="4810">
          <cell r="I4810" t="str">
            <v xml:space="preserve">38RA-090-B_OPT_002B              </v>
          </cell>
          <cell r="J4810">
            <v>6122</v>
          </cell>
          <cell r="K4810">
            <v>1714.16</v>
          </cell>
        </row>
        <row r="4811">
          <cell r="I4811" t="str">
            <v xml:space="preserve">38RA-090-B_OPT_003A              </v>
          </cell>
          <cell r="J4811">
            <v>924</v>
          </cell>
          <cell r="K4811">
            <v>258.72000000000003</v>
          </cell>
        </row>
        <row r="4812">
          <cell r="I4812" t="str">
            <v xml:space="preserve">38RA-090-B_OPT_199            </v>
          </cell>
          <cell r="J4812">
            <v>557</v>
          </cell>
          <cell r="K4812">
            <v>155.96</v>
          </cell>
        </row>
        <row r="4813">
          <cell r="I4813" t="str">
            <v>38RA-090-B_OPT_SEI_2B</v>
          </cell>
          <cell r="J4813">
            <v>1212</v>
          </cell>
          <cell r="K4813">
            <v>339.36</v>
          </cell>
        </row>
        <row r="4814">
          <cell r="I4814" t="str">
            <v>38RA-090-B_OPT_SEI_3</v>
          </cell>
          <cell r="J4814">
            <v>1937</v>
          </cell>
          <cell r="K4814">
            <v>542.36</v>
          </cell>
        </row>
        <row r="4815">
          <cell r="I4815" t="str">
            <v>38RA-090-B_OPT_SEI_3LI</v>
          </cell>
          <cell r="J4815">
            <v>1329</v>
          </cell>
          <cell r="K4815">
            <v>372.12000000000006</v>
          </cell>
        </row>
        <row r="4816">
          <cell r="I4816" t="str">
            <v>38RA-090-B_OPT_SEI_4</v>
          </cell>
          <cell r="J4816">
            <v>2305</v>
          </cell>
          <cell r="K4816">
            <v>645.40000000000009</v>
          </cell>
        </row>
        <row r="4817">
          <cell r="I4817" t="str">
            <v>38RA-090-B_OPT_SEI_4C</v>
          </cell>
          <cell r="J4817">
            <v>3112</v>
          </cell>
          <cell r="K4817">
            <v>871.36000000000013</v>
          </cell>
        </row>
        <row r="4818">
          <cell r="I4818" t="str">
            <v xml:space="preserve">38RA-100-B_OPT_002B              </v>
          </cell>
          <cell r="J4818">
            <v>6122</v>
          </cell>
          <cell r="K4818">
            <v>1714.16</v>
          </cell>
        </row>
        <row r="4819">
          <cell r="I4819" t="str">
            <v xml:space="preserve">38RA-100-B_OPT_003A              </v>
          </cell>
          <cell r="J4819">
            <v>1142</v>
          </cell>
          <cell r="K4819">
            <v>319.76000000000005</v>
          </cell>
        </row>
        <row r="4820">
          <cell r="I4820" t="str">
            <v xml:space="preserve">38RA-100-B_OPT_199            </v>
          </cell>
          <cell r="J4820">
            <v>557</v>
          </cell>
          <cell r="K4820">
            <v>155.96</v>
          </cell>
        </row>
        <row r="4821">
          <cell r="I4821" t="str">
            <v>38RA-100-B_OPT_SEI_2B</v>
          </cell>
          <cell r="J4821">
            <v>1212</v>
          </cell>
          <cell r="K4821">
            <v>339.36</v>
          </cell>
        </row>
        <row r="4822">
          <cell r="I4822" t="str">
            <v>38RA-100-B_OPT_SEI_3</v>
          </cell>
          <cell r="J4822">
            <v>1937</v>
          </cell>
          <cell r="K4822">
            <v>542.36</v>
          </cell>
        </row>
        <row r="4823">
          <cell r="I4823" t="str">
            <v>38RA-100-B_OPT_SEI_3LI</v>
          </cell>
          <cell r="J4823">
            <v>1329</v>
          </cell>
          <cell r="K4823">
            <v>372.12000000000006</v>
          </cell>
        </row>
        <row r="4824">
          <cell r="I4824" t="str">
            <v>38RA-100-B_OPT_SEI_4</v>
          </cell>
          <cell r="J4824">
            <v>2305</v>
          </cell>
          <cell r="K4824">
            <v>645.40000000000009</v>
          </cell>
        </row>
        <row r="4825">
          <cell r="I4825" t="str">
            <v>38RA-100-B_OPT_SEI_4C</v>
          </cell>
          <cell r="J4825">
            <v>3112</v>
          </cell>
          <cell r="K4825">
            <v>871.36000000000013</v>
          </cell>
        </row>
        <row r="4826">
          <cell r="I4826" t="str">
            <v xml:space="preserve">38RA-120-B_OPT_002B              </v>
          </cell>
          <cell r="J4826">
            <v>7407</v>
          </cell>
          <cell r="K4826">
            <v>2073.96</v>
          </cell>
        </row>
        <row r="4827">
          <cell r="I4827" t="str">
            <v xml:space="preserve">38RA-120-B_OPT_003A              </v>
          </cell>
          <cell r="J4827">
            <v>1492</v>
          </cell>
          <cell r="K4827">
            <v>417.76000000000005</v>
          </cell>
        </row>
        <row r="4828">
          <cell r="I4828" t="str">
            <v xml:space="preserve">38RA-120-B_OPT_199            </v>
          </cell>
          <cell r="J4828">
            <v>557</v>
          </cell>
          <cell r="K4828">
            <v>155.96</v>
          </cell>
        </row>
        <row r="4829">
          <cell r="I4829" t="str">
            <v>38RA-120-B_OPT_SEI_2B</v>
          </cell>
          <cell r="J4829">
            <v>1212</v>
          </cell>
          <cell r="K4829">
            <v>339.36</v>
          </cell>
        </row>
        <row r="4830">
          <cell r="I4830" t="str">
            <v>38RA-120-B_OPT_SEI_3</v>
          </cell>
          <cell r="J4830">
            <v>1937</v>
          </cell>
          <cell r="K4830">
            <v>542.36</v>
          </cell>
        </row>
        <row r="4831">
          <cell r="I4831" t="str">
            <v>38RA-120-B_OPT_SEI_3LI</v>
          </cell>
          <cell r="J4831">
            <v>1329</v>
          </cell>
          <cell r="K4831">
            <v>372.12000000000006</v>
          </cell>
        </row>
        <row r="4832">
          <cell r="I4832" t="str">
            <v>38RA-120-B_OPT_SEI_4</v>
          </cell>
          <cell r="J4832">
            <v>2305</v>
          </cell>
          <cell r="K4832">
            <v>645.40000000000009</v>
          </cell>
        </row>
        <row r="4833">
          <cell r="I4833" t="str">
            <v>38RA-120-B_OPT_SEI_4C</v>
          </cell>
          <cell r="J4833">
            <v>3112</v>
          </cell>
          <cell r="K4833">
            <v>871.36000000000013</v>
          </cell>
        </row>
        <row r="4834">
          <cell r="I4834" t="str">
            <v xml:space="preserve">38RA-140-B_OPT_002B              </v>
          </cell>
          <cell r="J4834">
            <v>6222</v>
          </cell>
          <cell r="K4834">
            <v>1742.16</v>
          </cell>
        </row>
        <row r="4835">
          <cell r="I4835" t="str">
            <v xml:space="preserve">38RA-140-B_OPT_003A              </v>
          </cell>
          <cell r="J4835">
            <v>1492</v>
          </cell>
          <cell r="K4835">
            <v>417.76000000000005</v>
          </cell>
        </row>
        <row r="4836">
          <cell r="I4836" t="str">
            <v xml:space="preserve">38RA-140-B_OPT_199            </v>
          </cell>
          <cell r="J4836">
            <v>557</v>
          </cell>
          <cell r="K4836">
            <v>155.96</v>
          </cell>
        </row>
        <row r="4837">
          <cell r="I4837" t="str">
            <v>38RA-140-B_OPT_SEI_2B</v>
          </cell>
          <cell r="J4837">
            <v>1212</v>
          </cell>
          <cell r="K4837">
            <v>339.36</v>
          </cell>
        </row>
        <row r="4838">
          <cell r="I4838" t="str">
            <v>38RA-140-B_OPT_SEI_3</v>
          </cell>
          <cell r="J4838">
            <v>1937</v>
          </cell>
          <cell r="K4838">
            <v>542.36</v>
          </cell>
        </row>
        <row r="4839">
          <cell r="I4839" t="str">
            <v>38RA-140-B_OPT_SEI_3LI</v>
          </cell>
          <cell r="J4839">
            <v>1329</v>
          </cell>
          <cell r="K4839">
            <v>372.12000000000006</v>
          </cell>
        </row>
        <row r="4840">
          <cell r="I4840" t="str">
            <v>38RA-140-B_OPT_SEI_4</v>
          </cell>
          <cell r="J4840">
            <v>2305</v>
          </cell>
          <cell r="K4840">
            <v>645.40000000000009</v>
          </cell>
        </row>
        <row r="4841">
          <cell r="I4841" t="str">
            <v>38RA-140-B_OPT_SEI_4C</v>
          </cell>
          <cell r="J4841">
            <v>3112</v>
          </cell>
          <cell r="K4841">
            <v>871.36000000000013</v>
          </cell>
        </row>
        <row r="4842">
          <cell r="I4842" t="str">
            <v xml:space="preserve">38RA-160-B_OPT_002B              </v>
          </cell>
          <cell r="J4842">
            <v>8793</v>
          </cell>
          <cell r="K4842">
            <v>2462.0400000000004</v>
          </cell>
        </row>
        <row r="4843">
          <cell r="I4843" t="str">
            <v xml:space="preserve">38RA-160-B_OPT_003A              </v>
          </cell>
          <cell r="J4843">
            <v>1492</v>
          </cell>
          <cell r="K4843">
            <v>417.76000000000005</v>
          </cell>
        </row>
        <row r="4844">
          <cell r="I4844" t="str">
            <v xml:space="preserve">38RA-160-B_OPT_199            </v>
          </cell>
          <cell r="J4844">
            <v>557</v>
          </cell>
          <cell r="K4844">
            <v>155.96</v>
          </cell>
        </row>
        <row r="4845">
          <cell r="I4845" t="str">
            <v>38RA-160-B_OPT_SEI_2B</v>
          </cell>
          <cell r="J4845">
            <v>1212</v>
          </cell>
          <cell r="K4845">
            <v>339.36</v>
          </cell>
        </row>
        <row r="4846">
          <cell r="I4846" t="str">
            <v>38RA-160-B_OPT_SEI_3</v>
          </cell>
          <cell r="J4846">
            <v>1937</v>
          </cell>
          <cell r="K4846">
            <v>542.36</v>
          </cell>
        </row>
        <row r="4847">
          <cell r="I4847" t="str">
            <v>38RA-160-B_OPT_SEI_3LI</v>
          </cell>
          <cell r="J4847">
            <v>1329</v>
          </cell>
          <cell r="K4847">
            <v>372.12000000000006</v>
          </cell>
        </row>
        <row r="4848">
          <cell r="I4848" t="str">
            <v>38RA-160-B_OPT_SEI_4</v>
          </cell>
          <cell r="J4848">
            <v>2305</v>
          </cell>
          <cell r="K4848">
            <v>645.40000000000009</v>
          </cell>
        </row>
        <row r="4849">
          <cell r="I4849" t="str">
            <v>38RA-160-B_OPT_SEI_4C</v>
          </cell>
          <cell r="J4849">
            <v>3112</v>
          </cell>
          <cell r="K4849">
            <v>871.36000000000013</v>
          </cell>
        </row>
        <row r="4850">
          <cell r="I4850" t="str">
            <v>30RH-200-B_OPT_COIL</v>
          </cell>
          <cell r="J4850">
            <v>646</v>
          </cell>
          <cell r="K4850">
            <v>174.04800000000003</v>
          </cell>
        </row>
        <row r="4851">
          <cell r="I4851" t="str">
            <v>30RH-240-B_OPT_COIL</v>
          </cell>
          <cell r="J4851">
            <v>646</v>
          </cell>
          <cell r="K4851">
            <v>174.04800000000003</v>
          </cell>
        </row>
      </sheetData>
      <sheetData sheetId="3">
        <row r="5">
          <cell r="A5" t="str">
            <v>Accessory Code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 cost (2)"/>
      <sheetName val="DATA"/>
      <sheetName val="Recap"/>
      <sheetName val="Abs w"/>
      <sheetName val="Mes w"/>
      <sheetName val="ABS m"/>
      <sheetName val="Mes m"/>
      <sheetName val="ABS p"/>
      <sheetName val="MES p"/>
      <sheetName val="ABS bl"/>
      <sheetName val="MES bl"/>
      <sheetName val="RA"/>
      <sheetName val="MAT cost"/>
      <sheetName val="AATS"/>
      <sheetName val="Trades"/>
      <sheetName val="ESTIM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8">
          <cell r="G28">
            <v>12775.73</v>
          </cell>
        </row>
      </sheetData>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HANGES"/>
      <sheetName val="ESTIMATE"/>
      <sheetName val="CAPEX"/>
      <sheetName val="INCOME"/>
      <sheetName val="RATES"/>
      <sheetName val="SPEC CHANGES"/>
      <sheetName val="Viability"/>
      <sheetName val="Trades"/>
      <sheetName val="Storage Units"/>
      <sheetName val="eval"/>
      <sheetName val="OB2"/>
      <sheetName val="#REF"/>
      <sheetName val="SPEC_CHANGES34"/>
      <sheetName val="SPEC_CHANGES3"/>
      <sheetName val="SPEC_CHANGES2"/>
      <sheetName val="SPEC_CHANGES"/>
      <sheetName val="SPEC_CHANGES1"/>
      <sheetName val="SPEC_CHANGES4"/>
      <sheetName val="SPEC_CHANGES6"/>
      <sheetName val="SPEC_CHANGES5"/>
      <sheetName val="SPEC_CHANGES7"/>
      <sheetName val="SPEC_CHANGES8"/>
      <sheetName val="SPEC_CHANGES15"/>
      <sheetName val="SPEC_CHANGES10"/>
      <sheetName val="SPEC_CHANGES9"/>
      <sheetName val="SPEC_CHANGES11"/>
      <sheetName val="SPEC_CHANGES13"/>
      <sheetName val="SPEC_CHANGES12"/>
      <sheetName val="SPEC_CHANGES14"/>
      <sheetName val="SPEC_CHANGES16"/>
      <sheetName val="SPEC_CHANGES18"/>
      <sheetName val="SPEC_CHANGES17"/>
      <sheetName val="SPEC_CHANGES19"/>
      <sheetName val="SPEC_CHANGES20"/>
      <sheetName val="SPEC_CHANGES29"/>
      <sheetName val="SPEC_CHANGES21"/>
      <sheetName val="SPEC_CHANGES22"/>
      <sheetName val="SPEC_CHANGES23"/>
      <sheetName val="SPEC_CHANGES24"/>
      <sheetName val="SPEC_CHANGES25"/>
      <sheetName val="SPEC_CHANGES26"/>
      <sheetName val="SPEC_CHANGES27"/>
      <sheetName val="SPEC_CHANGES28"/>
      <sheetName val="SPEC_CHANGES30"/>
      <sheetName val="SPEC_CHANGES31"/>
      <sheetName val="SPEC_CHANGES32"/>
      <sheetName val="SPEC_CHANGES33"/>
      <sheetName val="SPEC_CHANGES35"/>
      <sheetName val="SPEC_CHANGES40"/>
      <sheetName val="SPEC_CHANGES38"/>
      <sheetName val="SPEC_CHANGES36"/>
      <sheetName val="SPEC_CHANGES37"/>
      <sheetName val="SPEC_CHANGES39"/>
      <sheetName val="SPEC_CHANGES42"/>
      <sheetName val="SPEC_CHANGES41"/>
      <sheetName val="Notes"/>
      <sheetName val="SPEC_CHANGES43"/>
      <sheetName val="SPEC_CHANGES46"/>
      <sheetName val="SPEC_CHANGES45"/>
      <sheetName val="SPEC_CHANGES44"/>
      <sheetName val="SPEC_CHANGES47"/>
      <sheetName val="SPEC_CHANGES48"/>
      <sheetName val="SPEC_CHANGES49"/>
      <sheetName val="SPEC_CHANGES51"/>
      <sheetName val="SPEC_CHANGES50"/>
      <sheetName val="SPEC_CHANGES52"/>
      <sheetName val="SPEC_CHANGES53"/>
      <sheetName val="SPEC_CHANGES54"/>
      <sheetName val="SPEC_CHANGES56"/>
      <sheetName val="SPEC_CHANGES55"/>
      <sheetName val="SPEC_CHANGES57"/>
      <sheetName val="SPEC_CHANGES58"/>
      <sheetName val="SPEC_CHANGES59"/>
      <sheetName val="SPEC_CHANGES60"/>
      <sheetName val="SPEC_CHANGES61"/>
      <sheetName val="SPEC_CHANGES62"/>
      <sheetName val="SPEC_CHANGES63"/>
      <sheetName val="SPEC_CHANGES64"/>
      <sheetName val="SPEC_CHANGES67"/>
      <sheetName val="SPEC_CHANGES65"/>
      <sheetName val="SPEC_CHANGES66"/>
      <sheetName val="SPEC_CHANGES69"/>
      <sheetName val="SPEC_CHANGES68"/>
      <sheetName val="SPEC_CHANGES70"/>
      <sheetName val="Ragama"/>
      <sheetName val="Options - QM 2006"/>
    </sheetNames>
    <sheetDataSet>
      <sheetData sheetId="0"/>
      <sheetData sheetId="1"/>
      <sheetData sheetId="2"/>
      <sheetData sheetId="3">
        <row r="1">
          <cell r="A1" t="str">
            <v>34 ST GEORGES</v>
          </cell>
        </row>
        <row r="2">
          <cell r="A2" t="str">
            <v>PARAMOUNT PROPERTIES</v>
          </cell>
        </row>
        <row r="3">
          <cell r="A3" t="str">
            <v>ELEMENTAL ESTIMATE</v>
          </cell>
          <cell r="D3" t="str">
            <v>Revision No. 10</v>
          </cell>
        </row>
        <row r="4">
          <cell r="A4" t="str">
            <v>Date:</v>
          </cell>
          <cell r="B4">
            <v>38117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2355019</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4.0240444458123033E-2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11 floor @ 3500mm centers</v>
          </cell>
          <cell r="J64" t="str">
            <v>m</v>
          </cell>
          <cell r="K64">
            <v>120</v>
          </cell>
          <cell r="L64">
            <v>1005</v>
          </cell>
          <cell r="M64">
            <v>120600</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0.1011398329776334</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1.2037152723779622E-2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8.4476271169513256E-2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6.8497595636946781E-2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6.3366986738857004E-2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4.5739865711131165E-2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0.12906903771873202</v>
          </cell>
          <cell r="K409">
            <v>2533000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11388.059701492537</v>
          </cell>
          <cell r="I412" t="str">
            <v>/kitchen</v>
          </cell>
          <cell r="J412" t="str">
            <v>m</v>
          </cell>
          <cell r="K412">
            <v>218</v>
          </cell>
          <cell r="L412">
            <v>3500</v>
          </cell>
          <cell r="M412">
            <v>763000</v>
          </cell>
        </row>
        <row r="413">
          <cell r="A413" t="str">
            <v>14.4</v>
          </cell>
          <cell r="C413" t="str">
            <v>E.O. for granite tops</v>
          </cell>
          <cell r="H413">
            <v>3253.7313432835822</v>
          </cell>
          <cell r="I413" t="str">
            <v>/kitchen</v>
          </cell>
          <cell r="J413" t="str">
            <v>m</v>
          </cell>
          <cell r="K413">
            <v>218</v>
          </cell>
          <cell r="L413">
            <v>1000</v>
          </cell>
          <cell r="M413">
            <v>218000</v>
          </cell>
        </row>
        <row r="414">
          <cell r="A414" t="str">
            <v>14.5</v>
          </cell>
          <cell r="C414" t="str">
            <v>Kitchen appliances</v>
          </cell>
          <cell r="J414" t="str">
            <v>No</v>
          </cell>
          <cell r="K414">
            <v>67</v>
          </cell>
          <cell r="L414">
            <v>7500</v>
          </cell>
          <cell r="M414">
            <v>502500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8.9289481316734504E-2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0.12734166291467949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1.1557105584281725E-2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6.9297283547707852E-3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1.50317276458847E-2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1.5311980195214753E-2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309709</v>
          </cell>
        </row>
        <row r="493">
          <cell r="A493" t="str">
            <v>14.</v>
          </cell>
          <cell r="C493" t="str">
            <v>Fittings</v>
          </cell>
          <cell r="K493">
            <v>0.04</v>
          </cell>
          <cell r="L493">
            <v>2533000</v>
          </cell>
          <cell r="M493">
            <v>101320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387136</v>
          </cell>
        </row>
        <row r="502">
          <cell r="A502" t="str">
            <v>14.</v>
          </cell>
          <cell r="C502" t="str">
            <v>Fittings</v>
          </cell>
          <cell r="K502">
            <v>0.05</v>
          </cell>
          <cell r="L502">
            <v>2533000</v>
          </cell>
          <cell r="M502">
            <v>126650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3.4463369361242273E-2</v>
          </cell>
          <cell r="K538">
            <v>676349</v>
          </cell>
        </row>
        <row r="540">
          <cell r="A540">
            <v>24.1</v>
          </cell>
          <cell r="C540" t="str">
            <v>Alterations as detail build-up elsewhere</v>
          </cell>
          <cell r="J540" t="str">
            <v>m²</v>
          </cell>
          <cell r="K540">
            <v>5711</v>
          </cell>
          <cell r="L540">
            <v>100</v>
          </cell>
          <cell r="M540">
            <v>571100</v>
          </cell>
        </row>
        <row r="542">
          <cell r="A542">
            <v>24.2</v>
          </cell>
          <cell r="C542" t="str">
            <v>Break-up and remove slabs to create double volume for voids &amp; stairs</v>
          </cell>
          <cell r="J542" t="str">
            <v>m²</v>
          </cell>
          <cell r="K542">
            <v>82.830000000000013</v>
          </cell>
          <cell r="L542">
            <v>300</v>
          </cell>
          <cell r="M542">
            <v>24849</v>
          </cell>
        </row>
        <row r="544">
          <cell r="A544">
            <v>24.3</v>
          </cell>
          <cell r="C544" t="str">
            <v>Upgrading of fins</v>
          </cell>
          <cell r="J544" t="str">
            <v>m²</v>
          </cell>
          <cell r="K544">
            <v>1008</v>
          </cell>
          <cell r="L544">
            <v>50</v>
          </cell>
          <cell r="M544">
            <v>50400</v>
          </cell>
        </row>
        <row r="546">
          <cell r="A546">
            <v>24.4</v>
          </cell>
          <cell r="C546" t="str">
            <v>Upgrading of main foyer</v>
          </cell>
          <cell r="J546" t="str">
            <v>m²</v>
          </cell>
          <cell r="K546">
            <v>100</v>
          </cell>
          <cell r="L546">
            <v>300</v>
          </cell>
          <cell r="M546">
            <v>30000</v>
          </cell>
        </row>
        <row r="551">
          <cell r="A551" t="str">
            <v>SUMMARY</v>
          </cell>
        </row>
        <row r="553">
          <cell r="A553" t="str">
            <v>A</v>
          </cell>
          <cell r="C553" t="str">
            <v>PRELIMINARIES</v>
          </cell>
          <cell r="H553">
            <v>0.1200000142674025</v>
          </cell>
          <cell r="I553">
            <v>412.365435125197</v>
          </cell>
          <cell r="M553">
            <v>2355019</v>
          </cell>
        </row>
        <row r="555">
          <cell r="A555" t="str">
            <v>B</v>
          </cell>
          <cell r="C555" t="str">
            <v>SUB-STRUCTURE</v>
          </cell>
          <cell r="H555">
            <v>0</v>
          </cell>
          <cell r="I555">
            <v>0</v>
          </cell>
          <cell r="M555">
            <v>0</v>
          </cell>
        </row>
        <row r="556">
          <cell r="A556" t="str">
            <v>2.</v>
          </cell>
          <cell r="C556" t="str">
            <v>Piling</v>
          </cell>
          <cell r="H556">
            <v>0</v>
          </cell>
          <cell r="I556">
            <v>0</v>
          </cell>
          <cell r="K556">
            <v>0</v>
          </cell>
        </row>
        <row r="557">
          <cell r="A557" t="str">
            <v>3.</v>
          </cell>
          <cell r="C557" t="str">
            <v>Foundations</v>
          </cell>
          <cell r="H557">
            <v>0</v>
          </cell>
          <cell r="I557">
            <v>0</v>
          </cell>
          <cell r="K557">
            <v>0</v>
          </cell>
        </row>
        <row r="558">
          <cell r="A558" t="str">
            <v>4.</v>
          </cell>
          <cell r="C558" t="str">
            <v>Basement</v>
          </cell>
          <cell r="H558">
            <v>0</v>
          </cell>
          <cell r="I558">
            <v>0</v>
          </cell>
          <cell r="K558">
            <v>0</v>
          </cell>
        </row>
        <row r="560">
          <cell r="A560" t="str">
            <v>C</v>
          </cell>
          <cell r="C560" t="str">
            <v>SUPERSTRUCTURE</v>
          </cell>
          <cell r="H560">
            <v>0.2378937013290493</v>
          </cell>
          <cell r="I560">
            <v>817.4927333216599</v>
          </cell>
          <cell r="M560">
            <v>4668701</v>
          </cell>
        </row>
        <row r="561">
          <cell r="A561" t="str">
            <v>5.</v>
          </cell>
          <cell r="C561" t="str">
            <v>Ground floor construction</v>
          </cell>
          <cell r="H561">
            <v>0</v>
          </cell>
          <cell r="I561">
            <v>0</v>
          </cell>
          <cell r="K561">
            <v>0</v>
          </cell>
        </row>
        <row r="562">
          <cell r="A562" t="str">
            <v>6.</v>
          </cell>
          <cell r="C562" t="str">
            <v>Structural Frame</v>
          </cell>
          <cell r="H562">
            <v>4.0240444458123033E-2</v>
          </cell>
          <cell r="I562">
            <v>138.28138679740852</v>
          </cell>
          <cell r="K562">
            <v>789725</v>
          </cell>
        </row>
        <row r="563">
          <cell r="A563" t="str">
            <v>7.</v>
          </cell>
          <cell r="C563" t="str">
            <v>External Envelope</v>
          </cell>
          <cell r="H563">
            <v>0.1011398329776334</v>
          </cell>
          <cell r="I563">
            <v>347.55471896340396</v>
          </cell>
          <cell r="K563">
            <v>1984885</v>
          </cell>
        </row>
        <row r="564">
          <cell r="A564" t="str">
            <v>8.</v>
          </cell>
          <cell r="C564" t="str">
            <v>Roofs</v>
          </cell>
          <cell r="H564">
            <v>1.2037152723779622E-2</v>
          </cell>
          <cell r="I564">
            <v>41.364209420416742</v>
          </cell>
          <cell r="K564">
            <v>236231</v>
          </cell>
        </row>
        <row r="565">
          <cell r="A565" t="str">
            <v>9.</v>
          </cell>
          <cell r="C565" t="str">
            <v>Upper Floors (Load bearing structures only)</v>
          </cell>
          <cell r="H565">
            <v>0</v>
          </cell>
          <cell r="I565">
            <v>0</v>
          </cell>
          <cell r="K565">
            <v>0</v>
          </cell>
        </row>
        <row r="566">
          <cell r="A566" t="str">
            <v>10.</v>
          </cell>
          <cell r="C566" t="str">
            <v>Internal divisions</v>
          </cell>
          <cell r="H566">
            <v>8.4476271169513256E-2</v>
          </cell>
          <cell r="I566">
            <v>290.29241814043075</v>
          </cell>
          <cell r="K566">
            <v>1657860</v>
          </cell>
        </row>
        <row r="568">
          <cell r="A568" t="str">
            <v>D</v>
          </cell>
          <cell r="C568" t="str">
            <v>INTERNAL FINISHES</v>
          </cell>
          <cell r="H568">
            <v>0.17760444808693496</v>
          </cell>
          <cell r="I568">
            <v>610.31605673262129</v>
          </cell>
          <cell r="M568">
            <v>3485515</v>
          </cell>
        </row>
        <row r="569">
          <cell r="A569" t="str">
            <v>11.</v>
          </cell>
          <cell r="C569" t="str">
            <v>Floor finishes</v>
          </cell>
          <cell r="H569">
            <v>6.8497595636946781E-2</v>
          </cell>
          <cell r="I569">
            <v>235.38364559621783</v>
          </cell>
          <cell r="K569">
            <v>1344276</v>
          </cell>
        </row>
        <row r="570">
          <cell r="A570" t="str">
            <v>12.</v>
          </cell>
          <cell r="C570" t="str">
            <v>Internal wall finishes</v>
          </cell>
          <cell r="H570">
            <v>6.3366986738857004E-2</v>
          </cell>
          <cell r="I570">
            <v>217.75293293643844</v>
          </cell>
          <cell r="K570">
            <v>1243587</v>
          </cell>
        </row>
        <row r="571">
          <cell r="A571" t="str">
            <v>13.</v>
          </cell>
          <cell r="C571" t="str">
            <v>Ceilings</v>
          </cell>
          <cell r="H571">
            <v>4.5739865711131165E-2</v>
          </cell>
          <cell r="I571">
            <v>157.17947819996499</v>
          </cell>
          <cell r="K571">
            <v>897652</v>
          </cell>
        </row>
        <row r="573">
          <cell r="A573" t="str">
            <v>E</v>
          </cell>
          <cell r="C573" t="str">
            <v>FITTINGS</v>
          </cell>
          <cell r="H573">
            <v>0.12906903771873202</v>
          </cell>
          <cell r="I573">
            <v>443.5300297671161</v>
          </cell>
          <cell r="M573">
            <v>2533000</v>
          </cell>
        </row>
        <row r="574">
          <cell r="A574" t="str">
            <v>14.</v>
          </cell>
          <cell r="C574" t="str">
            <v>Fittings</v>
          </cell>
          <cell r="K574">
            <v>2533000</v>
          </cell>
        </row>
        <row r="576">
          <cell r="A576" t="str">
            <v>F</v>
          </cell>
          <cell r="C576" t="str">
            <v>SERVICES</v>
          </cell>
          <cell r="H576">
            <v>0.30096942923663894</v>
          </cell>
          <cell r="I576">
            <v>1034.2447907546839</v>
          </cell>
          <cell r="M576">
            <v>5906572</v>
          </cell>
        </row>
        <row r="577">
          <cell r="A577" t="str">
            <v>15.</v>
          </cell>
          <cell r="C577" t="str">
            <v>Electrical Installation</v>
          </cell>
          <cell r="H577">
            <v>8.9289481316734504E-2</v>
          </cell>
          <cell r="I577">
            <v>306.83242864647173</v>
          </cell>
          <cell r="K577">
            <v>1752320</v>
          </cell>
        </row>
        <row r="578">
          <cell r="A578" t="str">
            <v>16.</v>
          </cell>
          <cell r="C578" t="str">
            <v>Plumbing Installation</v>
          </cell>
          <cell r="H578">
            <v>0.12734166291467949</v>
          </cell>
          <cell r="I578">
            <v>437.59411661705479</v>
          </cell>
          <cell r="K578">
            <v>2499100</v>
          </cell>
        </row>
        <row r="579">
          <cell r="A579" t="str">
            <v>17.</v>
          </cell>
          <cell r="C579" t="str">
            <v>Fire Protection</v>
          </cell>
          <cell r="H579">
            <v>1.1557105584281725E-2</v>
          </cell>
          <cell r="I579">
            <v>39.714585886884961</v>
          </cell>
          <cell r="K579">
            <v>226810</v>
          </cell>
        </row>
        <row r="580">
          <cell r="A580" t="str">
            <v>18.</v>
          </cell>
          <cell r="C580" t="str">
            <v>Lifts &amp; escalators</v>
          </cell>
          <cell r="H580">
            <v>6.9297283547707852E-3</v>
          </cell>
          <cell r="I580">
            <v>23.813167571353528</v>
          </cell>
          <cell r="K580">
            <v>135997</v>
          </cell>
        </row>
        <row r="581">
          <cell r="A581" t="str">
            <v>19.</v>
          </cell>
          <cell r="C581" t="str">
            <v>Air-conditioning &amp; Ventilation</v>
          </cell>
          <cell r="H581">
            <v>1.50317276458847E-2</v>
          </cell>
          <cell r="I581">
            <v>51.654701453335669</v>
          </cell>
          <cell r="K581">
            <v>295000</v>
          </cell>
        </row>
        <row r="582">
          <cell r="A582" t="str">
            <v>20.</v>
          </cell>
          <cell r="C582" t="str">
            <v>Special services</v>
          </cell>
          <cell r="H582">
            <v>1.5311980195214753E-2</v>
          </cell>
          <cell r="I582">
            <v>52.617755209245317</v>
          </cell>
          <cell r="K582">
            <v>300500</v>
          </cell>
        </row>
        <row r="583">
          <cell r="C583" t="str">
            <v>Profit &amp; Attendance</v>
          </cell>
          <cell r="H583">
            <v>1.5781224872811202E-2</v>
          </cell>
          <cell r="I583">
            <v>54.23025739800385</v>
          </cell>
          <cell r="K583">
            <v>309709</v>
          </cell>
        </row>
        <row r="584">
          <cell r="C584" t="str">
            <v>Builder's Work</v>
          </cell>
          <cell r="H584">
            <v>1.972651835226176E-2</v>
          </cell>
          <cell r="I584">
            <v>67.787777972334098</v>
          </cell>
          <cell r="K584">
            <v>387136</v>
          </cell>
        </row>
        <row r="586">
          <cell r="A586" t="str">
            <v>G</v>
          </cell>
          <cell r="C586" t="str">
            <v>EXTERNAL WORKS</v>
          </cell>
          <cell r="H586">
            <v>0</v>
          </cell>
          <cell r="I586">
            <v>0</v>
          </cell>
          <cell r="M586">
            <v>0</v>
          </cell>
        </row>
        <row r="587">
          <cell r="A587" t="str">
            <v>21.</v>
          </cell>
          <cell r="C587" t="str">
            <v>Soil drainage</v>
          </cell>
          <cell r="H587">
            <v>0</v>
          </cell>
          <cell r="I587">
            <v>0</v>
          </cell>
          <cell r="K587">
            <v>0</v>
          </cell>
        </row>
        <row r="588">
          <cell r="A588" t="str">
            <v>22.</v>
          </cell>
          <cell r="C588" t="str">
            <v>Stormwater drainage</v>
          </cell>
          <cell r="H588">
            <v>0</v>
          </cell>
          <cell r="I588">
            <v>0</v>
          </cell>
          <cell r="K588">
            <v>0</v>
          </cell>
        </row>
        <row r="589">
          <cell r="A589" t="str">
            <v>23.</v>
          </cell>
          <cell r="C589" t="str">
            <v>External Works</v>
          </cell>
          <cell r="H589">
            <v>0</v>
          </cell>
          <cell r="I589">
            <v>0</v>
          </cell>
          <cell r="K589">
            <v>0</v>
          </cell>
        </row>
        <row r="591">
          <cell r="A591" t="str">
            <v>H</v>
          </cell>
          <cell r="C591" t="str">
            <v>ALTERATIONS</v>
          </cell>
          <cell r="H591">
            <v>3.4463369361242273E-2</v>
          </cell>
          <cell r="I591">
            <v>118.42917177376992</v>
          </cell>
          <cell r="M591">
            <v>676349</v>
          </cell>
        </row>
        <row r="592">
          <cell r="A592" t="str">
            <v>24.</v>
          </cell>
          <cell r="C592" t="str">
            <v>Alterations</v>
          </cell>
          <cell r="K592">
            <v>676349</v>
          </cell>
        </row>
        <row r="594">
          <cell r="C594" t="str">
            <v>SUB-TOTAL</v>
          </cell>
          <cell r="H594">
            <v>1</v>
          </cell>
          <cell r="I594">
            <v>3436.3782174750481</v>
          </cell>
          <cell r="M594">
            <v>19625156</v>
          </cell>
        </row>
        <row r="596">
          <cell r="A596" t="str">
            <v>H</v>
          </cell>
          <cell r="C596" t="str">
            <v>CONTINGENCIES</v>
          </cell>
          <cell r="I596">
            <v>171.81891087375243</v>
          </cell>
          <cell r="K596">
            <v>0.05</v>
          </cell>
          <cell r="M596">
            <v>981257.8</v>
          </cell>
        </row>
        <row r="597">
          <cell r="C597" t="str">
            <v>ESTIMATED CURRENT CONSTRUCTION COST</v>
          </cell>
          <cell r="I597">
            <v>3608.1971283488006</v>
          </cell>
          <cell r="M597">
            <v>20606413.800000001</v>
          </cell>
        </row>
        <row r="599">
          <cell r="A599" t="str">
            <v>J</v>
          </cell>
          <cell r="C599" t="str">
            <v>ESCALATION</v>
          </cell>
        </row>
        <row r="600">
          <cell r="C600" t="str">
            <v xml:space="preserve">   Design Start</v>
          </cell>
          <cell r="D600">
            <v>7.0000000000000007E-2</v>
          </cell>
          <cell r="E600" t="str">
            <v>x</v>
          </cell>
          <cell r="F600">
            <v>0</v>
          </cell>
          <cell r="G600" t="str">
            <v>months</v>
          </cell>
          <cell r="I600">
            <v>0</v>
          </cell>
          <cell r="K600">
            <v>0</v>
          </cell>
        </row>
        <row r="601">
          <cell r="C601" t="str">
            <v xml:space="preserve">   Pre-contract</v>
          </cell>
          <cell r="D601">
            <v>7.0000000000000007E-2</v>
          </cell>
          <cell r="E601" t="str">
            <v>x</v>
          </cell>
          <cell r="F601">
            <v>0</v>
          </cell>
          <cell r="G601" t="str">
            <v>months</v>
          </cell>
          <cell r="I601">
            <v>0</v>
          </cell>
          <cell r="K601">
            <v>0</v>
          </cell>
        </row>
        <row r="602">
          <cell r="C602" t="str">
            <v xml:space="preserve">   Contract</v>
          </cell>
          <cell r="D602">
            <v>7.0000000000000007E-2</v>
          </cell>
          <cell r="E602" t="str">
            <v>x</v>
          </cell>
          <cell r="F602">
            <v>0</v>
          </cell>
          <cell r="G602" t="str">
            <v>months</v>
          </cell>
          <cell r="H602">
            <v>0.6</v>
          </cell>
          <cell r="I602">
            <v>0</v>
          </cell>
          <cell r="K602">
            <v>0</v>
          </cell>
          <cell r="M602">
            <v>0</v>
          </cell>
        </row>
        <row r="603">
          <cell r="C603" t="str">
            <v>ESTIMATED FINAL CONSTRUCTION COST</v>
          </cell>
          <cell r="I603">
            <v>3608.1971283488006</v>
          </cell>
          <cell r="M603">
            <v>20606413.800000001</v>
          </cell>
        </row>
        <row r="605">
          <cell r="A605" t="str">
            <v>K</v>
          </cell>
          <cell r="C605" t="str">
            <v>PROFESSIONAL FEES</v>
          </cell>
          <cell r="I605">
            <v>350.20136578532657</v>
          </cell>
          <cell r="M605">
            <v>2000000</v>
          </cell>
        </row>
        <row r="606">
          <cell r="C606" t="str">
            <v>Professional fees @ tariff</v>
          </cell>
          <cell r="H606">
            <v>0</v>
          </cell>
          <cell r="I606">
            <v>0</v>
          </cell>
          <cell r="K606">
            <v>0</v>
          </cell>
        </row>
        <row r="607">
          <cell r="C607" t="str">
            <v>Add for alteration work on above</v>
          </cell>
          <cell r="H607">
            <v>0</v>
          </cell>
          <cell r="I607">
            <v>0</v>
          </cell>
          <cell r="K607">
            <v>0</v>
          </cell>
        </row>
        <row r="608">
          <cell r="C608" t="str">
            <v>Disbursements</v>
          </cell>
          <cell r="H608">
            <v>0</v>
          </cell>
          <cell r="I608">
            <v>0</v>
          </cell>
          <cell r="K608">
            <v>0</v>
          </cell>
        </row>
        <row r="611">
          <cell r="A611" t="str">
            <v>L</v>
          </cell>
          <cell r="C611" t="str">
            <v>ESTIMATED FINAL CONSTRUCTION COST INCL. PROF. FEES &amp; TAXES</v>
          </cell>
          <cell r="K611">
            <v>5711</v>
          </cell>
          <cell r="L611">
            <v>3958.3984941341273</v>
          </cell>
          <cell r="M611">
            <v>22606413.800000001</v>
          </cell>
        </row>
      </sheetData>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General"/>
      <sheetName val="Income"/>
      <sheetName val="Op Costs"/>
      <sheetName val="Variations"/>
      <sheetName val="Executive Summary"/>
      <sheetName val="Building Works"/>
      <sheetName val="Constr CF"/>
      <sheetName val="Fees"/>
      <sheetName val="Storage Units"/>
      <sheetName val="Tender Analysis"/>
      <sheetName val="ESTIMATE"/>
      <sheetName val="Table"/>
      <sheetName val="Sheet2"/>
      <sheetName val="#REF"/>
      <sheetName val="OB2"/>
      <sheetName val="Op_Costs34"/>
      <sheetName val="Executive_Summary34"/>
      <sheetName val="Building_Works34"/>
      <sheetName val="Constr_CF34"/>
      <sheetName val="Storage_Units34"/>
      <sheetName val="Tender_Analysis34"/>
      <sheetName val="Op_Costs3"/>
      <sheetName val="Executive_Summary3"/>
      <sheetName val="Building_Works3"/>
      <sheetName val="Constr_CF3"/>
      <sheetName val="Storage_Units3"/>
      <sheetName val="Tender_Analysis3"/>
      <sheetName val="Op_Costs2"/>
      <sheetName val="Executive_Summary2"/>
      <sheetName val="Building_Works2"/>
      <sheetName val="Constr_CF2"/>
      <sheetName val="Storage_Units2"/>
      <sheetName val="Tender_Analysis2"/>
      <sheetName val="Op_Costs"/>
      <sheetName val="Executive_Summary"/>
      <sheetName val="Building_Works"/>
      <sheetName val="Constr_CF"/>
      <sheetName val="Storage_Units"/>
      <sheetName val="Tender_Analysis"/>
      <sheetName val="Op_Costs1"/>
      <sheetName val="Executive_Summary1"/>
      <sheetName val="Building_Works1"/>
      <sheetName val="Constr_CF1"/>
      <sheetName val="Storage_Units1"/>
      <sheetName val="Tender_Analysis1"/>
      <sheetName val="Op_Costs4"/>
      <sheetName val="Executive_Summary4"/>
      <sheetName val="Building_Works4"/>
      <sheetName val="Constr_CF4"/>
      <sheetName val="Storage_Units4"/>
      <sheetName val="Tender_Analysis4"/>
      <sheetName val="Op_Costs6"/>
      <sheetName val="Executive_Summary6"/>
      <sheetName val="Building_Works6"/>
      <sheetName val="Constr_CF6"/>
      <sheetName val="Storage_Units6"/>
      <sheetName val="Tender_Analysis6"/>
      <sheetName val="Op_Costs5"/>
      <sheetName val="Executive_Summary5"/>
      <sheetName val="Building_Works5"/>
      <sheetName val="Constr_CF5"/>
      <sheetName val="Storage_Units5"/>
      <sheetName val="Tender_Analysis5"/>
      <sheetName val="Op_Costs7"/>
      <sheetName val="Executive_Summary7"/>
      <sheetName val="Building_Works7"/>
      <sheetName val="Constr_CF7"/>
      <sheetName val="Storage_Units7"/>
      <sheetName val="Tender_Analysis7"/>
      <sheetName val="Op_Costs8"/>
      <sheetName val="Executive_Summary8"/>
      <sheetName val="Building_Works8"/>
      <sheetName val="Constr_CF8"/>
      <sheetName val="Storage_Units8"/>
      <sheetName val="Tender_Analysis8"/>
      <sheetName val="Op_Costs15"/>
      <sheetName val="Executive_Summary15"/>
      <sheetName val="Building_Works15"/>
      <sheetName val="Constr_CF15"/>
      <sheetName val="Storage_Units15"/>
      <sheetName val="Tender_Analysis15"/>
      <sheetName val="Op_Costs10"/>
      <sheetName val="Executive_Summary10"/>
      <sheetName val="Building_Works10"/>
      <sheetName val="Constr_CF10"/>
      <sheetName val="Storage_Units10"/>
      <sheetName val="Tender_Analysis10"/>
      <sheetName val="Op_Costs9"/>
      <sheetName val="Executive_Summary9"/>
      <sheetName val="Building_Works9"/>
      <sheetName val="Constr_CF9"/>
      <sheetName val="Storage_Units9"/>
      <sheetName val="Tender_Analysis9"/>
      <sheetName val="Op_Costs11"/>
      <sheetName val="Executive_Summary11"/>
      <sheetName val="Building_Works11"/>
      <sheetName val="Constr_CF11"/>
      <sheetName val="Storage_Units11"/>
      <sheetName val="Tender_Analysis11"/>
      <sheetName val="Op_Costs13"/>
      <sheetName val="Executive_Summary13"/>
      <sheetName val="Building_Works13"/>
      <sheetName val="Constr_CF13"/>
      <sheetName val="Storage_Units13"/>
      <sheetName val="Tender_Analysis13"/>
      <sheetName val="Op_Costs12"/>
      <sheetName val="Executive_Summary12"/>
      <sheetName val="Building_Works12"/>
      <sheetName val="Constr_CF12"/>
      <sheetName val="Storage_Units12"/>
      <sheetName val="Tender_Analysis12"/>
      <sheetName val="Op_Costs14"/>
      <sheetName val="Executive_Summary14"/>
      <sheetName val="Building_Works14"/>
      <sheetName val="Constr_CF14"/>
      <sheetName val="Storage_Units14"/>
      <sheetName val="Tender_Analysis14"/>
      <sheetName val="Op_Costs16"/>
      <sheetName val="Executive_Summary16"/>
      <sheetName val="Building_Works16"/>
      <sheetName val="Constr_CF16"/>
      <sheetName val="Storage_Units16"/>
      <sheetName val="Tender_Analysis16"/>
      <sheetName val="Op_Costs18"/>
      <sheetName val="Executive_Summary18"/>
      <sheetName val="Building_Works18"/>
      <sheetName val="Constr_CF18"/>
      <sheetName val="Storage_Units18"/>
      <sheetName val="Tender_Analysis18"/>
      <sheetName val="Op_Costs17"/>
      <sheetName val="Executive_Summary17"/>
      <sheetName val="Building_Works17"/>
      <sheetName val="Constr_CF17"/>
      <sheetName val="Storage_Units17"/>
      <sheetName val="Tender_Analysis17"/>
      <sheetName val="Op_Costs19"/>
      <sheetName val="Executive_Summary19"/>
      <sheetName val="Building_Works19"/>
      <sheetName val="Constr_CF19"/>
      <sheetName val="Storage_Units19"/>
      <sheetName val="Tender_Analysis19"/>
      <sheetName val="Op_Costs20"/>
      <sheetName val="Executive_Summary20"/>
      <sheetName val="Building_Works20"/>
      <sheetName val="Constr_CF20"/>
      <sheetName val="Storage_Units20"/>
      <sheetName val="Tender_Analysis20"/>
      <sheetName val="Op_Costs29"/>
      <sheetName val="Executive_Summary29"/>
      <sheetName val="Building_Works29"/>
      <sheetName val="Constr_CF29"/>
      <sheetName val="Storage_Units29"/>
      <sheetName val="Tender_Analysis29"/>
      <sheetName val="Op_Costs21"/>
      <sheetName val="Executive_Summary21"/>
      <sheetName val="Building_Works21"/>
      <sheetName val="Constr_CF21"/>
      <sheetName val="Storage_Units21"/>
      <sheetName val="Tender_Analysis21"/>
      <sheetName val="Op_Costs22"/>
      <sheetName val="Executive_Summary22"/>
      <sheetName val="Building_Works22"/>
      <sheetName val="Constr_CF22"/>
      <sheetName val="Storage_Units22"/>
      <sheetName val="Tender_Analysis22"/>
      <sheetName val="Op_Costs23"/>
      <sheetName val="Executive_Summary23"/>
      <sheetName val="Building_Works23"/>
      <sheetName val="Constr_CF23"/>
      <sheetName val="Storage_Units23"/>
      <sheetName val="Tender_Analysis23"/>
      <sheetName val="Op_Costs24"/>
      <sheetName val="Executive_Summary24"/>
      <sheetName val="Building_Works24"/>
      <sheetName val="Constr_CF24"/>
      <sheetName val="Storage_Units24"/>
      <sheetName val="Tender_Analysis24"/>
      <sheetName val="Op_Costs25"/>
      <sheetName val="Executive_Summary25"/>
      <sheetName val="Building_Works25"/>
      <sheetName val="Constr_CF25"/>
      <sheetName val="Storage_Units25"/>
      <sheetName val="Tender_Analysis25"/>
      <sheetName val="Op_Costs26"/>
      <sheetName val="Executive_Summary26"/>
      <sheetName val="Building_Works26"/>
      <sheetName val="Constr_CF26"/>
      <sheetName val="Storage_Units26"/>
      <sheetName val="Tender_Analysis26"/>
      <sheetName val="Op_Costs27"/>
      <sheetName val="Executive_Summary27"/>
      <sheetName val="Building_Works27"/>
      <sheetName val="Constr_CF27"/>
      <sheetName val="Storage_Units27"/>
      <sheetName val="Tender_Analysis27"/>
      <sheetName val="Op_Costs28"/>
      <sheetName val="Executive_Summary28"/>
      <sheetName val="Building_Works28"/>
      <sheetName val="Constr_CF28"/>
      <sheetName val="Storage_Units28"/>
      <sheetName val="Tender_Analysis28"/>
      <sheetName val="Op_Costs30"/>
      <sheetName val="Executive_Summary30"/>
      <sheetName val="Building_Works30"/>
      <sheetName val="Constr_CF30"/>
      <sheetName val="Storage_Units30"/>
      <sheetName val="Tender_Analysis30"/>
      <sheetName val="Op_Costs31"/>
      <sheetName val="Executive_Summary31"/>
      <sheetName val="Building_Works31"/>
      <sheetName val="Constr_CF31"/>
      <sheetName val="Storage_Units31"/>
      <sheetName val="Tender_Analysis31"/>
      <sheetName val="Op_Costs32"/>
      <sheetName val="Executive_Summary32"/>
      <sheetName val="Building_Works32"/>
      <sheetName val="Constr_CF32"/>
      <sheetName val="Storage_Units32"/>
      <sheetName val="Tender_Analysis32"/>
      <sheetName val="Op_Costs33"/>
      <sheetName val="Executive_Summary33"/>
      <sheetName val="Building_Works33"/>
      <sheetName val="Constr_CF33"/>
      <sheetName val="Storage_Units33"/>
      <sheetName val="Tender_Analysis33"/>
      <sheetName val="Op_Costs35"/>
      <sheetName val="Executive_Summary35"/>
      <sheetName val="Building_Works35"/>
      <sheetName val="Constr_CF35"/>
      <sheetName val="Storage_Units35"/>
      <sheetName val="Tender_Analysis35"/>
      <sheetName val="Op_Costs40"/>
      <sheetName val="Executive_Summary40"/>
      <sheetName val="Building_Works40"/>
      <sheetName val="Constr_CF40"/>
      <sheetName val="Storage_Units40"/>
      <sheetName val="Tender_Analysis40"/>
      <sheetName val="Op_Costs38"/>
      <sheetName val="Executive_Summary38"/>
      <sheetName val="Building_Works38"/>
      <sheetName val="Constr_CF38"/>
      <sheetName val="Storage_Units38"/>
      <sheetName val="Tender_Analysis38"/>
      <sheetName val="Op_Costs36"/>
      <sheetName val="Executive_Summary36"/>
      <sheetName val="Building_Works36"/>
      <sheetName val="Constr_CF36"/>
      <sheetName val="Storage_Units36"/>
      <sheetName val="Tender_Analysis36"/>
      <sheetName val="Op_Costs37"/>
      <sheetName val="Executive_Summary37"/>
      <sheetName val="Building_Works37"/>
      <sheetName val="Constr_CF37"/>
      <sheetName val="Storage_Units37"/>
      <sheetName val="Tender_Analysis37"/>
      <sheetName val="Op_Costs39"/>
      <sheetName val="Executive_Summary39"/>
      <sheetName val="Building_Works39"/>
      <sheetName val="Constr_CF39"/>
      <sheetName val="Storage_Units39"/>
      <sheetName val="Tender_Analysis39"/>
      <sheetName val="Op_Costs42"/>
      <sheetName val="Executive_Summary42"/>
      <sheetName val="Building_Works42"/>
      <sheetName val="Constr_CF42"/>
      <sheetName val="Storage_Units42"/>
      <sheetName val="Tender_Analysis42"/>
      <sheetName val="Op_Costs41"/>
      <sheetName val="Executive_Summary41"/>
      <sheetName val="Building_Works41"/>
      <sheetName val="Constr_CF41"/>
      <sheetName val="Storage_Units41"/>
      <sheetName val="Tender_Analysis41"/>
      <sheetName val="Op_Costs43"/>
      <sheetName val="Executive_Summary43"/>
      <sheetName val="Building_Works43"/>
      <sheetName val="Constr_CF43"/>
      <sheetName val="Storage_Units43"/>
      <sheetName val="Tender_Analysis43"/>
      <sheetName val="Op_Costs46"/>
      <sheetName val="Executive_Summary46"/>
      <sheetName val="Building_Works46"/>
      <sheetName val="Constr_CF46"/>
      <sheetName val="Storage_Units46"/>
      <sheetName val="Tender_Analysis46"/>
      <sheetName val="Op_Costs45"/>
      <sheetName val="Executive_Summary45"/>
      <sheetName val="Building_Works45"/>
      <sheetName val="Constr_CF45"/>
      <sheetName val="Storage_Units45"/>
      <sheetName val="Tender_Analysis45"/>
      <sheetName val="Op_Costs44"/>
      <sheetName val="Executive_Summary44"/>
      <sheetName val="Building_Works44"/>
      <sheetName val="Constr_CF44"/>
      <sheetName val="Storage_Units44"/>
      <sheetName val="Tender_Analysis44"/>
      <sheetName val="Op_Costs47"/>
      <sheetName val="Executive_Summary47"/>
      <sheetName val="Building_Works47"/>
      <sheetName val="Constr_CF47"/>
      <sheetName val="Storage_Units47"/>
      <sheetName val="Tender_Analysis47"/>
      <sheetName val="Op_Costs48"/>
      <sheetName val="Executive_Summary48"/>
      <sheetName val="Building_Works48"/>
      <sheetName val="Constr_CF48"/>
      <sheetName val="Storage_Units48"/>
      <sheetName val="Tender_Analysis48"/>
      <sheetName val="Op_Costs49"/>
      <sheetName val="Executive_Summary49"/>
      <sheetName val="Building_Works49"/>
      <sheetName val="Constr_CF49"/>
      <sheetName val="Storage_Units49"/>
      <sheetName val="Tender_Analysis49"/>
      <sheetName val="Op_Costs51"/>
      <sheetName val="Executive_Summary51"/>
      <sheetName val="Building_Works51"/>
      <sheetName val="Constr_CF51"/>
      <sheetName val="Storage_Units51"/>
      <sheetName val="Tender_Analysis51"/>
      <sheetName val="Op_Costs50"/>
      <sheetName val="Executive_Summary50"/>
      <sheetName val="Building_Works50"/>
      <sheetName val="Constr_CF50"/>
      <sheetName val="Storage_Units50"/>
      <sheetName val="Tender_Analysis50"/>
      <sheetName val="Op_Costs52"/>
      <sheetName val="Executive_Summary52"/>
      <sheetName val="Building_Works52"/>
      <sheetName val="Constr_CF52"/>
      <sheetName val="Storage_Units52"/>
      <sheetName val="Tender_Analysis52"/>
      <sheetName val="Op_Costs53"/>
      <sheetName val="Executive_Summary53"/>
      <sheetName val="Building_Works53"/>
      <sheetName val="Constr_CF53"/>
      <sheetName val="Storage_Units53"/>
      <sheetName val="Tender_Analysis53"/>
      <sheetName val="Op_Costs54"/>
      <sheetName val="Executive_Summary54"/>
      <sheetName val="Building_Works54"/>
      <sheetName val="Constr_CF54"/>
      <sheetName val="Storage_Units54"/>
      <sheetName val="Tender_Analysis54"/>
      <sheetName val="Op_Costs56"/>
      <sheetName val="Executive_Summary56"/>
      <sheetName val="Building_Works56"/>
      <sheetName val="Constr_CF56"/>
      <sheetName val="Storage_Units56"/>
      <sheetName val="Tender_Analysis56"/>
      <sheetName val="Op_Costs55"/>
      <sheetName val="Executive_Summary55"/>
      <sheetName val="Building_Works55"/>
      <sheetName val="Constr_CF55"/>
      <sheetName val="Storage_Units55"/>
      <sheetName val="Tender_Analysis55"/>
      <sheetName val="Op_Costs57"/>
      <sheetName val="Executive_Summary57"/>
      <sheetName val="Building_Works57"/>
      <sheetName val="Constr_CF57"/>
      <sheetName val="Storage_Units57"/>
      <sheetName val="Tender_Analysis57"/>
      <sheetName val="Op_Costs58"/>
      <sheetName val="Executive_Summary58"/>
      <sheetName val="Building_Works58"/>
      <sheetName val="Constr_CF58"/>
      <sheetName val="Storage_Units58"/>
      <sheetName val="Tender_Analysis58"/>
      <sheetName val="Op_Costs59"/>
      <sheetName val="Executive_Summary59"/>
      <sheetName val="Building_Works59"/>
      <sheetName val="Constr_CF59"/>
      <sheetName val="Storage_Units59"/>
      <sheetName val="Tender_Analysis59"/>
      <sheetName val="Op_Costs60"/>
      <sheetName val="Executive_Summary60"/>
      <sheetName val="Building_Works60"/>
      <sheetName val="Constr_CF60"/>
      <sheetName val="Storage_Units60"/>
      <sheetName val="Tender_Analysis60"/>
      <sheetName val="Op_Costs61"/>
      <sheetName val="Executive_Summary61"/>
      <sheetName val="Building_Works61"/>
      <sheetName val="Constr_CF61"/>
      <sheetName val="Storage_Units61"/>
      <sheetName val="Tender_Analysis61"/>
      <sheetName val="Op_Costs62"/>
      <sheetName val="Executive_Summary62"/>
      <sheetName val="Building_Works62"/>
      <sheetName val="Constr_CF62"/>
      <sheetName val="Storage_Units62"/>
      <sheetName val="Tender_Analysis62"/>
      <sheetName val="Op_Costs63"/>
      <sheetName val="Executive_Summary63"/>
      <sheetName val="Building_Works63"/>
      <sheetName val="Constr_CF63"/>
      <sheetName val="Storage_Units63"/>
      <sheetName val="Tender_Analysis63"/>
      <sheetName val="Op_Costs64"/>
      <sheetName val="Executive_Summary64"/>
      <sheetName val="Building_Works64"/>
      <sheetName val="Constr_CF64"/>
      <sheetName val="Storage_Units64"/>
      <sheetName val="Tender_Analysis64"/>
      <sheetName val="Op_Costs67"/>
      <sheetName val="Executive_Summary67"/>
      <sheetName val="Building_Works67"/>
      <sheetName val="Constr_CF67"/>
      <sheetName val="Storage_Units67"/>
      <sheetName val="Tender_Analysis67"/>
      <sheetName val="Op_Costs65"/>
      <sheetName val="Executive_Summary65"/>
      <sheetName val="Building_Works65"/>
      <sheetName val="Constr_CF65"/>
      <sheetName val="Storage_Units65"/>
      <sheetName val="Tender_Analysis65"/>
      <sheetName val="Op_Costs66"/>
      <sheetName val="Executive_Summary66"/>
      <sheetName val="Building_Works66"/>
      <sheetName val="Constr_CF66"/>
      <sheetName val="Storage_Units66"/>
      <sheetName val="Tender_Analysis66"/>
      <sheetName val="Op_Costs69"/>
      <sheetName val="Executive_Summary69"/>
      <sheetName val="Building_Works69"/>
      <sheetName val="Constr_CF69"/>
      <sheetName val="Storage_Units69"/>
      <sheetName val="Tender_Analysis69"/>
      <sheetName val="Op_Costs68"/>
      <sheetName val="Executive_Summary68"/>
      <sheetName val="Building_Works68"/>
      <sheetName val="Constr_CF68"/>
      <sheetName val="Storage_Units68"/>
      <sheetName val="Tender_Analysis68"/>
      <sheetName val="Op_Costs70"/>
      <sheetName val="Executive_Summary70"/>
      <sheetName val="Building_Works70"/>
      <sheetName val="Constr_CF70"/>
      <sheetName val="Storage_Units70"/>
      <sheetName val="Tender_Analysis70"/>
    </sheetNames>
    <sheetDataSet>
      <sheetData sheetId="0"/>
      <sheetData sheetId="1"/>
      <sheetData sheetId="2"/>
      <sheetData sheetId="3"/>
      <sheetData sheetId="4"/>
      <sheetData sheetId="5"/>
      <sheetData sheetId="6"/>
      <sheetData sheetId="7"/>
      <sheetData sheetId="8"/>
      <sheetData sheetId="9"/>
      <sheetData sheetId="10" refreshError="1">
        <row r="48">
          <cell r="F48">
            <v>0.13800000000000001</v>
          </cell>
        </row>
      </sheetData>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row r="48">
          <cell r="F48">
            <v>0.13800000000000001</v>
          </cell>
        </row>
      </sheetData>
      <sheetData sheetId="22"/>
      <sheetData sheetId="23"/>
      <sheetData sheetId="24"/>
      <sheetData sheetId="25">
        <row r="48">
          <cell r="F48">
            <v>0.13800000000000001</v>
          </cell>
        </row>
      </sheetData>
      <sheetData sheetId="26"/>
      <sheetData sheetId="27">
        <row r="48">
          <cell r="F48">
            <v>0.13800000000000001</v>
          </cell>
        </row>
      </sheetData>
      <sheetData sheetId="28"/>
      <sheetData sheetId="29">
        <row r="48">
          <cell r="F48">
            <v>0.13800000000000001</v>
          </cell>
        </row>
      </sheetData>
      <sheetData sheetId="30"/>
      <sheetData sheetId="31">
        <row r="48">
          <cell r="F48">
            <v>0.13800000000000001</v>
          </cell>
        </row>
      </sheetData>
      <sheetData sheetId="32"/>
      <sheetData sheetId="33">
        <row r="48">
          <cell r="F48">
            <v>0.13800000000000001</v>
          </cell>
        </row>
      </sheetData>
      <sheetData sheetId="34"/>
      <sheetData sheetId="35">
        <row r="48">
          <cell r="F48">
            <v>0.13800000000000001</v>
          </cell>
        </row>
      </sheetData>
      <sheetData sheetId="36"/>
      <sheetData sheetId="37">
        <row r="48">
          <cell r="F48">
            <v>0.13800000000000001</v>
          </cell>
        </row>
      </sheetData>
      <sheetData sheetId="38"/>
      <sheetData sheetId="39">
        <row r="48">
          <cell r="F48">
            <v>0.13800000000000001</v>
          </cell>
        </row>
      </sheetData>
      <sheetData sheetId="40"/>
      <sheetData sheetId="41">
        <row r="48">
          <cell r="F48">
            <v>0.13800000000000001</v>
          </cell>
        </row>
      </sheetData>
      <sheetData sheetId="42"/>
      <sheetData sheetId="43">
        <row r="48">
          <cell r="F48">
            <v>0.13800000000000001</v>
          </cell>
        </row>
      </sheetData>
      <sheetData sheetId="44"/>
      <sheetData sheetId="45">
        <row r="48">
          <cell r="F48">
            <v>0.13800000000000001</v>
          </cell>
        </row>
      </sheetData>
      <sheetData sheetId="46"/>
      <sheetData sheetId="47">
        <row r="48">
          <cell r="F48">
            <v>0.13800000000000001</v>
          </cell>
        </row>
      </sheetData>
      <sheetData sheetId="48"/>
      <sheetData sheetId="49"/>
      <sheetData sheetId="50"/>
      <sheetData sheetId="51">
        <row r="48">
          <cell r="F48">
            <v>0.13800000000000001</v>
          </cell>
        </row>
      </sheetData>
      <sheetData sheetId="52"/>
      <sheetData sheetId="53">
        <row r="48">
          <cell r="F48">
            <v>0.13800000000000001</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48">
          <cell r="F48">
            <v>0.13800000000000001</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ow r="48">
          <cell r="F48">
            <v>0.13800000000000001</v>
          </cell>
        </row>
      </sheetData>
      <sheetData sheetId="254"/>
      <sheetData sheetId="255">
        <row r="48">
          <cell r="F48">
            <v>0.13800000000000001</v>
          </cell>
        </row>
      </sheetData>
      <sheetData sheetId="256"/>
      <sheetData sheetId="257">
        <row r="48">
          <cell r="F48">
            <v>0.13800000000000001</v>
          </cell>
        </row>
      </sheetData>
      <sheetData sheetId="258"/>
      <sheetData sheetId="259">
        <row r="48">
          <cell r="F48">
            <v>0.13800000000000001</v>
          </cell>
        </row>
      </sheetData>
      <sheetData sheetId="260"/>
      <sheetData sheetId="261">
        <row r="48">
          <cell r="F48">
            <v>0.13800000000000001</v>
          </cell>
        </row>
      </sheetData>
      <sheetData sheetId="262"/>
      <sheetData sheetId="263">
        <row r="48">
          <cell r="F48">
            <v>0.13800000000000001</v>
          </cell>
        </row>
      </sheetData>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ow r="48">
          <cell r="F48">
            <v>0.13800000000000001</v>
          </cell>
        </row>
      </sheetData>
      <sheetData sheetId="416"/>
      <sheetData sheetId="417">
        <row r="48">
          <cell r="F48">
            <v>0.13800000000000001</v>
          </cell>
        </row>
      </sheetData>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bstract1"/>
      <sheetName val="MAT.COST"/>
      <sheetName val="Measer1"/>
      <sheetName val="R.A."/>
    </sheetNames>
    <sheetDataSet>
      <sheetData sheetId="0" refreshError="1"/>
      <sheetData sheetId="1" refreshError="1"/>
      <sheetData sheetId="2" refreshError="1"/>
      <sheetData sheetId="3" refreshError="1"/>
      <sheetData sheetId="4" refreshError="1">
        <row r="161">
          <cell r="D161">
            <v>945.31</v>
          </cell>
        </row>
        <row r="200">
          <cell r="D200">
            <v>1079.1300000000001</v>
          </cell>
        </row>
        <row r="237">
          <cell r="I237">
            <v>9.5399999999999991</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ist"/>
      <sheetName val="Sheet2"/>
      <sheetName val="fitting rates"/>
      <sheetName val="H2O TREATMENT PLANT SITE(4.1)"/>
      <sheetName val="Summary"/>
      <sheetName val="fitting_rates"/>
      <sheetName val="H2O_TREATMENT_PLANT_SITE(4_1)"/>
      <sheetName val="fitting_rates1"/>
      <sheetName val="H2O_TREATMENT_PLANT_SITE(4_1)1"/>
      <sheetName val="Table"/>
      <sheetName val="MAT.COST"/>
      <sheetName val="Ragama"/>
      <sheetName val="Grand Summary"/>
      <sheetName val="TPR"/>
      <sheetName val="Rate_Analysis"/>
      <sheetName val="Storage Units"/>
      <sheetName val="estimate"/>
      <sheetName val="Construction"/>
      <sheetName val="Reservoir5"/>
    </sheetNames>
    <sheetDataSet>
      <sheetData sheetId="0" refreshError="1"/>
      <sheetData sheetId="1"/>
      <sheetData sheetId="2">
        <row r="1">
          <cell r="A1">
            <v>100</v>
          </cell>
          <cell r="B1">
            <v>118</v>
          </cell>
        </row>
        <row r="2">
          <cell r="A2">
            <v>101</v>
          </cell>
          <cell r="B2">
            <v>3218</v>
          </cell>
        </row>
        <row r="3">
          <cell r="A3">
            <v>102</v>
          </cell>
          <cell r="B3">
            <v>1475</v>
          </cell>
        </row>
        <row r="4">
          <cell r="A4">
            <v>103</v>
          </cell>
          <cell r="B4">
            <v>4720</v>
          </cell>
        </row>
        <row r="5">
          <cell r="A5">
            <v>111</v>
          </cell>
          <cell r="B5">
            <v>295</v>
          </cell>
        </row>
        <row r="6">
          <cell r="A6">
            <v>112</v>
          </cell>
          <cell r="B6">
            <v>1180</v>
          </cell>
        </row>
        <row r="7">
          <cell r="A7">
            <v>113</v>
          </cell>
          <cell r="B7">
            <v>4720</v>
          </cell>
        </row>
        <row r="8">
          <cell r="A8">
            <v>120</v>
          </cell>
          <cell r="B8">
            <v>1003</v>
          </cell>
        </row>
        <row r="9">
          <cell r="A9">
            <v>121</v>
          </cell>
          <cell r="B9">
            <v>192</v>
          </cell>
        </row>
        <row r="10">
          <cell r="A10">
            <v>130</v>
          </cell>
          <cell r="B10">
            <v>30999</v>
          </cell>
        </row>
        <row r="11">
          <cell r="A11">
            <v>131</v>
          </cell>
          <cell r="B11">
            <v>2273</v>
          </cell>
        </row>
        <row r="12">
          <cell r="A12">
            <v>150</v>
          </cell>
          <cell r="B12">
            <v>158356</v>
          </cell>
        </row>
        <row r="13">
          <cell r="A13">
            <v>200</v>
          </cell>
          <cell r="B13">
            <v>269021</v>
          </cell>
        </row>
        <row r="14">
          <cell r="A14">
            <v>201</v>
          </cell>
          <cell r="B14">
            <v>218980</v>
          </cell>
        </row>
        <row r="15">
          <cell r="A15">
            <v>202</v>
          </cell>
          <cell r="B15">
            <v>198614</v>
          </cell>
        </row>
        <row r="16">
          <cell r="A16">
            <v>203</v>
          </cell>
          <cell r="B16">
            <v>185671</v>
          </cell>
        </row>
        <row r="17">
          <cell r="A17">
            <v>204</v>
          </cell>
          <cell r="B17">
            <v>123832</v>
          </cell>
        </row>
        <row r="18">
          <cell r="A18">
            <v>210</v>
          </cell>
          <cell r="B18">
            <v>278461</v>
          </cell>
        </row>
        <row r="19">
          <cell r="A19">
            <v>211</v>
          </cell>
          <cell r="B19">
            <v>228420</v>
          </cell>
        </row>
        <row r="20">
          <cell r="A20">
            <v>212</v>
          </cell>
          <cell r="B20">
            <v>208054</v>
          </cell>
        </row>
        <row r="21">
          <cell r="A21">
            <v>213</v>
          </cell>
          <cell r="B21">
            <v>195111</v>
          </cell>
        </row>
        <row r="22">
          <cell r="A22">
            <v>300</v>
          </cell>
          <cell r="B22">
            <v>174211</v>
          </cell>
        </row>
        <row r="23">
          <cell r="A23">
            <v>301</v>
          </cell>
          <cell r="B23">
            <v>112226</v>
          </cell>
        </row>
        <row r="24">
          <cell r="A24">
            <v>401</v>
          </cell>
          <cell r="B24">
            <v>13985</v>
          </cell>
        </row>
        <row r="25">
          <cell r="A25">
            <v>402</v>
          </cell>
          <cell r="B25">
            <v>1986</v>
          </cell>
        </row>
        <row r="26">
          <cell r="A26">
            <v>403</v>
          </cell>
          <cell r="B26">
            <v>7833</v>
          </cell>
        </row>
        <row r="27">
          <cell r="A27">
            <v>404</v>
          </cell>
          <cell r="B27">
            <v>13985</v>
          </cell>
        </row>
        <row r="28">
          <cell r="A28">
            <v>500</v>
          </cell>
          <cell r="B28">
            <v>3141</v>
          </cell>
        </row>
        <row r="29">
          <cell r="A29">
            <v>501</v>
          </cell>
          <cell r="B29">
            <v>4712</v>
          </cell>
        </row>
        <row r="30">
          <cell r="A30">
            <v>800</v>
          </cell>
          <cell r="B30">
            <v>10315</v>
          </cell>
        </row>
        <row r="31">
          <cell r="A31">
            <v>801</v>
          </cell>
          <cell r="B31">
            <v>44401</v>
          </cell>
        </row>
        <row r="32">
          <cell r="A32">
            <v>900</v>
          </cell>
          <cell r="B32">
            <v>71471</v>
          </cell>
        </row>
        <row r="33">
          <cell r="A33">
            <v>901</v>
          </cell>
          <cell r="B33">
            <v>3353</v>
          </cell>
        </row>
        <row r="34">
          <cell r="A34">
            <v>902</v>
          </cell>
          <cell r="B34">
            <v>20757</v>
          </cell>
        </row>
        <row r="35">
          <cell r="A35">
            <v>903</v>
          </cell>
          <cell r="B35">
            <v>134399</v>
          </cell>
        </row>
      </sheetData>
      <sheetData sheetId="3"/>
      <sheetData sheetId="4" refreshError="1"/>
      <sheetData sheetId="5" refreshError="1"/>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ecap"/>
      <sheetName val="AbstractW"/>
      <sheetName val="MeaserW"/>
      <sheetName val="AbsM"/>
      <sheetName val="MesM"/>
      <sheetName val="AbstP"/>
      <sheetName val="MesP"/>
      <sheetName val="R.A."/>
      <sheetName val="MAT.COST"/>
      <sheetName val="Sch-B"/>
      <sheetName val="65+66"/>
      <sheetName val="Sheet1"/>
      <sheetName val="Table"/>
      <sheetName val="SCHEDULE"/>
    </sheetNames>
    <sheetDataSet>
      <sheetData sheetId="0"/>
      <sheetData sheetId="1"/>
      <sheetData sheetId="2"/>
      <sheetData sheetId="3"/>
      <sheetData sheetId="4"/>
      <sheetData sheetId="5"/>
      <sheetData sheetId="6"/>
      <sheetData sheetId="7"/>
      <sheetData sheetId="8"/>
      <sheetData sheetId="9" refreshError="1">
        <row r="14">
          <cell r="G14">
            <v>525.65</v>
          </cell>
        </row>
        <row r="15">
          <cell r="G15">
            <v>555.65</v>
          </cell>
        </row>
        <row r="16">
          <cell r="G16">
            <v>505.65</v>
          </cell>
        </row>
        <row r="17">
          <cell r="G17">
            <v>340.65</v>
          </cell>
        </row>
        <row r="18">
          <cell r="G18">
            <v>159.53</v>
          </cell>
        </row>
      </sheetData>
      <sheetData sheetId="10"/>
      <sheetData sheetId="11"/>
      <sheetData sheetId="12"/>
      <sheetData sheetId="13" refreshError="1"/>
      <sheetData sheetId="1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Shape Codes"/>
      <sheetName val="Database"/>
      <sheetName val="Help"/>
      <sheetName val="Setup"/>
      <sheetName val="About"/>
      <sheetName val="More"/>
      <sheetName val="page"/>
      <sheetName val="Info"/>
      <sheetName val="check"/>
      <sheetName val="schedule nos"/>
      <sheetName val="Summary"/>
      <sheetName val="Subcontracts"/>
      <sheetName val="Trades"/>
    </sheetNames>
    <sheetDataSet>
      <sheetData sheetId="0">
        <row r="9">
          <cell r="BJ9">
            <v>0</v>
          </cell>
          <cell r="BK9">
            <v>1</v>
          </cell>
          <cell r="BL9">
            <v>11</v>
          </cell>
          <cell r="BM9">
            <v>12</v>
          </cell>
          <cell r="BN9">
            <v>13</v>
          </cell>
          <cell r="BO9">
            <v>14</v>
          </cell>
          <cell r="BP9">
            <v>15</v>
          </cell>
          <cell r="BQ9">
            <v>21</v>
          </cell>
          <cell r="BR9">
            <v>22</v>
          </cell>
          <cell r="BS9">
            <v>23</v>
          </cell>
          <cell r="BT9">
            <v>24</v>
          </cell>
          <cell r="BU9">
            <v>25</v>
          </cell>
          <cell r="BV9">
            <v>26</v>
          </cell>
          <cell r="BW9">
            <v>27</v>
          </cell>
          <cell r="BX9">
            <v>28</v>
          </cell>
          <cell r="BY9">
            <v>29</v>
          </cell>
          <cell r="BZ9">
            <v>31</v>
          </cell>
          <cell r="CA9">
            <v>32</v>
          </cell>
          <cell r="CB9">
            <v>33</v>
          </cell>
          <cell r="CC9">
            <v>34</v>
          </cell>
          <cell r="CD9">
            <v>35</v>
          </cell>
          <cell r="CE9">
            <v>36</v>
          </cell>
          <cell r="CF9">
            <v>41</v>
          </cell>
          <cell r="CG9">
            <v>44</v>
          </cell>
          <cell r="CH9">
            <v>46</v>
          </cell>
          <cell r="CI9">
            <v>47</v>
          </cell>
          <cell r="CJ9">
            <v>51</v>
          </cell>
          <cell r="CK9">
            <v>56</v>
          </cell>
          <cell r="CL9">
            <v>63</v>
          </cell>
          <cell r="CM9">
            <v>64</v>
          </cell>
          <cell r="CN9">
            <v>67</v>
          </cell>
          <cell r="CO9">
            <v>75</v>
          </cell>
          <cell r="CP9">
            <v>77</v>
          </cell>
          <cell r="CQ9">
            <v>98</v>
          </cell>
          <cell r="CR9">
            <v>99</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rea Schedule"/>
      <sheetName val="Exec Summary CTB &amp;A1.a2"/>
      <sheetName val="Exec Summary"/>
      <sheetName val="Shopping list"/>
      <sheetName val="CTB Summary"/>
      <sheetName val="Enablement Summary"/>
      <sheetName val="Enablement works"/>
      <sheetName val="Basement Summary"/>
      <sheetName val="Basement Elem Anal"/>
      <sheetName val="Arrivals Summary"/>
      <sheetName val="Arrivals Elem Anal"/>
      <sheetName val="Low Mezz Summary"/>
      <sheetName val="Low Mezz Elem Anal"/>
      <sheetName val="Retail Mezz Summary"/>
      <sheetName val="Retail Mezz Elem Anal"/>
      <sheetName val="Dom Depart Summary"/>
      <sheetName val="Dom Depart Elem Anal"/>
      <sheetName val="Low roof Summary"/>
      <sheetName val="Low roof Elem Anal"/>
      <sheetName val="Roof Summary"/>
      <sheetName val="Roof Elem Anal"/>
      <sheetName val="Envelope Summary"/>
      <sheetName val="Envelope Elem Anal"/>
      <sheetName val="Vertical Trans Summary"/>
      <sheetName val="Vert trans Elem Anal"/>
      <sheetName val="Ext-Gen Summary"/>
      <sheetName val="Ext-Gen Elem Anal"/>
      <sheetName val="ACSA D Costs Summary"/>
      <sheetName val="ACSA direct Costs"/>
      <sheetName val="Baggage Summary "/>
      <sheetName val="ESCAL EST(BER&amp;CPIX)"/>
      <sheetName val="Values for fees"/>
      <sheetName val="Trades"/>
      <sheetName val="CTB Rates"/>
      <sheetName val="Subcontracts"/>
      <sheetName val="Subcontracts as BOQ"/>
      <sheetName val="A1.A2 Summary"/>
      <sheetName val="A1.A2 Basement Summary"/>
      <sheetName val="A1.A2 Basement Elem Anal"/>
      <sheetName val="A1.A2 Arrivals Floor Summary"/>
      <sheetName val="A1.A2 Arrivals Floor Elem Anal"/>
      <sheetName val="A1.A2 Mezz floor Summary"/>
      <sheetName val="A1.A2 Mezz Floor Elem Anal"/>
      <sheetName val="A1.A2Vertical Trans Summary"/>
      <sheetName val="A1.A2Vert trans Elem Anal"/>
      <sheetName val="A1.A2 ACSA D Costs Summary"/>
      <sheetName val="A1.A2 ACSA direct Costs"/>
      <sheetName val="A1.A2 Rates"/>
      <sheetName val="Sheet1"/>
      <sheetName val="Options - QM 2006"/>
      <sheetName val="Construction"/>
      <sheetName val="Area_Schedule34"/>
      <sheetName val="Exec_Summary_CTB_&amp;A1_a234"/>
      <sheetName val="Exec_Summary34"/>
      <sheetName val="Shopping_list34"/>
      <sheetName val="CTB_Summary34"/>
      <sheetName val="Enablement_Summary34"/>
      <sheetName val="Enablement_works34"/>
      <sheetName val="Basement_Summary34"/>
      <sheetName val="Basement_Elem_Anal34"/>
      <sheetName val="Arrivals_Summary34"/>
      <sheetName val="Arrivals_Elem_Anal34"/>
      <sheetName val="Low_Mezz_Summary34"/>
      <sheetName val="Low_Mezz_Elem_Anal34"/>
      <sheetName val="Retail_Mezz_Summary34"/>
      <sheetName val="Retail_Mezz_Elem_Anal34"/>
      <sheetName val="Dom_Depart_Summary34"/>
      <sheetName val="Dom_Depart_Elem_Anal34"/>
      <sheetName val="Low_roof_Summary34"/>
      <sheetName val="Low_roof_Elem_Anal34"/>
      <sheetName val="Roof_Summary34"/>
      <sheetName val="Roof_Elem_Anal34"/>
      <sheetName val="Envelope_Summary34"/>
      <sheetName val="Envelope_Elem_Anal34"/>
      <sheetName val="Vertical_Trans_Summary34"/>
      <sheetName val="Vert_trans_Elem_Anal34"/>
      <sheetName val="Ext-Gen_Summary34"/>
      <sheetName val="Ext-Gen_Elem_Anal34"/>
      <sheetName val="ACSA_D_Costs_Summary34"/>
      <sheetName val="ACSA_direct_Costs34"/>
      <sheetName val="Baggage_Summary_34"/>
      <sheetName val="ESCAL_EST(BER&amp;CPIX)34"/>
      <sheetName val="Values_for_fees34"/>
      <sheetName val="CTB_Rates34"/>
      <sheetName val="Subcontracts_as_BOQ34"/>
      <sheetName val="A1_A2_Summary34"/>
      <sheetName val="A1_A2_Basement_Summary34"/>
      <sheetName val="A1_A2_Basement_Elem_Anal34"/>
      <sheetName val="A1_A2_Arrivals_Floor_Summary34"/>
      <sheetName val="A1_A2_Arrivals_Floor_Elem_Ana34"/>
      <sheetName val="A1_A2_Mezz_floor_Summary34"/>
      <sheetName val="A1_A2_Mezz_Floor_Elem_Anal34"/>
      <sheetName val="A1_A2Vertical_Trans_Summary34"/>
      <sheetName val="A1_A2Vert_trans_Elem_Anal34"/>
      <sheetName val="A1_A2_ACSA_D_Costs_Summary34"/>
      <sheetName val="A1_A2_ACSA_direct_Costs34"/>
      <sheetName val="A1_A2_Rates34"/>
      <sheetName val="Area_Schedule3"/>
      <sheetName val="Exec_Summary_CTB_&amp;A1_a23"/>
      <sheetName val="Exec_Summary3"/>
      <sheetName val="Shopping_list3"/>
      <sheetName val="CTB_Summary3"/>
      <sheetName val="Enablement_Summary3"/>
      <sheetName val="Enablement_works3"/>
      <sheetName val="Basement_Summary3"/>
      <sheetName val="Basement_Elem_Anal3"/>
      <sheetName val="Arrivals_Summary3"/>
      <sheetName val="Arrivals_Elem_Anal3"/>
      <sheetName val="Low_Mezz_Summary3"/>
      <sheetName val="Low_Mezz_Elem_Anal3"/>
      <sheetName val="Retail_Mezz_Summary3"/>
      <sheetName val="Retail_Mezz_Elem_Anal3"/>
      <sheetName val="Dom_Depart_Summary3"/>
      <sheetName val="Dom_Depart_Elem_Anal3"/>
      <sheetName val="Low_roof_Summary3"/>
      <sheetName val="Low_roof_Elem_Anal3"/>
      <sheetName val="Roof_Summary3"/>
      <sheetName val="Roof_Elem_Anal3"/>
      <sheetName val="Envelope_Summary3"/>
      <sheetName val="Envelope_Elem_Anal3"/>
      <sheetName val="Vertical_Trans_Summary3"/>
      <sheetName val="Vert_trans_Elem_Anal3"/>
      <sheetName val="Ext-Gen_Summary3"/>
      <sheetName val="Ext-Gen_Elem_Anal3"/>
      <sheetName val="ACSA_D_Costs_Summary3"/>
      <sheetName val="ACSA_direct_Costs3"/>
      <sheetName val="Baggage_Summary_3"/>
      <sheetName val="ESCAL_EST(BER&amp;CPIX)3"/>
      <sheetName val="Values_for_fees3"/>
      <sheetName val="CTB_Rates3"/>
      <sheetName val="Subcontracts_as_BOQ3"/>
      <sheetName val="A1_A2_Summary3"/>
      <sheetName val="A1_A2_Basement_Summary3"/>
      <sheetName val="A1_A2_Basement_Elem_Anal3"/>
      <sheetName val="A1_A2_Arrivals_Floor_Summary3"/>
      <sheetName val="A1_A2_Arrivals_Floor_Elem_Anal3"/>
      <sheetName val="A1_A2_Mezz_floor_Summary3"/>
      <sheetName val="A1_A2_Mezz_Floor_Elem_Anal3"/>
      <sheetName val="A1_A2Vertical_Trans_Summary3"/>
      <sheetName val="A1_A2Vert_trans_Elem_Anal3"/>
      <sheetName val="A1_A2_ACSA_D_Costs_Summary3"/>
      <sheetName val="A1_A2_ACSA_direct_Costs3"/>
      <sheetName val="A1_A2_Rates3"/>
      <sheetName val="Area_Schedule2"/>
      <sheetName val="Exec_Summary_CTB_&amp;A1_a22"/>
      <sheetName val="Exec_Summary2"/>
      <sheetName val="Shopping_list2"/>
      <sheetName val="CTB_Summary2"/>
      <sheetName val="Enablement_Summary2"/>
      <sheetName val="Enablement_works2"/>
      <sheetName val="Basement_Summary2"/>
      <sheetName val="Basement_Elem_Anal2"/>
      <sheetName val="Arrivals_Summary2"/>
      <sheetName val="Arrivals_Elem_Anal2"/>
      <sheetName val="Low_Mezz_Summary2"/>
      <sheetName val="Low_Mezz_Elem_Anal2"/>
      <sheetName val="Retail_Mezz_Summary2"/>
      <sheetName val="Retail_Mezz_Elem_Anal2"/>
      <sheetName val="Dom_Depart_Summary2"/>
      <sheetName val="Dom_Depart_Elem_Anal2"/>
      <sheetName val="Low_roof_Summary2"/>
      <sheetName val="Low_roof_Elem_Anal2"/>
      <sheetName val="Roof_Summary2"/>
      <sheetName val="Roof_Elem_Anal2"/>
      <sheetName val="Envelope_Summary2"/>
      <sheetName val="Envelope_Elem_Anal2"/>
      <sheetName val="Vertical_Trans_Summary2"/>
      <sheetName val="Vert_trans_Elem_Anal2"/>
      <sheetName val="Ext-Gen_Summary2"/>
      <sheetName val="Ext-Gen_Elem_Anal2"/>
      <sheetName val="ACSA_D_Costs_Summary2"/>
      <sheetName val="ACSA_direct_Costs2"/>
      <sheetName val="Baggage_Summary_2"/>
      <sheetName val="ESCAL_EST(BER&amp;CPIX)2"/>
      <sheetName val="Values_for_fees2"/>
      <sheetName val="CTB_Rates2"/>
      <sheetName val="Subcontracts_as_BOQ2"/>
      <sheetName val="A1_A2_Summary2"/>
      <sheetName val="A1_A2_Basement_Summary2"/>
      <sheetName val="A1_A2_Basement_Elem_Anal2"/>
      <sheetName val="A1_A2_Arrivals_Floor_Summary2"/>
      <sheetName val="A1_A2_Arrivals_Floor_Elem_Anal2"/>
      <sheetName val="A1_A2_Mezz_floor_Summary2"/>
      <sheetName val="A1_A2_Mezz_Floor_Elem_Anal2"/>
      <sheetName val="A1_A2Vertical_Trans_Summary2"/>
      <sheetName val="A1_A2Vert_trans_Elem_Anal2"/>
      <sheetName val="A1_A2_ACSA_D_Costs_Summary2"/>
      <sheetName val="A1_A2_ACSA_direct_Costs2"/>
      <sheetName val="A1_A2_Rates2"/>
      <sheetName val="Area_Schedule"/>
      <sheetName val="Exec_Summary_CTB_&amp;A1_a2"/>
      <sheetName val="Exec_Summary"/>
      <sheetName val="Shopping_list"/>
      <sheetName val="CTB_Summary"/>
      <sheetName val="Enablement_Summary"/>
      <sheetName val="Enablement_works"/>
      <sheetName val="Basement_Summary"/>
      <sheetName val="Basement_Elem_Anal"/>
      <sheetName val="Arrivals_Summary"/>
      <sheetName val="Arrivals_Elem_Anal"/>
      <sheetName val="Low_Mezz_Summary"/>
      <sheetName val="Low_Mezz_Elem_Anal"/>
      <sheetName val="Retail_Mezz_Summary"/>
      <sheetName val="Retail_Mezz_Elem_Anal"/>
      <sheetName val="Dom_Depart_Summary"/>
      <sheetName val="Dom_Depart_Elem_Anal"/>
      <sheetName val="Low_roof_Summary"/>
      <sheetName val="Low_roof_Elem_Anal"/>
      <sheetName val="Roof_Summary"/>
      <sheetName val="Roof_Elem_Anal"/>
      <sheetName val="Envelope_Summary"/>
      <sheetName val="Envelope_Elem_Anal"/>
      <sheetName val="Vertical_Trans_Summary"/>
      <sheetName val="Vert_trans_Elem_Anal"/>
      <sheetName val="Ext-Gen_Summary"/>
      <sheetName val="Ext-Gen_Elem_Anal"/>
      <sheetName val="ACSA_D_Costs_Summary"/>
      <sheetName val="ACSA_direct_Costs"/>
      <sheetName val="Baggage_Summary_"/>
      <sheetName val="ESCAL_EST(BER&amp;CPIX)"/>
      <sheetName val="Values_for_fees"/>
      <sheetName val="CTB_Rates"/>
      <sheetName val="Subcontracts_as_BOQ"/>
      <sheetName val="A1_A2_Summary"/>
      <sheetName val="A1_A2_Basement_Summary"/>
      <sheetName val="A1_A2_Basement_Elem_Anal"/>
      <sheetName val="A1_A2_Arrivals_Floor_Summary"/>
      <sheetName val="A1_A2_Arrivals_Floor_Elem_Anal"/>
      <sheetName val="A1_A2_Mezz_floor_Summary"/>
      <sheetName val="A1_A2_Mezz_Floor_Elem_Anal"/>
      <sheetName val="A1_A2Vertical_Trans_Summary"/>
      <sheetName val="A1_A2Vert_trans_Elem_Anal"/>
      <sheetName val="A1_A2_ACSA_D_Costs_Summary"/>
      <sheetName val="A1_A2_ACSA_direct_Costs"/>
      <sheetName val="A1_A2_Rates"/>
      <sheetName val="Area_Schedule1"/>
      <sheetName val="Exec_Summary_CTB_&amp;A1_a21"/>
      <sheetName val="Exec_Summary1"/>
      <sheetName val="Shopping_list1"/>
      <sheetName val="CTB_Summary1"/>
      <sheetName val="Enablement_Summary1"/>
      <sheetName val="Enablement_works1"/>
      <sheetName val="Basement_Summary1"/>
      <sheetName val="Basement_Elem_Anal1"/>
      <sheetName val="Arrivals_Summary1"/>
      <sheetName val="Arrivals_Elem_Anal1"/>
      <sheetName val="Low_Mezz_Summary1"/>
      <sheetName val="Low_Mezz_Elem_Anal1"/>
      <sheetName val="Retail_Mezz_Summary1"/>
      <sheetName val="Retail_Mezz_Elem_Anal1"/>
      <sheetName val="Dom_Depart_Summary1"/>
      <sheetName val="Dom_Depart_Elem_Anal1"/>
      <sheetName val="Low_roof_Summary1"/>
      <sheetName val="Low_roof_Elem_Anal1"/>
      <sheetName val="Roof_Summary1"/>
      <sheetName val="Roof_Elem_Anal1"/>
      <sheetName val="Envelope_Summary1"/>
      <sheetName val="Envelope_Elem_Anal1"/>
      <sheetName val="Vertical_Trans_Summary1"/>
      <sheetName val="Vert_trans_Elem_Anal1"/>
      <sheetName val="Ext-Gen_Summary1"/>
      <sheetName val="Ext-Gen_Elem_Anal1"/>
      <sheetName val="ACSA_D_Costs_Summary1"/>
      <sheetName val="ACSA_direct_Costs1"/>
      <sheetName val="Baggage_Summary_1"/>
      <sheetName val="ESCAL_EST(BER&amp;CPIX)1"/>
      <sheetName val="Values_for_fees1"/>
      <sheetName val="CTB_Rates1"/>
      <sheetName val="Subcontracts_as_BOQ1"/>
      <sheetName val="A1_A2_Summary1"/>
      <sheetName val="A1_A2_Basement_Summary1"/>
      <sheetName val="A1_A2_Basement_Elem_Anal1"/>
      <sheetName val="A1_A2_Arrivals_Floor_Summary1"/>
      <sheetName val="A1_A2_Arrivals_Floor_Elem_Anal1"/>
      <sheetName val="A1_A2_Mezz_floor_Summary1"/>
      <sheetName val="A1_A2_Mezz_Floor_Elem_Anal1"/>
      <sheetName val="A1_A2Vertical_Trans_Summary1"/>
      <sheetName val="A1_A2Vert_trans_Elem_Anal1"/>
      <sheetName val="A1_A2_ACSA_D_Costs_Summary1"/>
      <sheetName val="A1_A2_ACSA_direct_Costs1"/>
      <sheetName val="A1_A2_Rates1"/>
      <sheetName val="Area_Schedule4"/>
      <sheetName val="Exec_Summary_CTB_&amp;A1_a24"/>
      <sheetName val="Exec_Summary4"/>
      <sheetName val="Shopping_list4"/>
      <sheetName val="CTB_Summary4"/>
      <sheetName val="Enablement_Summary4"/>
      <sheetName val="Enablement_works4"/>
      <sheetName val="Basement_Summary4"/>
      <sheetName val="Basement_Elem_Anal4"/>
      <sheetName val="Arrivals_Summary4"/>
      <sheetName val="Arrivals_Elem_Anal4"/>
      <sheetName val="Low_Mezz_Summary4"/>
      <sheetName val="Low_Mezz_Elem_Anal4"/>
      <sheetName val="Retail_Mezz_Summary4"/>
      <sheetName val="Retail_Mezz_Elem_Anal4"/>
      <sheetName val="Dom_Depart_Summary4"/>
      <sheetName val="Dom_Depart_Elem_Anal4"/>
      <sheetName val="Low_roof_Summary4"/>
      <sheetName val="Low_roof_Elem_Anal4"/>
      <sheetName val="Roof_Summary4"/>
      <sheetName val="Roof_Elem_Anal4"/>
      <sheetName val="Envelope_Summary4"/>
      <sheetName val="Envelope_Elem_Anal4"/>
      <sheetName val="Vertical_Trans_Summary4"/>
      <sheetName val="Vert_trans_Elem_Anal4"/>
      <sheetName val="Ext-Gen_Summary4"/>
      <sheetName val="Ext-Gen_Elem_Anal4"/>
      <sheetName val="ACSA_D_Costs_Summary4"/>
      <sheetName val="ACSA_direct_Costs4"/>
      <sheetName val="Baggage_Summary_4"/>
      <sheetName val="ESCAL_EST(BER&amp;CPIX)4"/>
      <sheetName val="Values_for_fees4"/>
      <sheetName val="CTB_Rates4"/>
      <sheetName val="Subcontracts_as_BOQ4"/>
      <sheetName val="A1_A2_Summary4"/>
      <sheetName val="A1_A2_Basement_Summary4"/>
      <sheetName val="A1_A2_Basement_Elem_Anal4"/>
      <sheetName val="A1_A2_Arrivals_Floor_Summary4"/>
      <sheetName val="A1_A2_Arrivals_Floor_Elem_Anal4"/>
      <sheetName val="A1_A2_Mezz_floor_Summary4"/>
      <sheetName val="A1_A2_Mezz_Floor_Elem_Anal4"/>
      <sheetName val="A1_A2Vertical_Trans_Summary4"/>
      <sheetName val="A1_A2Vert_trans_Elem_Anal4"/>
      <sheetName val="A1_A2_ACSA_D_Costs_Summary4"/>
      <sheetName val="A1_A2_ACSA_direct_Costs4"/>
      <sheetName val="A1_A2_Rates4"/>
      <sheetName val="Area_Schedule6"/>
      <sheetName val="Exec_Summary_CTB_&amp;A1_a26"/>
      <sheetName val="Exec_Summary6"/>
      <sheetName val="Shopping_list6"/>
      <sheetName val="CTB_Summary6"/>
      <sheetName val="Enablement_Summary6"/>
      <sheetName val="Enablement_works6"/>
      <sheetName val="Basement_Summary6"/>
      <sheetName val="Basement_Elem_Anal6"/>
      <sheetName val="Arrivals_Summary6"/>
      <sheetName val="Arrivals_Elem_Anal6"/>
      <sheetName val="Low_Mezz_Summary6"/>
      <sheetName val="Low_Mezz_Elem_Anal6"/>
      <sheetName val="Retail_Mezz_Summary6"/>
      <sheetName val="Retail_Mezz_Elem_Anal6"/>
      <sheetName val="Dom_Depart_Summary6"/>
      <sheetName val="Dom_Depart_Elem_Anal6"/>
      <sheetName val="Low_roof_Summary6"/>
      <sheetName val="Low_roof_Elem_Anal6"/>
      <sheetName val="Roof_Summary6"/>
      <sheetName val="Roof_Elem_Anal6"/>
      <sheetName val="Envelope_Summary6"/>
      <sheetName val="Envelope_Elem_Anal6"/>
      <sheetName val="Vertical_Trans_Summary6"/>
      <sheetName val="Vert_trans_Elem_Anal6"/>
      <sheetName val="Ext-Gen_Summary6"/>
      <sheetName val="Ext-Gen_Elem_Anal6"/>
      <sheetName val="ACSA_D_Costs_Summary6"/>
      <sheetName val="ACSA_direct_Costs6"/>
      <sheetName val="Baggage_Summary_6"/>
      <sheetName val="ESCAL_EST(BER&amp;CPIX)6"/>
      <sheetName val="Values_for_fees6"/>
      <sheetName val="CTB_Rates6"/>
      <sheetName val="Subcontracts_as_BOQ6"/>
      <sheetName val="A1_A2_Summary6"/>
      <sheetName val="A1_A2_Basement_Summary6"/>
      <sheetName val="A1_A2_Basement_Elem_Anal6"/>
      <sheetName val="A1_A2_Arrivals_Floor_Summary6"/>
      <sheetName val="A1_A2_Arrivals_Floor_Elem_Anal6"/>
      <sheetName val="A1_A2_Mezz_floor_Summary6"/>
      <sheetName val="A1_A2_Mezz_Floor_Elem_Anal6"/>
      <sheetName val="A1_A2Vertical_Trans_Summary6"/>
      <sheetName val="A1_A2Vert_trans_Elem_Anal6"/>
      <sheetName val="A1_A2_ACSA_D_Costs_Summary6"/>
      <sheetName val="A1_A2_ACSA_direct_Costs6"/>
      <sheetName val="A1_A2_Rates6"/>
      <sheetName val="Area_Schedule5"/>
      <sheetName val="Exec_Summary_CTB_&amp;A1_a25"/>
      <sheetName val="Exec_Summary5"/>
      <sheetName val="Shopping_list5"/>
      <sheetName val="CTB_Summary5"/>
      <sheetName val="Enablement_Summary5"/>
      <sheetName val="Enablement_works5"/>
      <sheetName val="Basement_Summary5"/>
      <sheetName val="Basement_Elem_Anal5"/>
      <sheetName val="Arrivals_Summary5"/>
      <sheetName val="Arrivals_Elem_Anal5"/>
      <sheetName val="Low_Mezz_Summary5"/>
      <sheetName val="Low_Mezz_Elem_Anal5"/>
      <sheetName val="Retail_Mezz_Summary5"/>
      <sheetName val="Retail_Mezz_Elem_Anal5"/>
      <sheetName val="Dom_Depart_Summary5"/>
      <sheetName val="Dom_Depart_Elem_Anal5"/>
      <sheetName val="Low_roof_Summary5"/>
      <sheetName val="Low_roof_Elem_Anal5"/>
      <sheetName val="Roof_Summary5"/>
      <sheetName val="Roof_Elem_Anal5"/>
      <sheetName val="Envelope_Summary5"/>
      <sheetName val="Envelope_Elem_Anal5"/>
      <sheetName val="Vertical_Trans_Summary5"/>
      <sheetName val="Vert_trans_Elem_Anal5"/>
      <sheetName val="Ext-Gen_Summary5"/>
      <sheetName val="Ext-Gen_Elem_Anal5"/>
      <sheetName val="ACSA_D_Costs_Summary5"/>
      <sheetName val="ACSA_direct_Costs5"/>
      <sheetName val="Baggage_Summary_5"/>
      <sheetName val="ESCAL_EST(BER&amp;CPIX)5"/>
      <sheetName val="Values_for_fees5"/>
      <sheetName val="CTB_Rates5"/>
      <sheetName val="Subcontracts_as_BOQ5"/>
      <sheetName val="A1_A2_Summary5"/>
      <sheetName val="A1_A2_Basement_Summary5"/>
      <sheetName val="A1_A2_Basement_Elem_Anal5"/>
      <sheetName val="A1_A2_Arrivals_Floor_Summary5"/>
      <sheetName val="A1_A2_Arrivals_Floor_Elem_Anal5"/>
      <sheetName val="A1_A2_Mezz_floor_Summary5"/>
      <sheetName val="A1_A2_Mezz_Floor_Elem_Anal5"/>
      <sheetName val="A1_A2Vertical_Trans_Summary5"/>
      <sheetName val="A1_A2Vert_trans_Elem_Anal5"/>
      <sheetName val="A1_A2_ACSA_D_Costs_Summary5"/>
      <sheetName val="A1_A2_ACSA_direct_Costs5"/>
      <sheetName val="A1_A2_Rates5"/>
      <sheetName val="Area_Schedule7"/>
      <sheetName val="Exec_Summary_CTB_&amp;A1_a27"/>
      <sheetName val="Exec_Summary7"/>
      <sheetName val="Shopping_list7"/>
      <sheetName val="CTB_Summary7"/>
      <sheetName val="Enablement_Summary7"/>
      <sheetName val="Enablement_works7"/>
      <sheetName val="Basement_Summary7"/>
      <sheetName val="Basement_Elem_Anal7"/>
      <sheetName val="Arrivals_Summary7"/>
      <sheetName val="Arrivals_Elem_Anal7"/>
      <sheetName val="Low_Mezz_Summary7"/>
      <sheetName val="Low_Mezz_Elem_Anal7"/>
      <sheetName val="Retail_Mezz_Summary7"/>
      <sheetName val="Retail_Mezz_Elem_Anal7"/>
      <sheetName val="Dom_Depart_Summary7"/>
      <sheetName val="Dom_Depart_Elem_Anal7"/>
      <sheetName val="Low_roof_Summary7"/>
      <sheetName val="Low_roof_Elem_Anal7"/>
      <sheetName val="Roof_Summary7"/>
      <sheetName val="Roof_Elem_Anal7"/>
      <sheetName val="Envelope_Summary7"/>
      <sheetName val="Envelope_Elem_Anal7"/>
      <sheetName val="Vertical_Trans_Summary7"/>
      <sheetName val="Vert_trans_Elem_Anal7"/>
      <sheetName val="Ext-Gen_Summary7"/>
      <sheetName val="Ext-Gen_Elem_Anal7"/>
      <sheetName val="ACSA_D_Costs_Summary7"/>
      <sheetName val="ACSA_direct_Costs7"/>
      <sheetName val="Baggage_Summary_7"/>
      <sheetName val="ESCAL_EST(BER&amp;CPIX)7"/>
      <sheetName val="Values_for_fees7"/>
      <sheetName val="CTB_Rates7"/>
      <sheetName val="Subcontracts_as_BOQ7"/>
      <sheetName val="A1_A2_Summary7"/>
      <sheetName val="A1_A2_Basement_Summary7"/>
      <sheetName val="A1_A2_Basement_Elem_Anal7"/>
      <sheetName val="A1_A2_Arrivals_Floor_Summary7"/>
      <sheetName val="A1_A2_Arrivals_Floor_Elem_Anal7"/>
      <sheetName val="A1_A2_Mezz_floor_Summary7"/>
      <sheetName val="A1_A2_Mezz_Floor_Elem_Anal7"/>
      <sheetName val="A1_A2Vertical_Trans_Summary7"/>
      <sheetName val="A1_A2Vert_trans_Elem_Anal7"/>
      <sheetName val="A1_A2_ACSA_D_Costs_Summary7"/>
      <sheetName val="A1_A2_ACSA_direct_Costs7"/>
      <sheetName val="A1_A2_Rates7"/>
      <sheetName val="Area_Schedule8"/>
      <sheetName val="Exec_Summary_CTB_&amp;A1_a28"/>
      <sheetName val="Exec_Summary8"/>
      <sheetName val="Shopping_list8"/>
      <sheetName val="CTB_Summary8"/>
      <sheetName val="Enablement_Summary8"/>
      <sheetName val="Enablement_works8"/>
      <sheetName val="Basement_Summary8"/>
      <sheetName val="Basement_Elem_Anal8"/>
      <sheetName val="Arrivals_Summary8"/>
      <sheetName val="Arrivals_Elem_Anal8"/>
      <sheetName val="Low_Mezz_Summary8"/>
      <sheetName val="Low_Mezz_Elem_Anal8"/>
      <sheetName val="Retail_Mezz_Summary8"/>
      <sheetName val="Retail_Mezz_Elem_Anal8"/>
      <sheetName val="Dom_Depart_Summary8"/>
      <sheetName val="Dom_Depart_Elem_Anal8"/>
      <sheetName val="Low_roof_Summary8"/>
      <sheetName val="Low_roof_Elem_Anal8"/>
      <sheetName val="Roof_Summary8"/>
      <sheetName val="Roof_Elem_Anal8"/>
      <sheetName val="Envelope_Summary8"/>
      <sheetName val="Envelope_Elem_Anal8"/>
      <sheetName val="Vertical_Trans_Summary8"/>
      <sheetName val="Vert_trans_Elem_Anal8"/>
      <sheetName val="Ext-Gen_Summary8"/>
      <sheetName val="Ext-Gen_Elem_Anal8"/>
      <sheetName val="ACSA_D_Costs_Summary8"/>
      <sheetName val="ACSA_direct_Costs8"/>
      <sheetName val="Baggage_Summary_8"/>
      <sheetName val="ESCAL_EST(BER&amp;CPIX)8"/>
      <sheetName val="Values_for_fees8"/>
      <sheetName val="CTB_Rates8"/>
      <sheetName val="Subcontracts_as_BOQ8"/>
      <sheetName val="A1_A2_Summary8"/>
      <sheetName val="A1_A2_Basement_Summary8"/>
      <sheetName val="A1_A2_Basement_Elem_Anal8"/>
      <sheetName val="A1_A2_Arrivals_Floor_Summary8"/>
      <sheetName val="A1_A2_Arrivals_Floor_Elem_Anal8"/>
      <sheetName val="A1_A2_Mezz_floor_Summary8"/>
      <sheetName val="A1_A2_Mezz_Floor_Elem_Anal8"/>
      <sheetName val="A1_A2Vertical_Trans_Summary8"/>
      <sheetName val="A1_A2Vert_trans_Elem_Anal8"/>
      <sheetName val="A1_A2_ACSA_D_Costs_Summary8"/>
      <sheetName val="A1_A2_ACSA_direct_Costs8"/>
      <sheetName val="A1_A2_Rates8"/>
      <sheetName val="Area_Schedule15"/>
      <sheetName val="Exec_Summary_CTB_&amp;A1_a215"/>
      <sheetName val="Exec_Summary15"/>
      <sheetName val="Shopping_list15"/>
      <sheetName val="CTB_Summary15"/>
      <sheetName val="Enablement_Summary15"/>
      <sheetName val="Enablement_works15"/>
      <sheetName val="Basement_Summary15"/>
      <sheetName val="Basement_Elem_Anal15"/>
      <sheetName val="Arrivals_Summary15"/>
      <sheetName val="Arrivals_Elem_Anal15"/>
      <sheetName val="Low_Mezz_Summary15"/>
      <sheetName val="Low_Mezz_Elem_Anal15"/>
      <sheetName val="Retail_Mezz_Summary15"/>
      <sheetName val="Retail_Mezz_Elem_Anal15"/>
      <sheetName val="Dom_Depart_Summary15"/>
      <sheetName val="Dom_Depart_Elem_Anal15"/>
      <sheetName val="Low_roof_Summary15"/>
      <sheetName val="Low_roof_Elem_Anal15"/>
      <sheetName val="Roof_Summary15"/>
      <sheetName val="Roof_Elem_Anal15"/>
      <sheetName val="Envelope_Summary15"/>
      <sheetName val="Envelope_Elem_Anal15"/>
      <sheetName val="Vertical_Trans_Summary15"/>
      <sheetName val="Vert_trans_Elem_Anal15"/>
      <sheetName val="Ext-Gen_Summary15"/>
      <sheetName val="Ext-Gen_Elem_Anal15"/>
      <sheetName val="ACSA_D_Costs_Summary15"/>
      <sheetName val="ACSA_direct_Costs15"/>
      <sheetName val="Baggage_Summary_15"/>
      <sheetName val="ESCAL_EST(BER&amp;CPIX)15"/>
      <sheetName val="Values_for_fees15"/>
      <sheetName val="CTB_Rates15"/>
      <sheetName val="Subcontracts_as_BOQ15"/>
      <sheetName val="A1_A2_Summary15"/>
      <sheetName val="A1_A2_Basement_Summary15"/>
      <sheetName val="A1_A2_Basement_Elem_Anal15"/>
      <sheetName val="A1_A2_Arrivals_Floor_Summary15"/>
      <sheetName val="A1_A2_Arrivals_Floor_Elem_Ana15"/>
      <sheetName val="A1_A2_Mezz_floor_Summary15"/>
      <sheetName val="A1_A2_Mezz_Floor_Elem_Anal15"/>
      <sheetName val="A1_A2Vertical_Trans_Summary15"/>
      <sheetName val="A1_A2Vert_trans_Elem_Anal15"/>
      <sheetName val="A1_A2_ACSA_D_Costs_Summary15"/>
      <sheetName val="A1_A2_ACSA_direct_Costs15"/>
      <sheetName val="A1_A2_Rates15"/>
      <sheetName val="Area_Schedule10"/>
      <sheetName val="Exec_Summary_CTB_&amp;A1_a210"/>
      <sheetName val="Exec_Summary10"/>
      <sheetName val="Shopping_list10"/>
      <sheetName val="CTB_Summary10"/>
      <sheetName val="Enablement_Summary10"/>
      <sheetName val="Enablement_works10"/>
      <sheetName val="Basement_Summary10"/>
      <sheetName val="Basement_Elem_Anal10"/>
      <sheetName val="Arrivals_Summary10"/>
      <sheetName val="Arrivals_Elem_Anal10"/>
      <sheetName val="Low_Mezz_Summary10"/>
      <sheetName val="Low_Mezz_Elem_Anal10"/>
      <sheetName val="Retail_Mezz_Summary10"/>
      <sheetName val="Retail_Mezz_Elem_Anal10"/>
      <sheetName val="Dom_Depart_Summary10"/>
      <sheetName val="Dom_Depart_Elem_Anal10"/>
      <sheetName val="Low_roof_Summary10"/>
      <sheetName val="Low_roof_Elem_Anal10"/>
      <sheetName val="Roof_Summary10"/>
      <sheetName val="Roof_Elem_Anal10"/>
      <sheetName val="Envelope_Summary10"/>
      <sheetName val="Envelope_Elem_Anal10"/>
      <sheetName val="Vertical_Trans_Summary10"/>
      <sheetName val="Vert_trans_Elem_Anal10"/>
      <sheetName val="Ext-Gen_Summary10"/>
      <sheetName val="Ext-Gen_Elem_Anal10"/>
      <sheetName val="ACSA_D_Costs_Summary10"/>
      <sheetName val="ACSA_direct_Costs10"/>
      <sheetName val="Baggage_Summary_10"/>
      <sheetName val="ESCAL_EST(BER&amp;CPIX)10"/>
      <sheetName val="Values_for_fees10"/>
      <sheetName val="CTB_Rates10"/>
      <sheetName val="Subcontracts_as_BOQ10"/>
      <sheetName val="A1_A2_Summary10"/>
      <sheetName val="A1_A2_Basement_Summary10"/>
      <sheetName val="A1_A2_Basement_Elem_Anal10"/>
      <sheetName val="A1_A2_Arrivals_Floor_Summary10"/>
      <sheetName val="A1_A2_Arrivals_Floor_Elem_Ana10"/>
      <sheetName val="A1_A2_Mezz_floor_Summary10"/>
      <sheetName val="A1_A2_Mezz_Floor_Elem_Anal10"/>
      <sheetName val="A1_A2Vertical_Trans_Summary10"/>
      <sheetName val="A1_A2Vert_trans_Elem_Anal10"/>
      <sheetName val="A1_A2_ACSA_D_Costs_Summary10"/>
      <sheetName val="A1_A2_ACSA_direct_Costs10"/>
      <sheetName val="A1_A2_Rates10"/>
      <sheetName val="Area_Schedule9"/>
      <sheetName val="Exec_Summary_CTB_&amp;A1_a29"/>
      <sheetName val="Exec_Summary9"/>
      <sheetName val="Shopping_list9"/>
      <sheetName val="CTB_Summary9"/>
      <sheetName val="Enablement_Summary9"/>
      <sheetName val="Enablement_works9"/>
      <sheetName val="Basement_Summary9"/>
      <sheetName val="Basement_Elem_Anal9"/>
      <sheetName val="Arrivals_Summary9"/>
      <sheetName val="Arrivals_Elem_Anal9"/>
      <sheetName val="Low_Mezz_Summary9"/>
      <sheetName val="Low_Mezz_Elem_Anal9"/>
      <sheetName val="Retail_Mezz_Summary9"/>
      <sheetName val="Retail_Mezz_Elem_Anal9"/>
      <sheetName val="Dom_Depart_Summary9"/>
      <sheetName val="Dom_Depart_Elem_Anal9"/>
      <sheetName val="Low_roof_Summary9"/>
      <sheetName val="Low_roof_Elem_Anal9"/>
      <sheetName val="Roof_Summary9"/>
      <sheetName val="Roof_Elem_Anal9"/>
      <sheetName val="Envelope_Summary9"/>
      <sheetName val="Envelope_Elem_Anal9"/>
      <sheetName val="Vertical_Trans_Summary9"/>
      <sheetName val="Vert_trans_Elem_Anal9"/>
      <sheetName val="Ext-Gen_Summary9"/>
      <sheetName val="Ext-Gen_Elem_Anal9"/>
      <sheetName val="ACSA_D_Costs_Summary9"/>
      <sheetName val="ACSA_direct_Costs9"/>
      <sheetName val="Baggage_Summary_9"/>
      <sheetName val="ESCAL_EST(BER&amp;CPIX)9"/>
      <sheetName val="Values_for_fees9"/>
      <sheetName val="CTB_Rates9"/>
      <sheetName val="Subcontracts_as_BOQ9"/>
      <sheetName val="A1_A2_Summary9"/>
      <sheetName val="A1_A2_Basement_Summary9"/>
      <sheetName val="A1_A2_Basement_Elem_Anal9"/>
      <sheetName val="A1_A2_Arrivals_Floor_Summary9"/>
      <sheetName val="A1_A2_Arrivals_Floor_Elem_Anal9"/>
      <sheetName val="A1_A2_Mezz_floor_Summary9"/>
      <sheetName val="A1_A2_Mezz_Floor_Elem_Anal9"/>
      <sheetName val="A1_A2Vertical_Trans_Summary9"/>
      <sheetName val="A1_A2Vert_trans_Elem_Anal9"/>
      <sheetName val="A1_A2_ACSA_D_Costs_Summary9"/>
      <sheetName val="A1_A2_ACSA_direct_Costs9"/>
      <sheetName val="A1_A2_Rates9"/>
      <sheetName val="Area_Schedule11"/>
      <sheetName val="Exec_Summary_CTB_&amp;A1_a211"/>
      <sheetName val="Exec_Summary11"/>
      <sheetName val="Shopping_list11"/>
      <sheetName val="CTB_Summary11"/>
      <sheetName val="Enablement_Summary11"/>
      <sheetName val="Enablement_works11"/>
      <sheetName val="Basement_Summary11"/>
      <sheetName val="Basement_Elem_Anal11"/>
      <sheetName val="Arrivals_Summary11"/>
      <sheetName val="Arrivals_Elem_Anal11"/>
      <sheetName val="Low_Mezz_Summary11"/>
      <sheetName val="Low_Mezz_Elem_Anal11"/>
      <sheetName val="Retail_Mezz_Summary11"/>
      <sheetName val="Retail_Mezz_Elem_Anal11"/>
      <sheetName val="Dom_Depart_Summary11"/>
      <sheetName val="Dom_Depart_Elem_Anal11"/>
      <sheetName val="Low_roof_Summary11"/>
      <sheetName val="Low_roof_Elem_Anal11"/>
      <sheetName val="Roof_Summary11"/>
      <sheetName val="Roof_Elem_Anal11"/>
      <sheetName val="Envelope_Summary11"/>
      <sheetName val="Envelope_Elem_Anal11"/>
      <sheetName val="Vertical_Trans_Summary11"/>
      <sheetName val="Vert_trans_Elem_Anal11"/>
      <sheetName val="Ext-Gen_Summary11"/>
      <sheetName val="Ext-Gen_Elem_Anal11"/>
      <sheetName val="ACSA_D_Costs_Summary11"/>
      <sheetName val="ACSA_direct_Costs11"/>
      <sheetName val="Baggage_Summary_11"/>
      <sheetName val="ESCAL_EST(BER&amp;CPIX)11"/>
      <sheetName val="Values_for_fees11"/>
      <sheetName val="CTB_Rates11"/>
      <sheetName val="Subcontracts_as_BOQ11"/>
      <sheetName val="A1_A2_Summary11"/>
      <sheetName val="A1_A2_Basement_Summary11"/>
      <sheetName val="A1_A2_Basement_Elem_Anal11"/>
      <sheetName val="A1_A2_Arrivals_Floor_Summary11"/>
      <sheetName val="A1_A2_Arrivals_Floor_Elem_Ana11"/>
      <sheetName val="A1_A2_Mezz_floor_Summary11"/>
      <sheetName val="A1_A2_Mezz_Floor_Elem_Anal11"/>
      <sheetName val="A1_A2Vertical_Trans_Summary11"/>
      <sheetName val="A1_A2Vert_trans_Elem_Anal11"/>
      <sheetName val="A1_A2_ACSA_D_Costs_Summary11"/>
      <sheetName val="A1_A2_ACSA_direct_Costs11"/>
      <sheetName val="A1_A2_Rates11"/>
      <sheetName val="Area_Schedule13"/>
      <sheetName val="Exec_Summary_CTB_&amp;A1_a213"/>
      <sheetName val="Exec_Summary13"/>
      <sheetName val="Shopping_list13"/>
      <sheetName val="CTB_Summary13"/>
      <sheetName val="Enablement_Summary13"/>
      <sheetName val="Enablement_works13"/>
      <sheetName val="Basement_Summary13"/>
      <sheetName val="Basement_Elem_Anal13"/>
      <sheetName val="Arrivals_Summary13"/>
      <sheetName val="Arrivals_Elem_Anal13"/>
      <sheetName val="Low_Mezz_Summary13"/>
      <sheetName val="Low_Mezz_Elem_Anal13"/>
      <sheetName val="Retail_Mezz_Summary13"/>
      <sheetName val="Retail_Mezz_Elem_Anal13"/>
      <sheetName val="Dom_Depart_Summary13"/>
      <sheetName val="Dom_Depart_Elem_Anal13"/>
      <sheetName val="Low_roof_Summary13"/>
      <sheetName val="Low_roof_Elem_Anal13"/>
      <sheetName val="Roof_Summary13"/>
      <sheetName val="Roof_Elem_Anal13"/>
      <sheetName val="Envelope_Summary13"/>
      <sheetName val="Envelope_Elem_Anal13"/>
      <sheetName val="Vertical_Trans_Summary13"/>
      <sheetName val="Vert_trans_Elem_Anal13"/>
      <sheetName val="Ext-Gen_Summary13"/>
      <sheetName val="Ext-Gen_Elem_Anal13"/>
      <sheetName val="ACSA_D_Costs_Summary13"/>
      <sheetName val="ACSA_direct_Costs13"/>
      <sheetName val="Baggage_Summary_13"/>
      <sheetName val="ESCAL_EST(BER&amp;CPIX)13"/>
      <sheetName val="Values_for_fees13"/>
      <sheetName val="CTB_Rates13"/>
      <sheetName val="Subcontracts_as_BOQ13"/>
      <sheetName val="A1_A2_Summary13"/>
      <sheetName val="A1_A2_Basement_Summary13"/>
      <sheetName val="A1_A2_Basement_Elem_Anal13"/>
      <sheetName val="A1_A2_Arrivals_Floor_Summary13"/>
      <sheetName val="A1_A2_Arrivals_Floor_Elem_Ana13"/>
      <sheetName val="A1_A2_Mezz_floor_Summary13"/>
      <sheetName val="A1_A2_Mezz_Floor_Elem_Anal13"/>
      <sheetName val="A1_A2Vertical_Trans_Summary13"/>
      <sheetName val="A1_A2Vert_trans_Elem_Anal13"/>
      <sheetName val="A1_A2_ACSA_D_Costs_Summary13"/>
      <sheetName val="A1_A2_ACSA_direct_Costs13"/>
      <sheetName val="A1_A2_Rates13"/>
      <sheetName val="Area_Schedule12"/>
      <sheetName val="Exec_Summary_CTB_&amp;A1_a212"/>
      <sheetName val="Exec_Summary12"/>
      <sheetName val="Shopping_list12"/>
      <sheetName val="CTB_Summary12"/>
      <sheetName val="Enablement_Summary12"/>
      <sheetName val="Enablement_works12"/>
      <sheetName val="Basement_Summary12"/>
      <sheetName val="Basement_Elem_Anal12"/>
      <sheetName val="Arrivals_Summary12"/>
      <sheetName val="Arrivals_Elem_Anal12"/>
      <sheetName val="Low_Mezz_Summary12"/>
      <sheetName val="Low_Mezz_Elem_Anal12"/>
      <sheetName val="Retail_Mezz_Summary12"/>
      <sheetName val="Retail_Mezz_Elem_Anal12"/>
      <sheetName val="Dom_Depart_Summary12"/>
      <sheetName val="Dom_Depart_Elem_Anal12"/>
      <sheetName val="Low_roof_Summary12"/>
      <sheetName val="Low_roof_Elem_Anal12"/>
      <sheetName val="Roof_Summary12"/>
      <sheetName val="Roof_Elem_Anal12"/>
      <sheetName val="Envelope_Summary12"/>
      <sheetName val="Envelope_Elem_Anal12"/>
      <sheetName val="Vertical_Trans_Summary12"/>
      <sheetName val="Vert_trans_Elem_Anal12"/>
      <sheetName val="Ext-Gen_Summary12"/>
      <sheetName val="Ext-Gen_Elem_Anal12"/>
      <sheetName val="ACSA_D_Costs_Summary12"/>
      <sheetName val="ACSA_direct_Costs12"/>
      <sheetName val="Baggage_Summary_12"/>
      <sheetName val="ESCAL_EST(BER&amp;CPIX)12"/>
      <sheetName val="Values_for_fees12"/>
      <sheetName val="CTB_Rates12"/>
      <sheetName val="Subcontracts_as_BOQ12"/>
      <sheetName val="A1_A2_Summary12"/>
      <sheetName val="A1_A2_Basement_Summary12"/>
      <sheetName val="A1_A2_Basement_Elem_Anal12"/>
      <sheetName val="A1_A2_Arrivals_Floor_Summary12"/>
      <sheetName val="A1_A2_Arrivals_Floor_Elem_Ana12"/>
      <sheetName val="A1_A2_Mezz_floor_Summary12"/>
      <sheetName val="A1_A2_Mezz_Floor_Elem_Anal12"/>
      <sheetName val="A1_A2Vertical_Trans_Summary12"/>
      <sheetName val="A1_A2Vert_trans_Elem_Anal12"/>
      <sheetName val="A1_A2_ACSA_D_Costs_Summary12"/>
      <sheetName val="A1_A2_ACSA_direct_Costs12"/>
      <sheetName val="A1_A2_Rates12"/>
      <sheetName val="Area_Schedule14"/>
      <sheetName val="Exec_Summary_CTB_&amp;A1_a214"/>
      <sheetName val="Exec_Summary14"/>
      <sheetName val="Shopping_list14"/>
      <sheetName val="CTB_Summary14"/>
      <sheetName val="Enablement_Summary14"/>
      <sheetName val="Enablement_works14"/>
      <sheetName val="Basement_Summary14"/>
      <sheetName val="Basement_Elem_Anal14"/>
      <sheetName val="Arrivals_Summary14"/>
      <sheetName val="Arrivals_Elem_Anal14"/>
      <sheetName val="Low_Mezz_Summary14"/>
      <sheetName val="Low_Mezz_Elem_Anal14"/>
      <sheetName val="Retail_Mezz_Summary14"/>
      <sheetName val="Retail_Mezz_Elem_Anal14"/>
      <sheetName val="Dom_Depart_Summary14"/>
      <sheetName val="Dom_Depart_Elem_Anal14"/>
      <sheetName val="Low_roof_Summary14"/>
      <sheetName val="Low_roof_Elem_Anal14"/>
      <sheetName val="Roof_Summary14"/>
      <sheetName val="Roof_Elem_Anal14"/>
      <sheetName val="Envelope_Summary14"/>
      <sheetName val="Envelope_Elem_Anal14"/>
      <sheetName val="Vertical_Trans_Summary14"/>
      <sheetName val="Vert_trans_Elem_Anal14"/>
      <sheetName val="Ext-Gen_Summary14"/>
      <sheetName val="Ext-Gen_Elem_Anal14"/>
      <sheetName val="ACSA_D_Costs_Summary14"/>
      <sheetName val="ACSA_direct_Costs14"/>
      <sheetName val="Baggage_Summary_14"/>
      <sheetName val="ESCAL_EST(BER&amp;CPIX)14"/>
      <sheetName val="Values_for_fees14"/>
      <sheetName val="CTB_Rates14"/>
      <sheetName val="Subcontracts_as_BOQ14"/>
      <sheetName val="A1_A2_Summary14"/>
      <sheetName val="A1_A2_Basement_Summary14"/>
      <sheetName val="A1_A2_Basement_Elem_Anal14"/>
      <sheetName val="A1_A2_Arrivals_Floor_Summary14"/>
      <sheetName val="A1_A2_Arrivals_Floor_Elem_Ana14"/>
      <sheetName val="A1_A2_Mezz_floor_Summary14"/>
      <sheetName val="A1_A2_Mezz_Floor_Elem_Anal14"/>
      <sheetName val="A1_A2Vertical_Trans_Summary14"/>
      <sheetName val="A1_A2Vert_trans_Elem_Anal14"/>
      <sheetName val="A1_A2_ACSA_D_Costs_Summary14"/>
      <sheetName val="A1_A2_ACSA_direct_Costs14"/>
      <sheetName val="A1_A2_Rates14"/>
      <sheetName val="Area_Schedule16"/>
      <sheetName val="Exec_Summary_CTB_&amp;A1_a216"/>
      <sheetName val="Exec_Summary16"/>
      <sheetName val="Shopping_list16"/>
      <sheetName val="CTB_Summary16"/>
      <sheetName val="Enablement_Summary16"/>
      <sheetName val="Enablement_works16"/>
      <sheetName val="Basement_Summary16"/>
      <sheetName val="Basement_Elem_Anal16"/>
      <sheetName val="Arrivals_Summary16"/>
      <sheetName val="Arrivals_Elem_Anal16"/>
      <sheetName val="Low_Mezz_Summary16"/>
      <sheetName val="Low_Mezz_Elem_Anal16"/>
      <sheetName val="Retail_Mezz_Summary16"/>
      <sheetName val="Retail_Mezz_Elem_Anal16"/>
      <sheetName val="Dom_Depart_Summary16"/>
      <sheetName val="Dom_Depart_Elem_Anal16"/>
      <sheetName val="Low_roof_Summary16"/>
      <sheetName val="Low_roof_Elem_Anal16"/>
      <sheetName val="Roof_Summary16"/>
      <sheetName val="Roof_Elem_Anal16"/>
      <sheetName val="Envelope_Summary16"/>
      <sheetName val="Envelope_Elem_Anal16"/>
      <sheetName val="Vertical_Trans_Summary16"/>
      <sheetName val="Vert_trans_Elem_Anal16"/>
      <sheetName val="Ext-Gen_Summary16"/>
      <sheetName val="Ext-Gen_Elem_Anal16"/>
      <sheetName val="ACSA_D_Costs_Summary16"/>
      <sheetName val="ACSA_direct_Costs16"/>
      <sheetName val="Baggage_Summary_16"/>
      <sheetName val="ESCAL_EST(BER&amp;CPIX)16"/>
      <sheetName val="Values_for_fees16"/>
      <sheetName val="CTB_Rates16"/>
      <sheetName val="Subcontracts_as_BOQ16"/>
      <sheetName val="A1_A2_Summary16"/>
      <sheetName val="A1_A2_Basement_Summary16"/>
      <sheetName val="A1_A2_Basement_Elem_Anal16"/>
      <sheetName val="A1_A2_Arrivals_Floor_Summary16"/>
      <sheetName val="A1_A2_Arrivals_Floor_Elem_Ana16"/>
      <sheetName val="A1_A2_Mezz_floor_Summary16"/>
      <sheetName val="A1_A2_Mezz_Floor_Elem_Anal16"/>
      <sheetName val="A1_A2Vertical_Trans_Summary16"/>
      <sheetName val="A1_A2Vert_trans_Elem_Anal16"/>
      <sheetName val="A1_A2_ACSA_D_Costs_Summary16"/>
      <sheetName val="A1_A2_ACSA_direct_Costs16"/>
      <sheetName val="A1_A2_Rates16"/>
      <sheetName val="Area_Schedule18"/>
      <sheetName val="Exec_Summary_CTB_&amp;A1_a218"/>
      <sheetName val="Exec_Summary18"/>
      <sheetName val="Shopping_list18"/>
      <sheetName val="CTB_Summary18"/>
      <sheetName val="Enablement_Summary18"/>
      <sheetName val="Enablement_works18"/>
      <sheetName val="Basement_Summary18"/>
      <sheetName val="Basement_Elem_Anal18"/>
      <sheetName val="Arrivals_Summary18"/>
      <sheetName val="Arrivals_Elem_Anal18"/>
      <sheetName val="Low_Mezz_Summary18"/>
      <sheetName val="Low_Mezz_Elem_Anal18"/>
      <sheetName val="Retail_Mezz_Summary18"/>
      <sheetName val="Retail_Mezz_Elem_Anal18"/>
      <sheetName val="Dom_Depart_Summary18"/>
      <sheetName val="Dom_Depart_Elem_Anal18"/>
      <sheetName val="Low_roof_Summary18"/>
      <sheetName val="Low_roof_Elem_Anal18"/>
      <sheetName val="Roof_Summary18"/>
      <sheetName val="Roof_Elem_Anal18"/>
      <sheetName val="Envelope_Summary18"/>
      <sheetName val="Envelope_Elem_Anal18"/>
      <sheetName val="Vertical_Trans_Summary18"/>
      <sheetName val="Vert_trans_Elem_Anal18"/>
      <sheetName val="Ext-Gen_Summary18"/>
      <sheetName val="Ext-Gen_Elem_Anal18"/>
      <sheetName val="ACSA_D_Costs_Summary18"/>
      <sheetName val="ACSA_direct_Costs18"/>
      <sheetName val="Baggage_Summary_18"/>
      <sheetName val="ESCAL_EST(BER&amp;CPIX)18"/>
      <sheetName val="Values_for_fees18"/>
      <sheetName val="CTB_Rates18"/>
      <sheetName val="Subcontracts_as_BOQ18"/>
      <sheetName val="A1_A2_Summary18"/>
      <sheetName val="A1_A2_Basement_Summary18"/>
      <sheetName val="A1_A2_Basement_Elem_Anal18"/>
      <sheetName val="A1_A2_Arrivals_Floor_Summary18"/>
      <sheetName val="A1_A2_Arrivals_Floor_Elem_Ana18"/>
      <sheetName val="A1_A2_Mezz_floor_Summary18"/>
      <sheetName val="A1_A2_Mezz_Floor_Elem_Anal18"/>
      <sheetName val="A1_A2Vertical_Trans_Summary18"/>
      <sheetName val="A1_A2Vert_trans_Elem_Anal18"/>
      <sheetName val="A1_A2_ACSA_D_Costs_Summary18"/>
      <sheetName val="A1_A2_ACSA_direct_Costs18"/>
      <sheetName val="A1_A2_Rates18"/>
      <sheetName val="Area_Schedule17"/>
      <sheetName val="Exec_Summary_CTB_&amp;A1_a217"/>
      <sheetName val="Exec_Summary17"/>
      <sheetName val="Shopping_list17"/>
      <sheetName val="CTB_Summary17"/>
      <sheetName val="Enablement_Summary17"/>
      <sheetName val="Enablement_works17"/>
      <sheetName val="Basement_Summary17"/>
      <sheetName val="Basement_Elem_Anal17"/>
      <sheetName val="Arrivals_Summary17"/>
      <sheetName val="Arrivals_Elem_Anal17"/>
      <sheetName val="Low_Mezz_Summary17"/>
      <sheetName val="Low_Mezz_Elem_Anal17"/>
      <sheetName val="Retail_Mezz_Summary17"/>
      <sheetName val="Retail_Mezz_Elem_Anal17"/>
      <sheetName val="Dom_Depart_Summary17"/>
      <sheetName val="Dom_Depart_Elem_Anal17"/>
      <sheetName val="Low_roof_Summary17"/>
      <sheetName val="Low_roof_Elem_Anal17"/>
      <sheetName val="Roof_Summary17"/>
      <sheetName val="Roof_Elem_Anal17"/>
      <sheetName val="Envelope_Summary17"/>
      <sheetName val="Envelope_Elem_Anal17"/>
      <sheetName val="Vertical_Trans_Summary17"/>
      <sheetName val="Vert_trans_Elem_Anal17"/>
      <sheetName val="Ext-Gen_Summary17"/>
      <sheetName val="Ext-Gen_Elem_Anal17"/>
      <sheetName val="ACSA_D_Costs_Summary17"/>
      <sheetName val="ACSA_direct_Costs17"/>
      <sheetName val="Baggage_Summary_17"/>
      <sheetName val="ESCAL_EST(BER&amp;CPIX)17"/>
      <sheetName val="Values_for_fees17"/>
      <sheetName val="CTB_Rates17"/>
      <sheetName val="Subcontracts_as_BOQ17"/>
      <sheetName val="A1_A2_Summary17"/>
      <sheetName val="A1_A2_Basement_Summary17"/>
      <sheetName val="A1_A2_Basement_Elem_Anal17"/>
      <sheetName val="A1_A2_Arrivals_Floor_Summary17"/>
      <sheetName val="A1_A2_Arrivals_Floor_Elem_Ana17"/>
      <sheetName val="A1_A2_Mezz_floor_Summary17"/>
      <sheetName val="A1_A2_Mezz_Floor_Elem_Anal17"/>
      <sheetName val="A1_A2Vertical_Trans_Summary17"/>
      <sheetName val="A1_A2Vert_trans_Elem_Anal17"/>
      <sheetName val="A1_A2_ACSA_D_Costs_Summary17"/>
      <sheetName val="A1_A2_ACSA_direct_Costs17"/>
      <sheetName val="A1_A2_Rates17"/>
      <sheetName val="Area_Schedule19"/>
      <sheetName val="Exec_Summary_CTB_&amp;A1_a219"/>
      <sheetName val="Exec_Summary19"/>
      <sheetName val="Shopping_list19"/>
      <sheetName val="CTB_Summary19"/>
      <sheetName val="Enablement_Summary19"/>
      <sheetName val="Enablement_works19"/>
      <sheetName val="Basement_Summary19"/>
      <sheetName val="Basement_Elem_Anal19"/>
      <sheetName val="Arrivals_Summary19"/>
      <sheetName val="Arrivals_Elem_Anal19"/>
      <sheetName val="Low_Mezz_Summary19"/>
      <sheetName val="Low_Mezz_Elem_Anal19"/>
      <sheetName val="Retail_Mezz_Summary19"/>
      <sheetName val="Retail_Mezz_Elem_Anal19"/>
      <sheetName val="Dom_Depart_Summary19"/>
      <sheetName val="Dom_Depart_Elem_Anal19"/>
      <sheetName val="Low_roof_Summary19"/>
      <sheetName val="Low_roof_Elem_Anal19"/>
      <sheetName val="Roof_Summary19"/>
      <sheetName val="Roof_Elem_Anal19"/>
      <sheetName val="Envelope_Summary19"/>
      <sheetName val="Envelope_Elem_Anal19"/>
      <sheetName val="Vertical_Trans_Summary19"/>
      <sheetName val="Vert_trans_Elem_Anal19"/>
      <sheetName val="Ext-Gen_Summary19"/>
      <sheetName val="Ext-Gen_Elem_Anal19"/>
      <sheetName val="ACSA_D_Costs_Summary19"/>
      <sheetName val="ACSA_direct_Costs19"/>
      <sheetName val="Baggage_Summary_19"/>
      <sheetName val="ESCAL_EST(BER&amp;CPIX)19"/>
      <sheetName val="Values_for_fees19"/>
      <sheetName val="CTB_Rates19"/>
      <sheetName val="Subcontracts_as_BOQ19"/>
      <sheetName val="A1_A2_Summary19"/>
      <sheetName val="A1_A2_Basement_Summary19"/>
      <sheetName val="A1_A2_Basement_Elem_Anal19"/>
      <sheetName val="A1_A2_Arrivals_Floor_Summary19"/>
      <sheetName val="A1_A2_Arrivals_Floor_Elem_Ana19"/>
      <sheetName val="A1_A2_Mezz_floor_Summary19"/>
      <sheetName val="A1_A2_Mezz_Floor_Elem_Anal19"/>
      <sheetName val="A1_A2Vertical_Trans_Summary19"/>
      <sheetName val="A1_A2Vert_trans_Elem_Anal19"/>
      <sheetName val="A1_A2_ACSA_D_Costs_Summary19"/>
      <sheetName val="A1_A2_ACSA_direct_Costs19"/>
      <sheetName val="A1_A2_Rates19"/>
      <sheetName val="Area_Schedule20"/>
      <sheetName val="Exec_Summary_CTB_&amp;A1_a220"/>
      <sheetName val="Exec_Summary20"/>
      <sheetName val="Shopping_list20"/>
      <sheetName val="CTB_Summary20"/>
      <sheetName val="Enablement_Summary20"/>
      <sheetName val="Enablement_works20"/>
      <sheetName val="Basement_Summary20"/>
      <sheetName val="Basement_Elem_Anal20"/>
      <sheetName val="Arrivals_Summary20"/>
      <sheetName val="Arrivals_Elem_Anal20"/>
      <sheetName val="Low_Mezz_Summary20"/>
      <sheetName val="Low_Mezz_Elem_Anal20"/>
      <sheetName val="Retail_Mezz_Summary20"/>
      <sheetName val="Retail_Mezz_Elem_Anal20"/>
      <sheetName val="Dom_Depart_Summary20"/>
      <sheetName val="Dom_Depart_Elem_Anal20"/>
      <sheetName val="Low_roof_Summary20"/>
      <sheetName val="Low_roof_Elem_Anal20"/>
      <sheetName val="Roof_Summary20"/>
      <sheetName val="Roof_Elem_Anal20"/>
      <sheetName val="Envelope_Summary20"/>
      <sheetName val="Envelope_Elem_Anal20"/>
      <sheetName val="Vertical_Trans_Summary20"/>
      <sheetName val="Vert_trans_Elem_Anal20"/>
      <sheetName val="Ext-Gen_Summary20"/>
      <sheetName val="Ext-Gen_Elem_Anal20"/>
      <sheetName val="ACSA_D_Costs_Summary20"/>
      <sheetName val="ACSA_direct_Costs20"/>
      <sheetName val="Baggage_Summary_20"/>
      <sheetName val="ESCAL_EST(BER&amp;CPIX)20"/>
      <sheetName val="Values_for_fees20"/>
      <sheetName val="CTB_Rates20"/>
      <sheetName val="Subcontracts_as_BOQ20"/>
      <sheetName val="A1_A2_Summary20"/>
      <sheetName val="A1_A2_Basement_Summary20"/>
      <sheetName val="A1_A2_Basement_Elem_Anal20"/>
      <sheetName val="A1_A2_Arrivals_Floor_Summary20"/>
      <sheetName val="A1_A2_Arrivals_Floor_Elem_Ana20"/>
      <sheetName val="A1_A2_Mezz_floor_Summary20"/>
      <sheetName val="A1_A2_Mezz_Floor_Elem_Anal20"/>
      <sheetName val="A1_A2Vertical_Trans_Summary20"/>
      <sheetName val="A1_A2Vert_trans_Elem_Anal20"/>
      <sheetName val="A1_A2_ACSA_D_Costs_Summary20"/>
      <sheetName val="A1_A2_ACSA_direct_Costs20"/>
      <sheetName val="A1_A2_Rates20"/>
      <sheetName val="Area_Schedule29"/>
      <sheetName val="Exec_Summary_CTB_&amp;A1_a229"/>
      <sheetName val="Exec_Summary29"/>
      <sheetName val="Shopping_list29"/>
      <sheetName val="CTB_Summary29"/>
      <sheetName val="Enablement_Summary29"/>
      <sheetName val="Enablement_works29"/>
      <sheetName val="Basement_Summary29"/>
      <sheetName val="Basement_Elem_Anal29"/>
      <sheetName val="Arrivals_Summary29"/>
      <sheetName val="Arrivals_Elem_Anal29"/>
      <sheetName val="Low_Mezz_Summary29"/>
      <sheetName val="Low_Mezz_Elem_Anal29"/>
      <sheetName val="Retail_Mezz_Summary29"/>
      <sheetName val="Retail_Mezz_Elem_Anal29"/>
      <sheetName val="Dom_Depart_Summary29"/>
      <sheetName val="Dom_Depart_Elem_Anal29"/>
      <sheetName val="Low_roof_Summary29"/>
      <sheetName val="Low_roof_Elem_Anal29"/>
      <sheetName val="Roof_Summary29"/>
      <sheetName val="Roof_Elem_Anal29"/>
      <sheetName val="Envelope_Summary29"/>
      <sheetName val="Envelope_Elem_Anal29"/>
      <sheetName val="Vertical_Trans_Summary29"/>
      <sheetName val="Vert_trans_Elem_Anal29"/>
      <sheetName val="Ext-Gen_Summary29"/>
      <sheetName val="Ext-Gen_Elem_Anal29"/>
      <sheetName val="ACSA_D_Costs_Summary29"/>
      <sheetName val="ACSA_direct_Costs29"/>
      <sheetName val="Baggage_Summary_29"/>
      <sheetName val="ESCAL_EST(BER&amp;CPIX)29"/>
      <sheetName val="Values_for_fees29"/>
      <sheetName val="CTB_Rates29"/>
      <sheetName val="Subcontracts_as_BOQ29"/>
      <sheetName val="A1_A2_Summary29"/>
      <sheetName val="A1_A2_Basement_Summary29"/>
      <sheetName val="A1_A2_Basement_Elem_Anal29"/>
      <sheetName val="A1_A2_Arrivals_Floor_Summary29"/>
      <sheetName val="A1_A2_Arrivals_Floor_Elem_Ana29"/>
      <sheetName val="A1_A2_Mezz_floor_Summary29"/>
      <sheetName val="A1_A2_Mezz_Floor_Elem_Anal29"/>
      <sheetName val="A1_A2Vertical_Trans_Summary29"/>
      <sheetName val="A1_A2Vert_trans_Elem_Anal29"/>
      <sheetName val="A1_A2_ACSA_D_Costs_Summary29"/>
      <sheetName val="A1_A2_ACSA_direct_Costs29"/>
      <sheetName val="A1_A2_Rates29"/>
      <sheetName val="Area_Schedule21"/>
      <sheetName val="Exec_Summary_CTB_&amp;A1_a221"/>
      <sheetName val="Exec_Summary21"/>
      <sheetName val="Shopping_list21"/>
      <sheetName val="CTB_Summary21"/>
      <sheetName val="Enablement_Summary21"/>
      <sheetName val="Enablement_works21"/>
      <sheetName val="Basement_Summary21"/>
      <sheetName val="Basement_Elem_Anal21"/>
      <sheetName val="Arrivals_Summary21"/>
      <sheetName val="Arrivals_Elem_Anal21"/>
      <sheetName val="Low_Mezz_Summary21"/>
      <sheetName val="Low_Mezz_Elem_Anal21"/>
      <sheetName val="Retail_Mezz_Summary21"/>
      <sheetName val="Retail_Mezz_Elem_Anal21"/>
      <sheetName val="Dom_Depart_Summary21"/>
      <sheetName val="Dom_Depart_Elem_Anal21"/>
      <sheetName val="Low_roof_Summary21"/>
      <sheetName val="Low_roof_Elem_Anal21"/>
      <sheetName val="Roof_Summary21"/>
      <sheetName val="Roof_Elem_Anal21"/>
      <sheetName val="Envelope_Summary21"/>
      <sheetName val="Envelope_Elem_Anal21"/>
      <sheetName val="Vertical_Trans_Summary21"/>
      <sheetName val="Vert_trans_Elem_Anal21"/>
      <sheetName val="Ext-Gen_Summary21"/>
      <sheetName val="Ext-Gen_Elem_Anal21"/>
      <sheetName val="ACSA_D_Costs_Summary21"/>
      <sheetName val="ACSA_direct_Costs21"/>
      <sheetName val="Baggage_Summary_21"/>
      <sheetName val="ESCAL_EST(BER&amp;CPIX)21"/>
      <sheetName val="Values_for_fees21"/>
      <sheetName val="CTB_Rates21"/>
      <sheetName val="Subcontracts_as_BOQ21"/>
      <sheetName val="A1_A2_Summary21"/>
      <sheetName val="A1_A2_Basement_Summary21"/>
      <sheetName val="A1_A2_Basement_Elem_Anal21"/>
      <sheetName val="A1_A2_Arrivals_Floor_Summary21"/>
      <sheetName val="A1_A2_Arrivals_Floor_Elem_Ana21"/>
      <sheetName val="A1_A2_Mezz_floor_Summary21"/>
      <sheetName val="A1_A2_Mezz_Floor_Elem_Anal21"/>
      <sheetName val="A1_A2Vertical_Trans_Summary21"/>
      <sheetName val="A1_A2Vert_trans_Elem_Anal21"/>
      <sheetName val="A1_A2_ACSA_D_Costs_Summary21"/>
      <sheetName val="A1_A2_ACSA_direct_Costs21"/>
      <sheetName val="A1_A2_Rates21"/>
      <sheetName val="Area_Schedule22"/>
      <sheetName val="Exec_Summary_CTB_&amp;A1_a222"/>
      <sheetName val="Exec_Summary22"/>
      <sheetName val="Shopping_list22"/>
      <sheetName val="CTB_Summary22"/>
      <sheetName val="Enablement_Summary22"/>
      <sheetName val="Enablement_works22"/>
      <sheetName val="Basement_Summary22"/>
      <sheetName val="Basement_Elem_Anal22"/>
      <sheetName val="Arrivals_Summary22"/>
      <sheetName val="Arrivals_Elem_Anal22"/>
      <sheetName val="Low_Mezz_Summary22"/>
      <sheetName val="Low_Mezz_Elem_Anal22"/>
      <sheetName val="Retail_Mezz_Summary22"/>
      <sheetName val="Retail_Mezz_Elem_Anal22"/>
      <sheetName val="Dom_Depart_Summary22"/>
      <sheetName val="Dom_Depart_Elem_Anal22"/>
      <sheetName val="Low_roof_Summary22"/>
      <sheetName val="Low_roof_Elem_Anal22"/>
      <sheetName val="Roof_Summary22"/>
      <sheetName val="Roof_Elem_Anal22"/>
      <sheetName val="Envelope_Summary22"/>
      <sheetName val="Envelope_Elem_Anal22"/>
      <sheetName val="Vertical_Trans_Summary22"/>
      <sheetName val="Vert_trans_Elem_Anal22"/>
      <sheetName val="Ext-Gen_Summary22"/>
      <sheetName val="Ext-Gen_Elem_Anal22"/>
      <sheetName val="ACSA_D_Costs_Summary22"/>
      <sheetName val="ACSA_direct_Costs22"/>
      <sheetName val="Baggage_Summary_22"/>
      <sheetName val="ESCAL_EST(BER&amp;CPIX)22"/>
      <sheetName val="Values_for_fees22"/>
      <sheetName val="CTB_Rates22"/>
      <sheetName val="Subcontracts_as_BOQ22"/>
      <sheetName val="A1_A2_Summary22"/>
      <sheetName val="A1_A2_Basement_Summary22"/>
      <sheetName val="A1_A2_Basement_Elem_Anal22"/>
      <sheetName val="A1_A2_Arrivals_Floor_Summary22"/>
      <sheetName val="A1_A2_Arrivals_Floor_Elem_Ana22"/>
      <sheetName val="A1_A2_Mezz_floor_Summary22"/>
      <sheetName val="A1_A2_Mezz_Floor_Elem_Anal22"/>
      <sheetName val="A1_A2Vertical_Trans_Summary22"/>
      <sheetName val="A1_A2Vert_trans_Elem_Anal22"/>
      <sheetName val="A1_A2_ACSA_D_Costs_Summary22"/>
      <sheetName val="A1_A2_ACSA_direct_Costs22"/>
      <sheetName val="A1_A2_Rates22"/>
      <sheetName val="Area_Schedule23"/>
      <sheetName val="Exec_Summary_CTB_&amp;A1_a223"/>
      <sheetName val="Exec_Summary23"/>
      <sheetName val="Shopping_list23"/>
      <sheetName val="CTB_Summary23"/>
      <sheetName val="Enablement_Summary23"/>
      <sheetName val="Enablement_works23"/>
      <sheetName val="Basement_Summary23"/>
      <sheetName val="Basement_Elem_Anal23"/>
      <sheetName val="Arrivals_Summary23"/>
      <sheetName val="Arrivals_Elem_Anal23"/>
      <sheetName val="Low_Mezz_Summary23"/>
      <sheetName val="Low_Mezz_Elem_Anal23"/>
      <sheetName val="Retail_Mezz_Summary23"/>
      <sheetName val="Retail_Mezz_Elem_Anal23"/>
      <sheetName val="Dom_Depart_Summary23"/>
      <sheetName val="Dom_Depart_Elem_Anal23"/>
      <sheetName val="Low_roof_Summary23"/>
      <sheetName val="Low_roof_Elem_Anal23"/>
      <sheetName val="Roof_Summary23"/>
      <sheetName val="Roof_Elem_Anal23"/>
      <sheetName val="Envelope_Summary23"/>
      <sheetName val="Envelope_Elem_Anal23"/>
      <sheetName val="Vertical_Trans_Summary23"/>
      <sheetName val="Vert_trans_Elem_Anal23"/>
      <sheetName val="Ext-Gen_Summary23"/>
      <sheetName val="Ext-Gen_Elem_Anal23"/>
      <sheetName val="ACSA_D_Costs_Summary23"/>
      <sheetName val="ACSA_direct_Costs23"/>
      <sheetName val="Baggage_Summary_23"/>
      <sheetName val="ESCAL_EST(BER&amp;CPIX)23"/>
      <sheetName val="Values_for_fees23"/>
      <sheetName val="CTB_Rates23"/>
      <sheetName val="Subcontracts_as_BOQ23"/>
      <sheetName val="A1_A2_Summary23"/>
      <sheetName val="A1_A2_Basement_Summary23"/>
      <sheetName val="A1_A2_Basement_Elem_Anal23"/>
      <sheetName val="A1_A2_Arrivals_Floor_Summary23"/>
      <sheetName val="A1_A2_Arrivals_Floor_Elem_Ana23"/>
      <sheetName val="A1_A2_Mezz_floor_Summary23"/>
      <sheetName val="A1_A2_Mezz_Floor_Elem_Anal23"/>
      <sheetName val="A1_A2Vertical_Trans_Summary23"/>
      <sheetName val="A1_A2Vert_trans_Elem_Anal23"/>
      <sheetName val="A1_A2_ACSA_D_Costs_Summary23"/>
      <sheetName val="A1_A2_ACSA_direct_Costs23"/>
      <sheetName val="A1_A2_Rates23"/>
      <sheetName val="Area_Schedule24"/>
      <sheetName val="Exec_Summary_CTB_&amp;A1_a224"/>
      <sheetName val="Exec_Summary24"/>
      <sheetName val="Shopping_list24"/>
      <sheetName val="CTB_Summary24"/>
      <sheetName val="Enablement_Summary24"/>
      <sheetName val="Enablement_works24"/>
      <sheetName val="Basement_Summary24"/>
      <sheetName val="Basement_Elem_Anal24"/>
      <sheetName val="Arrivals_Summary24"/>
      <sheetName val="Arrivals_Elem_Anal24"/>
      <sheetName val="Low_Mezz_Summary24"/>
      <sheetName val="Low_Mezz_Elem_Anal24"/>
      <sheetName val="Retail_Mezz_Summary24"/>
      <sheetName val="Retail_Mezz_Elem_Anal24"/>
      <sheetName val="Dom_Depart_Summary24"/>
      <sheetName val="Dom_Depart_Elem_Anal24"/>
      <sheetName val="Low_roof_Summary24"/>
      <sheetName val="Low_roof_Elem_Anal24"/>
      <sheetName val="Roof_Summary24"/>
      <sheetName val="Roof_Elem_Anal24"/>
      <sheetName val="Envelope_Summary24"/>
      <sheetName val="Envelope_Elem_Anal24"/>
      <sheetName val="Vertical_Trans_Summary24"/>
      <sheetName val="Vert_trans_Elem_Anal24"/>
      <sheetName val="Ext-Gen_Summary24"/>
      <sheetName val="Ext-Gen_Elem_Anal24"/>
      <sheetName val="ACSA_D_Costs_Summary24"/>
      <sheetName val="ACSA_direct_Costs24"/>
      <sheetName val="Baggage_Summary_24"/>
      <sheetName val="ESCAL_EST(BER&amp;CPIX)24"/>
      <sheetName val="Values_for_fees24"/>
      <sheetName val="CTB_Rates24"/>
      <sheetName val="Subcontracts_as_BOQ24"/>
      <sheetName val="A1_A2_Summary24"/>
      <sheetName val="A1_A2_Basement_Summary24"/>
      <sheetName val="A1_A2_Basement_Elem_Anal24"/>
      <sheetName val="A1_A2_Arrivals_Floor_Summary24"/>
      <sheetName val="A1_A2_Arrivals_Floor_Elem_Ana24"/>
      <sheetName val="A1_A2_Mezz_floor_Summary24"/>
      <sheetName val="A1_A2_Mezz_Floor_Elem_Anal24"/>
      <sheetName val="A1_A2Vertical_Trans_Summary24"/>
      <sheetName val="A1_A2Vert_trans_Elem_Anal24"/>
      <sheetName val="A1_A2_ACSA_D_Costs_Summary24"/>
      <sheetName val="A1_A2_ACSA_direct_Costs24"/>
      <sheetName val="A1_A2_Rates24"/>
      <sheetName val="Area_Schedule25"/>
      <sheetName val="Exec_Summary_CTB_&amp;A1_a225"/>
      <sheetName val="Exec_Summary25"/>
      <sheetName val="Shopping_list25"/>
      <sheetName val="CTB_Summary25"/>
      <sheetName val="Enablement_Summary25"/>
      <sheetName val="Enablement_works25"/>
      <sheetName val="Basement_Summary25"/>
      <sheetName val="Basement_Elem_Anal25"/>
      <sheetName val="Arrivals_Summary25"/>
      <sheetName val="Arrivals_Elem_Anal25"/>
      <sheetName val="Low_Mezz_Summary25"/>
      <sheetName val="Low_Mezz_Elem_Anal25"/>
      <sheetName val="Retail_Mezz_Summary25"/>
      <sheetName val="Retail_Mezz_Elem_Anal25"/>
      <sheetName val="Dom_Depart_Summary25"/>
      <sheetName val="Dom_Depart_Elem_Anal25"/>
      <sheetName val="Low_roof_Summary25"/>
      <sheetName val="Low_roof_Elem_Anal25"/>
      <sheetName val="Roof_Summary25"/>
      <sheetName val="Roof_Elem_Anal25"/>
      <sheetName val="Envelope_Summary25"/>
      <sheetName val="Envelope_Elem_Anal25"/>
      <sheetName val="Vertical_Trans_Summary25"/>
      <sheetName val="Vert_trans_Elem_Anal25"/>
      <sheetName val="Ext-Gen_Summary25"/>
      <sheetName val="Ext-Gen_Elem_Anal25"/>
      <sheetName val="ACSA_D_Costs_Summary25"/>
      <sheetName val="ACSA_direct_Costs25"/>
      <sheetName val="Baggage_Summary_25"/>
      <sheetName val="ESCAL_EST(BER&amp;CPIX)25"/>
      <sheetName val="Values_for_fees25"/>
      <sheetName val="CTB_Rates25"/>
      <sheetName val="Subcontracts_as_BOQ25"/>
      <sheetName val="A1_A2_Summary25"/>
      <sheetName val="A1_A2_Basement_Summary25"/>
      <sheetName val="A1_A2_Basement_Elem_Anal25"/>
      <sheetName val="A1_A2_Arrivals_Floor_Summary25"/>
      <sheetName val="A1_A2_Arrivals_Floor_Elem_Ana25"/>
      <sheetName val="A1_A2_Mezz_floor_Summary25"/>
      <sheetName val="A1_A2_Mezz_Floor_Elem_Anal25"/>
      <sheetName val="A1_A2Vertical_Trans_Summary25"/>
      <sheetName val="A1_A2Vert_trans_Elem_Anal25"/>
      <sheetName val="A1_A2_ACSA_D_Costs_Summary25"/>
      <sheetName val="A1_A2_ACSA_direct_Costs25"/>
      <sheetName val="A1_A2_Rates25"/>
      <sheetName val="Area_Schedule26"/>
      <sheetName val="Exec_Summary_CTB_&amp;A1_a226"/>
      <sheetName val="Exec_Summary26"/>
      <sheetName val="Shopping_list26"/>
      <sheetName val="CTB_Summary26"/>
      <sheetName val="Enablement_Summary26"/>
      <sheetName val="Enablement_works26"/>
      <sheetName val="Basement_Summary26"/>
      <sheetName val="Basement_Elem_Anal26"/>
      <sheetName val="Arrivals_Summary26"/>
      <sheetName val="Arrivals_Elem_Anal26"/>
      <sheetName val="Low_Mezz_Summary26"/>
      <sheetName val="Low_Mezz_Elem_Anal26"/>
      <sheetName val="Retail_Mezz_Summary26"/>
      <sheetName val="Retail_Mezz_Elem_Anal26"/>
      <sheetName val="Dom_Depart_Summary26"/>
      <sheetName val="Dom_Depart_Elem_Anal26"/>
      <sheetName val="Low_roof_Summary26"/>
      <sheetName val="Low_roof_Elem_Anal26"/>
      <sheetName val="Roof_Summary26"/>
      <sheetName val="Roof_Elem_Anal26"/>
      <sheetName val="Envelope_Summary26"/>
      <sheetName val="Envelope_Elem_Anal26"/>
      <sheetName val="Vertical_Trans_Summary26"/>
      <sheetName val="Vert_trans_Elem_Anal26"/>
      <sheetName val="Ext-Gen_Summary26"/>
      <sheetName val="Ext-Gen_Elem_Anal26"/>
      <sheetName val="ACSA_D_Costs_Summary26"/>
      <sheetName val="ACSA_direct_Costs26"/>
      <sheetName val="Baggage_Summary_26"/>
      <sheetName val="ESCAL_EST(BER&amp;CPIX)26"/>
      <sheetName val="Values_for_fees26"/>
      <sheetName val="CTB_Rates26"/>
      <sheetName val="Subcontracts_as_BOQ26"/>
      <sheetName val="A1_A2_Summary26"/>
      <sheetName val="A1_A2_Basement_Summary26"/>
      <sheetName val="A1_A2_Basement_Elem_Anal26"/>
      <sheetName val="A1_A2_Arrivals_Floor_Summary26"/>
      <sheetName val="A1_A2_Arrivals_Floor_Elem_Ana26"/>
      <sheetName val="A1_A2_Mezz_floor_Summary26"/>
      <sheetName val="A1_A2_Mezz_Floor_Elem_Anal26"/>
      <sheetName val="A1_A2Vertical_Trans_Summary26"/>
      <sheetName val="A1_A2Vert_trans_Elem_Anal26"/>
      <sheetName val="A1_A2_ACSA_D_Costs_Summary26"/>
      <sheetName val="A1_A2_ACSA_direct_Costs26"/>
      <sheetName val="A1_A2_Rates26"/>
      <sheetName val="Area_Schedule27"/>
      <sheetName val="Exec_Summary_CTB_&amp;A1_a227"/>
      <sheetName val="Exec_Summary27"/>
      <sheetName val="Shopping_list27"/>
      <sheetName val="CTB_Summary27"/>
      <sheetName val="Enablement_Summary27"/>
      <sheetName val="Enablement_works27"/>
      <sheetName val="Basement_Summary27"/>
      <sheetName val="Basement_Elem_Anal27"/>
      <sheetName val="Arrivals_Summary27"/>
      <sheetName val="Arrivals_Elem_Anal27"/>
      <sheetName val="Low_Mezz_Summary27"/>
      <sheetName val="Low_Mezz_Elem_Anal27"/>
      <sheetName val="Retail_Mezz_Summary27"/>
      <sheetName val="Retail_Mezz_Elem_Anal27"/>
      <sheetName val="Dom_Depart_Summary27"/>
      <sheetName val="Dom_Depart_Elem_Anal27"/>
      <sheetName val="Low_roof_Summary27"/>
      <sheetName val="Low_roof_Elem_Anal27"/>
      <sheetName val="Roof_Summary27"/>
      <sheetName val="Roof_Elem_Anal27"/>
      <sheetName val="Envelope_Summary27"/>
      <sheetName val="Envelope_Elem_Anal27"/>
      <sheetName val="Vertical_Trans_Summary27"/>
      <sheetName val="Vert_trans_Elem_Anal27"/>
      <sheetName val="Ext-Gen_Summary27"/>
      <sheetName val="Ext-Gen_Elem_Anal27"/>
      <sheetName val="ACSA_D_Costs_Summary27"/>
      <sheetName val="ACSA_direct_Costs27"/>
      <sheetName val="Baggage_Summary_27"/>
      <sheetName val="ESCAL_EST(BER&amp;CPIX)27"/>
      <sheetName val="Values_for_fees27"/>
      <sheetName val="CTB_Rates27"/>
      <sheetName val="Subcontracts_as_BOQ27"/>
      <sheetName val="A1_A2_Summary27"/>
      <sheetName val="A1_A2_Basement_Summary27"/>
      <sheetName val="A1_A2_Basement_Elem_Anal27"/>
      <sheetName val="A1_A2_Arrivals_Floor_Summary27"/>
      <sheetName val="A1_A2_Arrivals_Floor_Elem_Ana27"/>
      <sheetName val="A1_A2_Mezz_floor_Summary27"/>
      <sheetName val="A1_A2_Mezz_Floor_Elem_Anal27"/>
      <sheetName val="A1_A2Vertical_Trans_Summary27"/>
      <sheetName val="A1_A2Vert_trans_Elem_Anal27"/>
      <sheetName val="A1_A2_ACSA_D_Costs_Summary27"/>
      <sheetName val="A1_A2_ACSA_direct_Costs27"/>
      <sheetName val="A1_A2_Rates27"/>
      <sheetName val="Area_Schedule28"/>
      <sheetName val="Exec_Summary_CTB_&amp;A1_a228"/>
      <sheetName val="Exec_Summary28"/>
      <sheetName val="Shopping_list28"/>
      <sheetName val="CTB_Summary28"/>
      <sheetName val="Enablement_Summary28"/>
      <sheetName val="Enablement_works28"/>
      <sheetName val="Basement_Summary28"/>
      <sheetName val="Basement_Elem_Anal28"/>
      <sheetName val="Arrivals_Summary28"/>
      <sheetName val="Arrivals_Elem_Anal28"/>
      <sheetName val="Low_Mezz_Summary28"/>
      <sheetName val="Low_Mezz_Elem_Anal28"/>
      <sheetName val="Retail_Mezz_Summary28"/>
      <sheetName val="Retail_Mezz_Elem_Anal28"/>
      <sheetName val="Dom_Depart_Summary28"/>
      <sheetName val="Dom_Depart_Elem_Anal28"/>
      <sheetName val="Low_roof_Summary28"/>
      <sheetName val="Low_roof_Elem_Anal28"/>
      <sheetName val="Roof_Summary28"/>
      <sheetName val="Roof_Elem_Anal28"/>
      <sheetName val="Envelope_Summary28"/>
      <sheetName val="Envelope_Elem_Anal28"/>
      <sheetName val="Vertical_Trans_Summary28"/>
      <sheetName val="Vert_trans_Elem_Anal28"/>
      <sheetName val="Ext-Gen_Summary28"/>
      <sheetName val="Ext-Gen_Elem_Anal28"/>
      <sheetName val="ACSA_D_Costs_Summary28"/>
      <sheetName val="ACSA_direct_Costs28"/>
      <sheetName val="Baggage_Summary_28"/>
      <sheetName val="ESCAL_EST(BER&amp;CPIX)28"/>
      <sheetName val="Values_for_fees28"/>
      <sheetName val="CTB_Rates28"/>
      <sheetName val="Subcontracts_as_BOQ28"/>
      <sheetName val="A1_A2_Summary28"/>
      <sheetName val="A1_A2_Basement_Summary28"/>
      <sheetName val="A1_A2_Basement_Elem_Anal28"/>
      <sheetName val="A1_A2_Arrivals_Floor_Summary28"/>
      <sheetName val="A1_A2_Arrivals_Floor_Elem_Ana28"/>
      <sheetName val="A1_A2_Mezz_floor_Summary28"/>
      <sheetName val="A1_A2_Mezz_Floor_Elem_Anal28"/>
      <sheetName val="A1_A2Vertical_Trans_Summary28"/>
      <sheetName val="A1_A2Vert_trans_Elem_Anal28"/>
      <sheetName val="A1_A2_ACSA_D_Costs_Summary28"/>
      <sheetName val="A1_A2_ACSA_direct_Costs28"/>
      <sheetName val="A1_A2_Rates28"/>
      <sheetName val="Area_Schedule30"/>
      <sheetName val="Exec_Summary_CTB_&amp;A1_a230"/>
      <sheetName val="Exec_Summary30"/>
      <sheetName val="Shopping_list30"/>
      <sheetName val="CTB_Summary30"/>
      <sheetName val="Enablement_Summary30"/>
      <sheetName val="Enablement_works30"/>
      <sheetName val="Basement_Summary30"/>
      <sheetName val="Basement_Elem_Anal30"/>
      <sheetName val="Arrivals_Summary30"/>
      <sheetName val="Arrivals_Elem_Anal30"/>
      <sheetName val="Low_Mezz_Summary30"/>
      <sheetName val="Low_Mezz_Elem_Anal30"/>
      <sheetName val="Retail_Mezz_Summary30"/>
      <sheetName val="Retail_Mezz_Elem_Anal30"/>
      <sheetName val="Dom_Depart_Summary30"/>
      <sheetName val="Dom_Depart_Elem_Anal30"/>
      <sheetName val="Low_roof_Summary30"/>
      <sheetName val="Low_roof_Elem_Anal30"/>
      <sheetName val="Roof_Summary30"/>
      <sheetName val="Roof_Elem_Anal30"/>
      <sheetName val="Envelope_Summary30"/>
      <sheetName val="Envelope_Elem_Anal30"/>
      <sheetName val="Vertical_Trans_Summary30"/>
      <sheetName val="Vert_trans_Elem_Anal30"/>
      <sheetName val="Ext-Gen_Summary30"/>
      <sheetName val="Ext-Gen_Elem_Anal30"/>
      <sheetName val="ACSA_D_Costs_Summary30"/>
      <sheetName val="ACSA_direct_Costs30"/>
      <sheetName val="Baggage_Summary_30"/>
      <sheetName val="ESCAL_EST(BER&amp;CPIX)30"/>
      <sheetName val="Values_for_fees30"/>
      <sheetName val="CTB_Rates30"/>
      <sheetName val="Subcontracts_as_BOQ30"/>
      <sheetName val="A1_A2_Summary30"/>
      <sheetName val="A1_A2_Basement_Summary30"/>
      <sheetName val="A1_A2_Basement_Elem_Anal30"/>
      <sheetName val="A1_A2_Arrivals_Floor_Summary30"/>
      <sheetName val="A1_A2_Arrivals_Floor_Elem_Ana30"/>
      <sheetName val="A1_A2_Mezz_floor_Summary30"/>
      <sheetName val="A1_A2_Mezz_Floor_Elem_Anal30"/>
      <sheetName val="A1_A2Vertical_Trans_Summary30"/>
      <sheetName val="A1_A2Vert_trans_Elem_Anal30"/>
      <sheetName val="A1_A2_ACSA_D_Costs_Summary30"/>
      <sheetName val="A1_A2_ACSA_direct_Costs30"/>
      <sheetName val="A1_A2_Rates30"/>
      <sheetName val="Area_Schedule31"/>
      <sheetName val="Exec_Summary_CTB_&amp;A1_a231"/>
      <sheetName val="Exec_Summary31"/>
      <sheetName val="Shopping_list31"/>
      <sheetName val="CTB_Summary31"/>
      <sheetName val="Enablement_Summary31"/>
      <sheetName val="Enablement_works31"/>
      <sheetName val="Basement_Summary31"/>
      <sheetName val="Basement_Elem_Anal31"/>
      <sheetName val="Arrivals_Summary31"/>
      <sheetName val="Arrivals_Elem_Anal31"/>
      <sheetName val="Low_Mezz_Summary31"/>
      <sheetName val="Low_Mezz_Elem_Anal31"/>
      <sheetName val="Retail_Mezz_Summary31"/>
      <sheetName val="Retail_Mezz_Elem_Anal31"/>
      <sheetName val="Dom_Depart_Summary31"/>
      <sheetName val="Dom_Depart_Elem_Anal31"/>
      <sheetName val="Low_roof_Summary31"/>
      <sheetName val="Low_roof_Elem_Anal31"/>
      <sheetName val="Roof_Summary31"/>
      <sheetName val="Roof_Elem_Anal31"/>
      <sheetName val="Envelope_Summary31"/>
      <sheetName val="Envelope_Elem_Anal31"/>
      <sheetName val="Vertical_Trans_Summary31"/>
      <sheetName val="Vert_trans_Elem_Anal31"/>
      <sheetName val="Ext-Gen_Summary31"/>
      <sheetName val="Ext-Gen_Elem_Anal31"/>
      <sheetName val="ACSA_D_Costs_Summary31"/>
      <sheetName val="ACSA_direct_Costs31"/>
      <sheetName val="Baggage_Summary_31"/>
      <sheetName val="ESCAL_EST(BER&amp;CPIX)31"/>
      <sheetName val="Values_for_fees31"/>
      <sheetName val="CTB_Rates31"/>
      <sheetName val="Subcontracts_as_BOQ31"/>
      <sheetName val="A1_A2_Summary31"/>
      <sheetName val="A1_A2_Basement_Summary31"/>
      <sheetName val="A1_A2_Basement_Elem_Anal31"/>
      <sheetName val="A1_A2_Arrivals_Floor_Summary31"/>
      <sheetName val="A1_A2_Arrivals_Floor_Elem_Ana31"/>
      <sheetName val="A1_A2_Mezz_floor_Summary31"/>
      <sheetName val="A1_A2_Mezz_Floor_Elem_Anal31"/>
      <sheetName val="A1_A2Vertical_Trans_Summary31"/>
      <sheetName val="A1_A2Vert_trans_Elem_Anal31"/>
      <sheetName val="A1_A2_ACSA_D_Costs_Summary31"/>
      <sheetName val="A1_A2_ACSA_direct_Costs31"/>
      <sheetName val="A1_A2_Rates31"/>
      <sheetName val="Area_Schedule32"/>
      <sheetName val="Exec_Summary_CTB_&amp;A1_a232"/>
      <sheetName val="Exec_Summary32"/>
      <sheetName val="Shopping_list32"/>
      <sheetName val="CTB_Summary32"/>
      <sheetName val="Enablement_Summary32"/>
      <sheetName val="Enablement_works32"/>
      <sheetName val="Basement_Summary32"/>
      <sheetName val="Basement_Elem_Anal32"/>
      <sheetName val="Arrivals_Summary32"/>
      <sheetName val="Arrivals_Elem_Anal32"/>
      <sheetName val="Low_Mezz_Summary32"/>
      <sheetName val="Low_Mezz_Elem_Anal32"/>
      <sheetName val="Retail_Mezz_Summary32"/>
      <sheetName val="Retail_Mezz_Elem_Anal32"/>
      <sheetName val="Dom_Depart_Summary32"/>
      <sheetName val="Dom_Depart_Elem_Anal32"/>
      <sheetName val="Low_roof_Summary32"/>
      <sheetName val="Low_roof_Elem_Anal32"/>
      <sheetName val="Roof_Summary32"/>
      <sheetName val="Roof_Elem_Anal32"/>
      <sheetName val="Envelope_Summary32"/>
      <sheetName val="Envelope_Elem_Anal32"/>
      <sheetName val="Vertical_Trans_Summary32"/>
      <sheetName val="Vert_trans_Elem_Anal32"/>
      <sheetName val="Ext-Gen_Summary32"/>
      <sheetName val="Ext-Gen_Elem_Anal32"/>
      <sheetName val="ACSA_D_Costs_Summary32"/>
      <sheetName val="ACSA_direct_Costs32"/>
      <sheetName val="Baggage_Summary_32"/>
      <sheetName val="ESCAL_EST(BER&amp;CPIX)32"/>
      <sheetName val="Values_for_fees32"/>
      <sheetName val="CTB_Rates32"/>
      <sheetName val="Subcontracts_as_BOQ32"/>
      <sheetName val="A1_A2_Summary32"/>
      <sheetName val="A1_A2_Basement_Summary32"/>
      <sheetName val="A1_A2_Basement_Elem_Anal32"/>
      <sheetName val="A1_A2_Arrivals_Floor_Summary32"/>
      <sheetName val="A1_A2_Arrivals_Floor_Elem_Ana32"/>
      <sheetName val="A1_A2_Mezz_floor_Summary32"/>
      <sheetName val="A1_A2_Mezz_Floor_Elem_Anal32"/>
      <sheetName val="A1_A2Vertical_Trans_Summary32"/>
      <sheetName val="A1_A2Vert_trans_Elem_Anal32"/>
      <sheetName val="A1_A2_ACSA_D_Costs_Summary32"/>
      <sheetName val="A1_A2_ACSA_direct_Costs32"/>
      <sheetName val="A1_A2_Rates32"/>
      <sheetName val="Area_Schedule33"/>
      <sheetName val="Exec_Summary_CTB_&amp;A1_a233"/>
      <sheetName val="Exec_Summary33"/>
      <sheetName val="Shopping_list33"/>
      <sheetName val="CTB_Summary33"/>
      <sheetName val="Enablement_Summary33"/>
      <sheetName val="Enablement_works33"/>
      <sheetName val="Basement_Summary33"/>
      <sheetName val="Basement_Elem_Anal33"/>
      <sheetName val="Arrivals_Summary33"/>
      <sheetName val="Arrivals_Elem_Anal33"/>
      <sheetName val="Low_Mezz_Summary33"/>
      <sheetName val="Low_Mezz_Elem_Anal33"/>
      <sheetName val="Retail_Mezz_Summary33"/>
      <sheetName val="Retail_Mezz_Elem_Anal33"/>
      <sheetName val="Dom_Depart_Summary33"/>
      <sheetName val="Dom_Depart_Elem_Anal33"/>
      <sheetName val="Low_roof_Summary33"/>
      <sheetName val="Low_roof_Elem_Anal33"/>
      <sheetName val="Roof_Summary33"/>
      <sheetName val="Roof_Elem_Anal33"/>
      <sheetName val="Envelope_Summary33"/>
      <sheetName val="Envelope_Elem_Anal33"/>
      <sheetName val="Vertical_Trans_Summary33"/>
      <sheetName val="Vert_trans_Elem_Anal33"/>
      <sheetName val="Ext-Gen_Summary33"/>
      <sheetName val="Ext-Gen_Elem_Anal33"/>
      <sheetName val="ACSA_D_Costs_Summary33"/>
      <sheetName val="ACSA_direct_Costs33"/>
      <sheetName val="Baggage_Summary_33"/>
      <sheetName val="ESCAL_EST(BER&amp;CPIX)33"/>
      <sheetName val="Values_for_fees33"/>
      <sheetName val="CTB_Rates33"/>
      <sheetName val="Subcontracts_as_BOQ33"/>
      <sheetName val="A1_A2_Summary33"/>
      <sheetName val="A1_A2_Basement_Summary33"/>
      <sheetName val="A1_A2_Basement_Elem_Anal33"/>
      <sheetName val="A1_A2_Arrivals_Floor_Summary33"/>
      <sheetName val="A1_A2_Arrivals_Floor_Elem_Ana33"/>
      <sheetName val="A1_A2_Mezz_floor_Summary33"/>
      <sheetName val="A1_A2_Mezz_Floor_Elem_Anal33"/>
      <sheetName val="A1_A2Vertical_Trans_Summary33"/>
      <sheetName val="A1_A2Vert_trans_Elem_Anal33"/>
      <sheetName val="A1_A2_ACSA_D_Costs_Summary33"/>
      <sheetName val="A1_A2_ACSA_direct_Costs33"/>
      <sheetName val="A1_A2_Rates33"/>
      <sheetName val="Area_Schedule35"/>
      <sheetName val="Exec_Summary_CTB_&amp;A1_a235"/>
      <sheetName val="Exec_Summary35"/>
      <sheetName val="Shopping_list35"/>
      <sheetName val="CTB_Summary35"/>
      <sheetName val="Enablement_Summary35"/>
      <sheetName val="Enablement_works35"/>
      <sheetName val="Basement_Summary35"/>
      <sheetName val="Basement_Elem_Anal35"/>
      <sheetName val="Arrivals_Summary35"/>
      <sheetName val="Arrivals_Elem_Anal35"/>
      <sheetName val="Low_Mezz_Summary35"/>
      <sheetName val="Low_Mezz_Elem_Anal35"/>
      <sheetName val="Retail_Mezz_Summary35"/>
      <sheetName val="Retail_Mezz_Elem_Anal35"/>
      <sheetName val="Dom_Depart_Summary35"/>
      <sheetName val="Dom_Depart_Elem_Anal35"/>
      <sheetName val="Low_roof_Summary35"/>
      <sheetName val="Low_roof_Elem_Anal35"/>
      <sheetName val="Roof_Summary35"/>
      <sheetName val="Roof_Elem_Anal35"/>
      <sheetName val="Envelope_Summary35"/>
      <sheetName val="Envelope_Elem_Anal35"/>
      <sheetName val="Vertical_Trans_Summary35"/>
      <sheetName val="Vert_trans_Elem_Anal35"/>
      <sheetName val="Ext-Gen_Summary35"/>
      <sheetName val="Ext-Gen_Elem_Anal35"/>
      <sheetName val="ACSA_D_Costs_Summary35"/>
      <sheetName val="ACSA_direct_Costs35"/>
      <sheetName val="Baggage_Summary_35"/>
      <sheetName val="ESCAL_EST(BER&amp;CPIX)35"/>
      <sheetName val="Values_for_fees35"/>
      <sheetName val="CTB_Rates35"/>
      <sheetName val="Subcontracts_as_BOQ35"/>
      <sheetName val="A1_A2_Summary35"/>
      <sheetName val="A1_A2_Basement_Summary35"/>
      <sheetName val="A1_A2_Basement_Elem_Anal35"/>
      <sheetName val="A1_A2_Arrivals_Floor_Summary35"/>
      <sheetName val="A1_A2_Arrivals_Floor_Elem_Ana35"/>
      <sheetName val="A1_A2_Mezz_floor_Summary35"/>
      <sheetName val="A1_A2_Mezz_Floor_Elem_Anal35"/>
      <sheetName val="A1_A2Vertical_Trans_Summary35"/>
      <sheetName val="A1_A2Vert_trans_Elem_Anal35"/>
      <sheetName val="A1_A2_ACSA_D_Costs_Summary35"/>
      <sheetName val="A1_A2_ACSA_direct_Costs35"/>
      <sheetName val="A1_A2_Rates35"/>
      <sheetName val="Area_Schedule40"/>
      <sheetName val="Exec_Summary_CTB_&amp;A1_a240"/>
      <sheetName val="Exec_Summary40"/>
      <sheetName val="Shopping_list40"/>
      <sheetName val="CTB_Summary40"/>
      <sheetName val="Enablement_Summary40"/>
      <sheetName val="Enablement_works40"/>
      <sheetName val="Basement_Summary40"/>
      <sheetName val="Basement_Elem_Anal40"/>
      <sheetName val="Arrivals_Summary40"/>
      <sheetName val="Arrivals_Elem_Anal40"/>
      <sheetName val="Low_Mezz_Summary40"/>
      <sheetName val="Low_Mezz_Elem_Anal40"/>
      <sheetName val="Retail_Mezz_Summary40"/>
      <sheetName val="Retail_Mezz_Elem_Anal40"/>
      <sheetName val="Dom_Depart_Summary40"/>
      <sheetName val="Dom_Depart_Elem_Anal40"/>
      <sheetName val="Low_roof_Summary40"/>
      <sheetName val="Low_roof_Elem_Anal40"/>
      <sheetName val="Roof_Summary40"/>
      <sheetName val="Roof_Elem_Anal40"/>
      <sheetName val="Envelope_Summary40"/>
      <sheetName val="Envelope_Elem_Anal40"/>
      <sheetName val="Vertical_Trans_Summary40"/>
      <sheetName val="Vert_trans_Elem_Anal40"/>
      <sheetName val="Ext-Gen_Summary40"/>
      <sheetName val="Ext-Gen_Elem_Anal40"/>
      <sheetName val="ACSA_D_Costs_Summary40"/>
      <sheetName val="ACSA_direct_Costs40"/>
      <sheetName val="Baggage_Summary_40"/>
      <sheetName val="ESCAL_EST(BER&amp;CPIX)40"/>
      <sheetName val="Values_for_fees40"/>
      <sheetName val="CTB_Rates40"/>
      <sheetName val="Subcontracts_as_BOQ40"/>
      <sheetName val="A1_A2_Summary40"/>
      <sheetName val="A1_A2_Basement_Summary40"/>
      <sheetName val="A1_A2_Basement_Elem_Anal40"/>
      <sheetName val="A1_A2_Arrivals_Floor_Summary40"/>
      <sheetName val="A1_A2_Arrivals_Floor_Elem_Ana40"/>
      <sheetName val="A1_A2_Mezz_floor_Summary40"/>
      <sheetName val="A1_A2_Mezz_Floor_Elem_Anal40"/>
      <sheetName val="A1_A2Vertical_Trans_Summary40"/>
      <sheetName val="A1_A2Vert_trans_Elem_Anal40"/>
      <sheetName val="A1_A2_ACSA_D_Costs_Summary40"/>
      <sheetName val="A1_A2_ACSA_direct_Costs40"/>
      <sheetName val="A1_A2_Rates40"/>
      <sheetName val="Area_Schedule38"/>
      <sheetName val="Exec_Summary_CTB_&amp;A1_a238"/>
      <sheetName val="Exec_Summary38"/>
      <sheetName val="Shopping_list38"/>
      <sheetName val="CTB_Summary38"/>
      <sheetName val="Enablement_Summary38"/>
      <sheetName val="Enablement_works38"/>
      <sheetName val="Basement_Summary38"/>
      <sheetName val="Basement_Elem_Anal38"/>
      <sheetName val="Arrivals_Summary38"/>
      <sheetName val="Arrivals_Elem_Anal38"/>
      <sheetName val="Low_Mezz_Summary38"/>
      <sheetName val="Low_Mezz_Elem_Anal38"/>
      <sheetName val="Retail_Mezz_Summary38"/>
      <sheetName val="Retail_Mezz_Elem_Anal38"/>
      <sheetName val="Dom_Depart_Summary38"/>
      <sheetName val="Dom_Depart_Elem_Anal38"/>
      <sheetName val="Low_roof_Summary38"/>
      <sheetName val="Low_roof_Elem_Anal38"/>
      <sheetName val="Roof_Summary38"/>
      <sheetName val="Roof_Elem_Anal38"/>
      <sheetName val="Envelope_Summary38"/>
      <sheetName val="Envelope_Elem_Anal38"/>
      <sheetName val="Vertical_Trans_Summary38"/>
      <sheetName val="Vert_trans_Elem_Anal38"/>
      <sheetName val="Ext-Gen_Summary38"/>
      <sheetName val="Ext-Gen_Elem_Anal38"/>
      <sheetName val="ACSA_D_Costs_Summary38"/>
      <sheetName val="ACSA_direct_Costs38"/>
      <sheetName val="Baggage_Summary_38"/>
      <sheetName val="ESCAL_EST(BER&amp;CPIX)38"/>
      <sheetName val="Values_for_fees38"/>
      <sheetName val="CTB_Rates38"/>
      <sheetName val="Subcontracts_as_BOQ38"/>
      <sheetName val="A1_A2_Summary38"/>
      <sheetName val="A1_A2_Basement_Summary38"/>
      <sheetName val="A1_A2_Basement_Elem_Anal38"/>
      <sheetName val="A1_A2_Arrivals_Floor_Summary38"/>
      <sheetName val="A1_A2_Arrivals_Floor_Elem_Ana38"/>
      <sheetName val="A1_A2_Mezz_floor_Summary38"/>
      <sheetName val="A1_A2_Mezz_Floor_Elem_Anal38"/>
      <sheetName val="A1_A2Vertical_Trans_Summary38"/>
      <sheetName val="A1_A2Vert_trans_Elem_Anal38"/>
      <sheetName val="A1_A2_ACSA_D_Costs_Summary38"/>
      <sheetName val="A1_A2_ACSA_direct_Costs38"/>
      <sheetName val="A1_A2_Rates38"/>
      <sheetName val="Area_Schedule36"/>
      <sheetName val="Exec_Summary_CTB_&amp;A1_a236"/>
      <sheetName val="Exec_Summary36"/>
      <sheetName val="Shopping_list36"/>
      <sheetName val="CTB_Summary36"/>
      <sheetName val="Enablement_Summary36"/>
      <sheetName val="Enablement_works36"/>
      <sheetName val="Basement_Summary36"/>
      <sheetName val="Basement_Elem_Anal36"/>
      <sheetName val="Arrivals_Summary36"/>
      <sheetName val="Arrivals_Elem_Anal36"/>
      <sheetName val="Low_Mezz_Summary36"/>
      <sheetName val="Low_Mezz_Elem_Anal36"/>
      <sheetName val="Retail_Mezz_Summary36"/>
      <sheetName val="Retail_Mezz_Elem_Anal36"/>
      <sheetName val="Dom_Depart_Summary36"/>
      <sheetName val="Dom_Depart_Elem_Anal36"/>
      <sheetName val="Low_roof_Summary36"/>
      <sheetName val="Low_roof_Elem_Anal36"/>
      <sheetName val="Roof_Summary36"/>
      <sheetName val="Roof_Elem_Anal36"/>
      <sheetName val="Envelope_Summary36"/>
      <sheetName val="Envelope_Elem_Anal36"/>
      <sheetName val="Vertical_Trans_Summary36"/>
      <sheetName val="Vert_trans_Elem_Anal36"/>
      <sheetName val="Ext-Gen_Summary36"/>
      <sheetName val="Ext-Gen_Elem_Anal36"/>
      <sheetName val="ACSA_D_Costs_Summary36"/>
      <sheetName val="ACSA_direct_Costs36"/>
      <sheetName val="Baggage_Summary_36"/>
      <sheetName val="ESCAL_EST(BER&amp;CPIX)36"/>
      <sheetName val="Values_for_fees36"/>
      <sheetName val="CTB_Rates36"/>
      <sheetName val="Subcontracts_as_BOQ36"/>
      <sheetName val="A1_A2_Summary36"/>
      <sheetName val="A1_A2_Basement_Summary36"/>
      <sheetName val="A1_A2_Basement_Elem_Anal36"/>
      <sheetName val="A1_A2_Arrivals_Floor_Summary36"/>
      <sheetName val="A1_A2_Arrivals_Floor_Elem_Ana36"/>
      <sheetName val="A1_A2_Mezz_floor_Summary36"/>
      <sheetName val="A1_A2_Mezz_Floor_Elem_Anal36"/>
      <sheetName val="A1_A2Vertical_Trans_Summary36"/>
      <sheetName val="A1_A2Vert_trans_Elem_Anal36"/>
      <sheetName val="A1_A2_ACSA_D_Costs_Summary36"/>
      <sheetName val="A1_A2_ACSA_direct_Costs36"/>
      <sheetName val="A1_A2_Rates36"/>
      <sheetName val="Area_Schedule37"/>
      <sheetName val="Exec_Summary_CTB_&amp;A1_a237"/>
      <sheetName val="Exec_Summary37"/>
      <sheetName val="Shopping_list37"/>
      <sheetName val="CTB_Summary37"/>
      <sheetName val="Enablement_Summary37"/>
      <sheetName val="Enablement_works37"/>
      <sheetName val="Basement_Summary37"/>
      <sheetName val="Basement_Elem_Anal37"/>
      <sheetName val="Arrivals_Summary37"/>
      <sheetName val="Arrivals_Elem_Anal37"/>
      <sheetName val="Low_Mezz_Summary37"/>
      <sheetName val="Low_Mezz_Elem_Anal37"/>
      <sheetName val="Retail_Mezz_Summary37"/>
      <sheetName val="Retail_Mezz_Elem_Anal37"/>
      <sheetName val="Dom_Depart_Summary37"/>
      <sheetName val="Dom_Depart_Elem_Anal37"/>
      <sheetName val="Low_roof_Summary37"/>
      <sheetName val="Low_roof_Elem_Anal37"/>
      <sheetName val="Roof_Summary37"/>
      <sheetName val="Roof_Elem_Anal37"/>
      <sheetName val="Envelope_Summary37"/>
      <sheetName val="Envelope_Elem_Anal37"/>
      <sheetName val="Vertical_Trans_Summary37"/>
      <sheetName val="Vert_trans_Elem_Anal37"/>
      <sheetName val="Ext-Gen_Summary37"/>
      <sheetName val="Ext-Gen_Elem_Anal37"/>
      <sheetName val="ACSA_D_Costs_Summary37"/>
      <sheetName val="ACSA_direct_Costs37"/>
      <sheetName val="Baggage_Summary_37"/>
      <sheetName val="ESCAL_EST(BER&amp;CPIX)37"/>
      <sheetName val="Values_for_fees37"/>
      <sheetName val="CTB_Rates37"/>
      <sheetName val="Subcontracts_as_BOQ37"/>
      <sheetName val="A1_A2_Summary37"/>
      <sheetName val="A1_A2_Basement_Summary37"/>
      <sheetName val="A1_A2_Basement_Elem_Anal37"/>
      <sheetName val="A1_A2_Arrivals_Floor_Summary37"/>
      <sheetName val="A1_A2_Arrivals_Floor_Elem_Ana37"/>
      <sheetName val="A1_A2_Mezz_floor_Summary37"/>
      <sheetName val="A1_A2_Mezz_Floor_Elem_Anal37"/>
      <sheetName val="A1_A2Vertical_Trans_Summary37"/>
      <sheetName val="A1_A2Vert_trans_Elem_Anal37"/>
      <sheetName val="A1_A2_ACSA_D_Costs_Summary37"/>
      <sheetName val="A1_A2_ACSA_direct_Costs37"/>
      <sheetName val="A1_A2_Rates37"/>
      <sheetName val="Area_Schedule39"/>
      <sheetName val="Exec_Summary_CTB_&amp;A1_a239"/>
      <sheetName val="Exec_Summary39"/>
      <sheetName val="Shopping_list39"/>
      <sheetName val="CTB_Summary39"/>
      <sheetName val="Enablement_Summary39"/>
      <sheetName val="Enablement_works39"/>
      <sheetName val="Basement_Summary39"/>
      <sheetName val="Basement_Elem_Anal39"/>
      <sheetName val="Arrivals_Summary39"/>
      <sheetName val="Arrivals_Elem_Anal39"/>
      <sheetName val="Low_Mezz_Summary39"/>
      <sheetName val="Low_Mezz_Elem_Anal39"/>
      <sheetName val="Retail_Mezz_Summary39"/>
      <sheetName val="Retail_Mezz_Elem_Anal39"/>
      <sheetName val="Dom_Depart_Summary39"/>
      <sheetName val="Dom_Depart_Elem_Anal39"/>
      <sheetName val="Low_roof_Summary39"/>
      <sheetName val="Low_roof_Elem_Anal39"/>
      <sheetName val="Roof_Summary39"/>
      <sheetName val="Roof_Elem_Anal39"/>
      <sheetName val="Envelope_Summary39"/>
      <sheetName val="Envelope_Elem_Anal39"/>
      <sheetName val="Vertical_Trans_Summary39"/>
      <sheetName val="Vert_trans_Elem_Anal39"/>
      <sheetName val="Ext-Gen_Summary39"/>
      <sheetName val="Ext-Gen_Elem_Anal39"/>
      <sheetName val="ACSA_D_Costs_Summary39"/>
      <sheetName val="ACSA_direct_Costs39"/>
      <sheetName val="Baggage_Summary_39"/>
      <sheetName val="ESCAL_EST(BER&amp;CPIX)39"/>
      <sheetName val="Values_for_fees39"/>
      <sheetName val="CTB_Rates39"/>
      <sheetName val="Subcontracts_as_BOQ39"/>
      <sheetName val="A1_A2_Summary39"/>
      <sheetName val="A1_A2_Basement_Summary39"/>
      <sheetName val="A1_A2_Basement_Elem_Anal39"/>
      <sheetName val="A1_A2_Arrivals_Floor_Summary39"/>
      <sheetName val="A1_A2_Arrivals_Floor_Elem_Ana39"/>
      <sheetName val="A1_A2_Mezz_floor_Summary39"/>
      <sheetName val="A1_A2_Mezz_Floor_Elem_Anal39"/>
      <sheetName val="A1_A2Vertical_Trans_Summary39"/>
      <sheetName val="A1_A2Vert_trans_Elem_Anal39"/>
      <sheetName val="A1_A2_ACSA_D_Costs_Summary39"/>
      <sheetName val="A1_A2_ACSA_direct_Costs39"/>
      <sheetName val="A1_A2_Rates39"/>
      <sheetName val="Area_Schedule42"/>
      <sheetName val="Exec_Summary_CTB_&amp;A1_a242"/>
      <sheetName val="Exec_Summary42"/>
      <sheetName val="Shopping_list42"/>
      <sheetName val="CTB_Summary42"/>
      <sheetName val="Enablement_Summary42"/>
      <sheetName val="Enablement_works42"/>
      <sheetName val="Basement_Summary42"/>
      <sheetName val="Basement_Elem_Anal42"/>
      <sheetName val="Arrivals_Summary42"/>
      <sheetName val="Arrivals_Elem_Anal42"/>
      <sheetName val="Low_Mezz_Summary42"/>
      <sheetName val="Low_Mezz_Elem_Anal42"/>
      <sheetName val="Retail_Mezz_Summary42"/>
      <sheetName val="Retail_Mezz_Elem_Anal42"/>
      <sheetName val="Dom_Depart_Summary42"/>
      <sheetName val="Dom_Depart_Elem_Anal42"/>
      <sheetName val="Low_roof_Summary42"/>
      <sheetName val="Low_roof_Elem_Anal42"/>
      <sheetName val="Roof_Summary42"/>
      <sheetName val="Roof_Elem_Anal42"/>
      <sheetName val="Envelope_Summary42"/>
      <sheetName val="Envelope_Elem_Anal42"/>
      <sheetName val="Vertical_Trans_Summary42"/>
      <sheetName val="Vert_trans_Elem_Anal42"/>
      <sheetName val="Ext-Gen_Summary42"/>
      <sheetName val="Ext-Gen_Elem_Anal42"/>
      <sheetName val="ACSA_D_Costs_Summary42"/>
      <sheetName val="ACSA_direct_Costs42"/>
      <sheetName val="Baggage_Summary_42"/>
      <sheetName val="ESCAL_EST(BER&amp;CPIX)42"/>
      <sheetName val="Values_for_fees42"/>
      <sheetName val="CTB_Rates42"/>
      <sheetName val="Subcontracts_as_BOQ42"/>
      <sheetName val="A1_A2_Summary42"/>
      <sheetName val="A1_A2_Basement_Summary42"/>
      <sheetName val="A1_A2_Basement_Elem_Anal42"/>
      <sheetName val="A1_A2_Arrivals_Floor_Summary42"/>
      <sheetName val="A1_A2_Arrivals_Floor_Elem_Ana42"/>
      <sheetName val="A1_A2_Mezz_floor_Summary42"/>
      <sheetName val="A1_A2_Mezz_Floor_Elem_Anal42"/>
      <sheetName val="A1_A2Vertical_Trans_Summary42"/>
      <sheetName val="A1_A2Vert_trans_Elem_Anal42"/>
      <sheetName val="A1_A2_ACSA_D_Costs_Summary42"/>
      <sheetName val="A1_A2_ACSA_direct_Costs42"/>
      <sheetName val="A1_A2_Rates42"/>
      <sheetName val="Area_Schedule41"/>
      <sheetName val="Exec_Summary_CTB_&amp;A1_a241"/>
      <sheetName val="Exec_Summary41"/>
      <sheetName val="Shopping_list41"/>
      <sheetName val="CTB_Summary41"/>
      <sheetName val="Enablement_Summary41"/>
      <sheetName val="Enablement_works41"/>
      <sheetName val="Basement_Summary41"/>
      <sheetName val="Basement_Elem_Anal41"/>
      <sheetName val="Arrivals_Summary41"/>
      <sheetName val="Arrivals_Elem_Anal41"/>
      <sheetName val="Low_Mezz_Summary41"/>
      <sheetName val="Low_Mezz_Elem_Anal41"/>
      <sheetName val="Retail_Mezz_Summary41"/>
      <sheetName val="Retail_Mezz_Elem_Anal41"/>
      <sheetName val="Dom_Depart_Summary41"/>
      <sheetName val="Dom_Depart_Elem_Anal41"/>
      <sheetName val="Low_roof_Summary41"/>
      <sheetName val="Low_roof_Elem_Anal41"/>
      <sheetName val="Roof_Summary41"/>
      <sheetName val="Roof_Elem_Anal41"/>
      <sheetName val="Envelope_Summary41"/>
      <sheetName val="Envelope_Elem_Anal41"/>
      <sheetName val="Vertical_Trans_Summary41"/>
      <sheetName val="Vert_trans_Elem_Anal41"/>
      <sheetName val="Ext-Gen_Summary41"/>
      <sheetName val="Ext-Gen_Elem_Anal41"/>
      <sheetName val="ACSA_D_Costs_Summary41"/>
      <sheetName val="ACSA_direct_Costs41"/>
      <sheetName val="Baggage_Summary_41"/>
      <sheetName val="ESCAL_EST(BER&amp;CPIX)41"/>
      <sheetName val="Values_for_fees41"/>
      <sheetName val="CTB_Rates41"/>
      <sheetName val="Subcontracts_as_BOQ41"/>
      <sheetName val="A1_A2_Summary41"/>
      <sheetName val="A1_A2_Basement_Summary41"/>
      <sheetName val="A1_A2_Basement_Elem_Anal41"/>
      <sheetName val="A1_A2_Arrivals_Floor_Summary41"/>
      <sheetName val="A1_A2_Arrivals_Floor_Elem_Ana41"/>
      <sheetName val="A1_A2_Mezz_floor_Summary41"/>
      <sheetName val="A1_A2_Mezz_Floor_Elem_Anal41"/>
      <sheetName val="A1_A2Vertical_Trans_Summary41"/>
      <sheetName val="A1_A2Vert_trans_Elem_Anal41"/>
      <sheetName val="A1_A2_ACSA_D_Costs_Summary41"/>
      <sheetName val="A1_A2_ACSA_direct_Costs41"/>
      <sheetName val="A1_A2_Rates41"/>
      <sheetName val="Area_Schedule43"/>
      <sheetName val="Exec_Summary_CTB_&amp;A1_a243"/>
      <sheetName val="Exec_Summary43"/>
      <sheetName val="Shopping_list43"/>
      <sheetName val="CTB_Summary43"/>
      <sheetName val="Enablement_Summary43"/>
      <sheetName val="Enablement_works43"/>
      <sheetName val="Basement_Summary43"/>
      <sheetName val="Basement_Elem_Anal43"/>
      <sheetName val="Arrivals_Summary43"/>
      <sheetName val="Arrivals_Elem_Anal43"/>
      <sheetName val="Low_Mezz_Summary43"/>
      <sheetName val="Low_Mezz_Elem_Anal43"/>
      <sheetName val="Retail_Mezz_Summary43"/>
      <sheetName val="Retail_Mezz_Elem_Anal43"/>
      <sheetName val="Dom_Depart_Summary43"/>
      <sheetName val="Dom_Depart_Elem_Anal43"/>
      <sheetName val="Low_roof_Summary43"/>
      <sheetName val="Low_roof_Elem_Anal43"/>
      <sheetName val="Roof_Summary43"/>
      <sheetName val="Roof_Elem_Anal43"/>
      <sheetName val="Envelope_Summary43"/>
      <sheetName val="Envelope_Elem_Anal43"/>
      <sheetName val="Vertical_Trans_Summary43"/>
      <sheetName val="Vert_trans_Elem_Anal43"/>
      <sheetName val="Ext-Gen_Summary43"/>
      <sheetName val="Ext-Gen_Elem_Anal43"/>
      <sheetName val="ACSA_D_Costs_Summary43"/>
      <sheetName val="ACSA_direct_Costs43"/>
      <sheetName val="Baggage_Summary_43"/>
      <sheetName val="ESCAL_EST(BER&amp;CPIX)43"/>
      <sheetName val="Values_for_fees43"/>
      <sheetName val="CTB_Rates43"/>
      <sheetName val="Subcontracts_as_BOQ43"/>
      <sheetName val="A1_A2_Summary43"/>
      <sheetName val="A1_A2_Basement_Summary43"/>
      <sheetName val="A1_A2_Basement_Elem_Anal43"/>
      <sheetName val="A1_A2_Arrivals_Floor_Summary43"/>
      <sheetName val="A1_A2_Arrivals_Floor_Elem_Ana43"/>
      <sheetName val="A1_A2_Mezz_floor_Summary43"/>
      <sheetName val="A1_A2_Mezz_Floor_Elem_Anal43"/>
      <sheetName val="A1_A2Vertical_Trans_Summary43"/>
      <sheetName val="A1_A2Vert_trans_Elem_Anal43"/>
      <sheetName val="A1_A2_ACSA_D_Costs_Summary43"/>
      <sheetName val="A1_A2_ACSA_direct_Costs43"/>
      <sheetName val="A1_A2_Rates43"/>
      <sheetName val="Area_Schedule46"/>
      <sheetName val="Exec_Summary_CTB_&amp;A1_a246"/>
      <sheetName val="Exec_Summary46"/>
      <sheetName val="Shopping_list46"/>
      <sheetName val="CTB_Summary46"/>
      <sheetName val="Enablement_Summary46"/>
      <sheetName val="Enablement_works46"/>
      <sheetName val="Basement_Summary46"/>
      <sheetName val="Basement_Elem_Anal46"/>
      <sheetName val="Arrivals_Summary46"/>
      <sheetName val="Arrivals_Elem_Anal46"/>
      <sheetName val="Low_Mezz_Summary46"/>
      <sheetName val="Low_Mezz_Elem_Anal46"/>
      <sheetName val="Retail_Mezz_Summary46"/>
      <sheetName val="Retail_Mezz_Elem_Anal46"/>
      <sheetName val="Dom_Depart_Summary46"/>
      <sheetName val="Dom_Depart_Elem_Anal46"/>
      <sheetName val="Low_roof_Summary46"/>
      <sheetName val="Low_roof_Elem_Anal46"/>
      <sheetName val="Roof_Summary46"/>
      <sheetName val="Roof_Elem_Anal46"/>
      <sheetName val="Envelope_Summary46"/>
      <sheetName val="Envelope_Elem_Anal46"/>
      <sheetName val="Vertical_Trans_Summary46"/>
      <sheetName val="Vert_trans_Elem_Anal46"/>
      <sheetName val="Ext-Gen_Summary46"/>
      <sheetName val="Ext-Gen_Elem_Anal46"/>
      <sheetName val="ACSA_D_Costs_Summary46"/>
      <sheetName val="ACSA_direct_Costs46"/>
      <sheetName val="Baggage_Summary_46"/>
      <sheetName val="ESCAL_EST(BER&amp;CPIX)46"/>
      <sheetName val="Values_for_fees46"/>
      <sheetName val="CTB_Rates46"/>
      <sheetName val="Subcontracts_as_BOQ46"/>
      <sheetName val="A1_A2_Summary46"/>
      <sheetName val="A1_A2_Basement_Summary46"/>
      <sheetName val="A1_A2_Basement_Elem_Anal46"/>
      <sheetName val="A1_A2_Arrivals_Floor_Summary46"/>
      <sheetName val="A1_A2_Arrivals_Floor_Elem_Ana46"/>
      <sheetName val="A1_A2_Mezz_floor_Summary46"/>
      <sheetName val="A1_A2_Mezz_Floor_Elem_Anal46"/>
      <sheetName val="A1_A2Vertical_Trans_Summary46"/>
      <sheetName val="A1_A2Vert_trans_Elem_Anal46"/>
      <sheetName val="A1_A2_ACSA_D_Costs_Summary46"/>
      <sheetName val="A1_A2_ACSA_direct_Costs46"/>
      <sheetName val="A1_A2_Rates46"/>
      <sheetName val="Area_Schedule45"/>
      <sheetName val="Exec_Summary_CTB_&amp;A1_a245"/>
      <sheetName val="Exec_Summary45"/>
      <sheetName val="Shopping_list45"/>
      <sheetName val="CTB_Summary45"/>
      <sheetName val="Enablement_Summary45"/>
      <sheetName val="Enablement_works45"/>
      <sheetName val="Basement_Summary45"/>
      <sheetName val="Basement_Elem_Anal45"/>
      <sheetName val="Arrivals_Summary45"/>
      <sheetName val="Arrivals_Elem_Anal45"/>
      <sheetName val="Low_Mezz_Summary45"/>
      <sheetName val="Low_Mezz_Elem_Anal45"/>
      <sheetName val="Retail_Mezz_Summary45"/>
      <sheetName val="Retail_Mezz_Elem_Anal45"/>
      <sheetName val="Dom_Depart_Summary45"/>
      <sheetName val="Dom_Depart_Elem_Anal45"/>
      <sheetName val="Low_roof_Summary45"/>
      <sheetName val="Low_roof_Elem_Anal45"/>
      <sheetName val="Roof_Summary45"/>
      <sheetName val="Roof_Elem_Anal45"/>
      <sheetName val="Envelope_Summary45"/>
      <sheetName val="Envelope_Elem_Anal45"/>
      <sheetName val="Vertical_Trans_Summary45"/>
      <sheetName val="Vert_trans_Elem_Anal45"/>
      <sheetName val="Ext-Gen_Summary45"/>
      <sheetName val="Ext-Gen_Elem_Anal45"/>
      <sheetName val="ACSA_D_Costs_Summary45"/>
      <sheetName val="ACSA_direct_Costs45"/>
      <sheetName val="Baggage_Summary_45"/>
      <sheetName val="ESCAL_EST(BER&amp;CPIX)45"/>
      <sheetName val="Values_for_fees45"/>
      <sheetName val="CTB_Rates45"/>
      <sheetName val="Subcontracts_as_BOQ45"/>
      <sheetName val="A1_A2_Summary45"/>
      <sheetName val="A1_A2_Basement_Summary45"/>
      <sheetName val="A1_A2_Basement_Elem_Anal45"/>
      <sheetName val="A1_A2_Arrivals_Floor_Summary45"/>
      <sheetName val="A1_A2_Arrivals_Floor_Elem_Ana45"/>
      <sheetName val="A1_A2_Mezz_floor_Summary45"/>
      <sheetName val="A1_A2_Mezz_Floor_Elem_Anal45"/>
      <sheetName val="A1_A2Vertical_Trans_Summary45"/>
      <sheetName val="A1_A2Vert_trans_Elem_Anal45"/>
      <sheetName val="A1_A2_ACSA_D_Costs_Summary45"/>
      <sheetName val="A1_A2_ACSA_direct_Costs45"/>
      <sheetName val="A1_A2_Rates45"/>
      <sheetName val="Area_Schedule44"/>
      <sheetName val="Exec_Summary_CTB_&amp;A1_a244"/>
      <sheetName val="Exec_Summary44"/>
      <sheetName val="Shopping_list44"/>
      <sheetName val="CTB_Summary44"/>
      <sheetName val="Enablement_Summary44"/>
      <sheetName val="Enablement_works44"/>
      <sheetName val="Basement_Summary44"/>
      <sheetName val="Basement_Elem_Anal44"/>
      <sheetName val="Arrivals_Summary44"/>
      <sheetName val="Arrivals_Elem_Anal44"/>
      <sheetName val="Low_Mezz_Summary44"/>
      <sheetName val="Low_Mezz_Elem_Anal44"/>
      <sheetName val="Retail_Mezz_Summary44"/>
      <sheetName val="Retail_Mezz_Elem_Anal44"/>
      <sheetName val="Dom_Depart_Summary44"/>
      <sheetName val="Dom_Depart_Elem_Anal44"/>
      <sheetName val="Low_roof_Summary44"/>
      <sheetName val="Low_roof_Elem_Anal44"/>
      <sheetName val="Roof_Summary44"/>
      <sheetName val="Roof_Elem_Anal44"/>
      <sheetName val="Envelope_Summary44"/>
      <sheetName val="Envelope_Elem_Anal44"/>
      <sheetName val="Vertical_Trans_Summary44"/>
      <sheetName val="Vert_trans_Elem_Anal44"/>
      <sheetName val="Ext-Gen_Summary44"/>
      <sheetName val="Ext-Gen_Elem_Anal44"/>
      <sheetName val="ACSA_D_Costs_Summary44"/>
      <sheetName val="ACSA_direct_Costs44"/>
      <sheetName val="Baggage_Summary_44"/>
      <sheetName val="ESCAL_EST(BER&amp;CPIX)44"/>
      <sheetName val="Values_for_fees44"/>
      <sheetName val="CTB_Rates44"/>
      <sheetName val="Subcontracts_as_BOQ44"/>
      <sheetName val="A1_A2_Summary44"/>
      <sheetName val="A1_A2_Basement_Summary44"/>
      <sheetName val="A1_A2_Basement_Elem_Anal44"/>
      <sheetName val="A1_A2_Arrivals_Floor_Summary44"/>
      <sheetName val="A1_A2_Arrivals_Floor_Elem_Ana44"/>
      <sheetName val="A1_A2_Mezz_floor_Summary44"/>
      <sheetName val="A1_A2_Mezz_Floor_Elem_Anal44"/>
      <sheetName val="A1_A2Vertical_Trans_Summary44"/>
      <sheetName val="A1_A2Vert_trans_Elem_Anal44"/>
      <sheetName val="A1_A2_ACSA_D_Costs_Summary44"/>
      <sheetName val="A1_A2_ACSA_direct_Costs44"/>
      <sheetName val="A1_A2_Rates44"/>
      <sheetName val="Area_Schedule47"/>
      <sheetName val="Exec_Summary_CTB_&amp;A1_a247"/>
      <sheetName val="Exec_Summary47"/>
      <sheetName val="Shopping_list47"/>
      <sheetName val="CTB_Summary47"/>
      <sheetName val="Enablement_Summary47"/>
      <sheetName val="Enablement_works47"/>
      <sheetName val="Basement_Summary47"/>
      <sheetName val="Basement_Elem_Anal47"/>
      <sheetName val="Arrivals_Summary47"/>
      <sheetName val="Arrivals_Elem_Anal47"/>
      <sheetName val="Low_Mezz_Summary47"/>
      <sheetName val="Low_Mezz_Elem_Anal47"/>
      <sheetName val="Retail_Mezz_Summary47"/>
      <sheetName val="Retail_Mezz_Elem_Anal47"/>
      <sheetName val="Dom_Depart_Summary47"/>
      <sheetName val="Dom_Depart_Elem_Anal47"/>
      <sheetName val="Low_roof_Summary47"/>
      <sheetName val="Low_roof_Elem_Anal47"/>
      <sheetName val="Roof_Summary47"/>
      <sheetName val="Roof_Elem_Anal47"/>
      <sheetName val="Envelope_Summary47"/>
      <sheetName val="Envelope_Elem_Anal47"/>
      <sheetName val="Vertical_Trans_Summary47"/>
      <sheetName val="Vert_trans_Elem_Anal47"/>
      <sheetName val="Ext-Gen_Summary47"/>
      <sheetName val="Ext-Gen_Elem_Anal47"/>
      <sheetName val="ACSA_D_Costs_Summary47"/>
      <sheetName val="ACSA_direct_Costs47"/>
      <sheetName val="Baggage_Summary_47"/>
      <sheetName val="ESCAL_EST(BER&amp;CPIX)47"/>
      <sheetName val="Values_for_fees47"/>
      <sheetName val="CTB_Rates47"/>
      <sheetName val="Subcontracts_as_BOQ47"/>
      <sheetName val="A1_A2_Summary47"/>
      <sheetName val="A1_A2_Basement_Summary47"/>
      <sheetName val="A1_A2_Basement_Elem_Anal47"/>
      <sheetName val="A1_A2_Arrivals_Floor_Summary47"/>
      <sheetName val="A1_A2_Arrivals_Floor_Elem_Ana47"/>
      <sheetName val="A1_A2_Mezz_floor_Summary47"/>
      <sheetName val="A1_A2_Mezz_Floor_Elem_Anal47"/>
      <sheetName val="A1_A2Vertical_Trans_Summary47"/>
      <sheetName val="A1_A2Vert_trans_Elem_Anal47"/>
      <sheetName val="A1_A2_ACSA_D_Costs_Summary47"/>
      <sheetName val="A1_A2_ACSA_direct_Costs47"/>
      <sheetName val="A1_A2_Rates47"/>
      <sheetName val="Area_Schedule48"/>
      <sheetName val="Exec_Summary_CTB_&amp;A1_a248"/>
      <sheetName val="Exec_Summary48"/>
      <sheetName val="Shopping_list48"/>
      <sheetName val="CTB_Summary48"/>
      <sheetName val="Enablement_Summary48"/>
      <sheetName val="Enablement_works48"/>
      <sheetName val="Basement_Summary48"/>
      <sheetName val="Basement_Elem_Anal48"/>
      <sheetName val="Arrivals_Summary48"/>
      <sheetName val="Arrivals_Elem_Anal48"/>
      <sheetName val="Low_Mezz_Summary48"/>
      <sheetName val="Low_Mezz_Elem_Anal48"/>
      <sheetName val="Retail_Mezz_Summary48"/>
      <sheetName val="Retail_Mezz_Elem_Anal48"/>
      <sheetName val="Dom_Depart_Summary48"/>
      <sheetName val="Dom_Depart_Elem_Anal48"/>
      <sheetName val="Low_roof_Summary48"/>
      <sheetName val="Low_roof_Elem_Anal48"/>
      <sheetName val="Roof_Summary48"/>
      <sheetName val="Roof_Elem_Anal48"/>
      <sheetName val="Envelope_Summary48"/>
      <sheetName val="Envelope_Elem_Anal48"/>
      <sheetName val="Vertical_Trans_Summary48"/>
      <sheetName val="Vert_trans_Elem_Anal48"/>
      <sheetName val="Ext-Gen_Summary48"/>
      <sheetName val="Ext-Gen_Elem_Anal48"/>
      <sheetName val="ACSA_D_Costs_Summary48"/>
      <sheetName val="ACSA_direct_Costs48"/>
      <sheetName val="Baggage_Summary_48"/>
      <sheetName val="ESCAL_EST(BER&amp;CPIX)48"/>
      <sheetName val="Values_for_fees48"/>
      <sheetName val="CTB_Rates48"/>
      <sheetName val="Subcontracts_as_BOQ48"/>
      <sheetName val="A1_A2_Summary48"/>
      <sheetName val="A1_A2_Basement_Summary48"/>
      <sheetName val="A1_A2_Basement_Elem_Anal48"/>
      <sheetName val="A1_A2_Arrivals_Floor_Summary48"/>
      <sheetName val="A1_A2_Arrivals_Floor_Elem_Ana48"/>
      <sheetName val="A1_A2_Mezz_floor_Summary48"/>
      <sheetName val="A1_A2_Mezz_Floor_Elem_Anal48"/>
      <sheetName val="A1_A2Vertical_Trans_Summary48"/>
      <sheetName val="A1_A2Vert_trans_Elem_Anal48"/>
      <sheetName val="A1_A2_ACSA_D_Costs_Summary48"/>
      <sheetName val="A1_A2_ACSA_direct_Costs48"/>
      <sheetName val="A1_A2_Rates48"/>
      <sheetName val="Area_Schedule49"/>
      <sheetName val="Exec_Summary_CTB_&amp;A1_a249"/>
      <sheetName val="Exec_Summary49"/>
      <sheetName val="Shopping_list49"/>
      <sheetName val="CTB_Summary49"/>
      <sheetName val="Enablement_Summary49"/>
      <sheetName val="Enablement_works49"/>
      <sheetName val="Basement_Summary49"/>
      <sheetName val="Basement_Elem_Anal49"/>
      <sheetName val="Arrivals_Summary49"/>
      <sheetName val="Arrivals_Elem_Anal49"/>
      <sheetName val="Low_Mezz_Summary49"/>
      <sheetName val="Low_Mezz_Elem_Anal49"/>
      <sheetName val="Retail_Mezz_Summary49"/>
      <sheetName val="Retail_Mezz_Elem_Anal49"/>
      <sheetName val="Dom_Depart_Summary49"/>
      <sheetName val="Dom_Depart_Elem_Anal49"/>
      <sheetName val="Low_roof_Summary49"/>
      <sheetName val="Low_roof_Elem_Anal49"/>
      <sheetName val="Roof_Summary49"/>
      <sheetName val="Roof_Elem_Anal49"/>
      <sheetName val="Envelope_Summary49"/>
      <sheetName val="Envelope_Elem_Anal49"/>
      <sheetName val="Vertical_Trans_Summary49"/>
      <sheetName val="Vert_trans_Elem_Anal49"/>
      <sheetName val="Ext-Gen_Summary49"/>
      <sheetName val="Ext-Gen_Elem_Anal49"/>
      <sheetName val="ACSA_D_Costs_Summary49"/>
      <sheetName val="ACSA_direct_Costs49"/>
      <sheetName val="Baggage_Summary_49"/>
      <sheetName val="ESCAL_EST(BER&amp;CPIX)49"/>
      <sheetName val="Values_for_fees49"/>
      <sheetName val="CTB_Rates49"/>
      <sheetName val="Subcontracts_as_BOQ49"/>
      <sheetName val="A1_A2_Summary49"/>
      <sheetName val="A1_A2_Basement_Summary49"/>
      <sheetName val="A1_A2_Basement_Elem_Anal49"/>
      <sheetName val="A1_A2_Arrivals_Floor_Summary49"/>
      <sheetName val="A1_A2_Arrivals_Floor_Elem_Ana49"/>
      <sheetName val="A1_A2_Mezz_floor_Summary49"/>
      <sheetName val="A1_A2_Mezz_Floor_Elem_Anal49"/>
      <sheetName val="A1_A2Vertical_Trans_Summary49"/>
      <sheetName val="A1_A2Vert_trans_Elem_Anal49"/>
      <sheetName val="A1_A2_ACSA_D_Costs_Summary49"/>
      <sheetName val="A1_A2_ACSA_direct_Costs49"/>
      <sheetName val="A1_A2_Rates49"/>
      <sheetName val="Area_Schedule50"/>
      <sheetName val="Exec_Summary_CTB_&amp;A1_a250"/>
      <sheetName val="Exec_Summary50"/>
      <sheetName val="Shopping_list50"/>
      <sheetName val="CTB_Summary50"/>
      <sheetName val="Enablement_Summary50"/>
      <sheetName val="Enablement_works50"/>
      <sheetName val="Basement_Summary50"/>
      <sheetName val="Basement_Elem_Anal50"/>
      <sheetName val="Arrivals_Summary50"/>
      <sheetName val="Arrivals_Elem_Anal50"/>
      <sheetName val="Low_Mezz_Summary50"/>
      <sheetName val="Low_Mezz_Elem_Anal50"/>
      <sheetName val="Retail_Mezz_Summary50"/>
      <sheetName val="Retail_Mezz_Elem_Anal50"/>
      <sheetName val="Dom_Depart_Summary50"/>
      <sheetName val="Dom_Depart_Elem_Anal50"/>
      <sheetName val="Low_roof_Summary50"/>
      <sheetName val="Low_roof_Elem_Anal50"/>
      <sheetName val="Roof_Summary50"/>
      <sheetName val="Roof_Elem_Anal50"/>
      <sheetName val="Envelope_Summary50"/>
      <sheetName val="Envelope_Elem_Anal50"/>
      <sheetName val="Vertical_Trans_Summary50"/>
      <sheetName val="Vert_trans_Elem_Anal50"/>
      <sheetName val="Ext-Gen_Summary50"/>
      <sheetName val="Ext-Gen_Elem_Anal50"/>
      <sheetName val="ACSA_D_Costs_Summary50"/>
      <sheetName val="ACSA_direct_Costs50"/>
      <sheetName val="Baggage_Summary_50"/>
      <sheetName val="ESCAL_EST(BER&amp;CPIX)50"/>
      <sheetName val="Values_for_fees50"/>
      <sheetName val="CTB_Rates50"/>
      <sheetName val="Subcontracts_as_BOQ50"/>
      <sheetName val="A1_A2_Summary50"/>
      <sheetName val="A1_A2_Basement_Summary50"/>
      <sheetName val="A1_A2_Basement_Elem_Anal50"/>
      <sheetName val="A1_A2_Arrivals_Floor_Summary50"/>
      <sheetName val="A1_A2_Arrivals_Floor_Elem_Ana50"/>
      <sheetName val="A1_A2_Mezz_floor_Summary50"/>
      <sheetName val="A1_A2_Mezz_Floor_Elem_Anal50"/>
      <sheetName val="A1_A2Vertical_Trans_Summary50"/>
      <sheetName val="A1_A2Vert_trans_Elem_Anal50"/>
      <sheetName val="A1_A2_ACSA_D_Costs_Summary50"/>
      <sheetName val="A1_A2_ACSA_direct_Costs50"/>
      <sheetName val="A1_A2_Rates50"/>
      <sheetName val="Area_Schedule51"/>
      <sheetName val="Exec_Summary_CTB_&amp;A1_a251"/>
      <sheetName val="Exec_Summary51"/>
      <sheetName val="Shopping_list51"/>
      <sheetName val="CTB_Summary51"/>
      <sheetName val="Enablement_Summary51"/>
      <sheetName val="Enablement_works51"/>
      <sheetName val="Basement_Summary51"/>
      <sheetName val="Basement_Elem_Anal51"/>
      <sheetName val="Arrivals_Summary51"/>
      <sheetName val="Arrivals_Elem_Anal51"/>
      <sheetName val="Low_Mezz_Summary51"/>
      <sheetName val="Low_Mezz_Elem_Anal51"/>
      <sheetName val="Retail_Mezz_Summary51"/>
      <sheetName val="Retail_Mezz_Elem_Anal51"/>
      <sheetName val="Dom_Depart_Summary51"/>
      <sheetName val="Dom_Depart_Elem_Anal51"/>
      <sheetName val="Low_roof_Summary51"/>
      <sheetName val="Low_roof_Elem_Anal51"/>
      <sheetName val="Roof_Summary51"/>
      <sheetName val="Roof_Elem_Anal51"/>
      <sheetName val="Envelope_Summary51"/>
      <sheetName val="Envelope_Elem_Anal51"/>
      <sheetName val="Vertical_Trans_Summary51"/>
      <sheetName val="Vert_trans_Elem_Anal51"/>
      <sheetName val="Ext-Gen_Summary51"/>
      <sheetName val="Ext-Gen_Elem_Anal51"/>
      <sheetName val="ACSA_D_Costs_Summary51"/>
      <sheetName val="ACSA_direct_Costs51"/>
      <sheetName val="Baggage_Summary_51"/>
      <sheetName val="ESCAL_EST(BER&amp;CPIX)51"/>
      <sheetName val="Values_for_fees51"/>
      <sheetName val="CTB_Rates51"/>
      <sheetName val="Subcontracts_as_BOQ51"/>
      <sheetName val="A1_A2_Summary51"/>
      <sheetName val="A1_A2_Basement_Summary51"/>
      <sheetName val="A1_A2_Basement_Elem_Anal51"/>
      <sheetName val="A1_A2_Arrivals_Floor_Summary51"/>
      <sheetName val="A1_A2_Arrivals_Floor_Elem_Ana51"/>
      <sheetName val="A1_A2_Mezz_floor_Summary51"/>
      <sheetName val="A1_A2_Mezz_Floor_Elem_Anal51"/>
      <sheetName val="A1_A2Vertical_Trans_Summary51"/>
      <sheetName val="A1_A2Vert_trans_Elem_Anal51"/>
      <sheetName val="A1_A2_ACSA_D_Costs_Summary51"/>
      <sheetName val="A1_A2_ACSA_direct_Costs51"/>
      <sheetName val="A1_A2_Rates51"/>
      <sheetName val="Area_Schedule52"/>
      <sheetName val="Exec_Summary_CTB_&amp;A1_a252"/>
      <sheetName val="Exec_Summary52"/>
      <sheetName val="Shopping_list52"/>
      <sheetName val="CTB_Summary52"/>
      <sheetName val="Enablement_Summary52"/>
      <sheetName val="Enablement_works52"/>
      <sheetName val="Basement_Summary52"/>
      <sheetName val="Basement_Elem_Anal52"/>
      <sheetName val="Arrivals_Summary52"/>
      <sheetName val="Arrivals_Elem_Anal52"/>
      <sheetName val="Low_Mezz_Summary52"/>
      <sheetName val="Low_Mezz_Elem_Anal52"/>
      <sheetName val="Retail_Mezz_Summary52"/>
      <sheetName val="Retail_Mezz_Elem_Anal52"/>
      <sheetName val="Dom_Depart_Summary52"/>
      <sheetName val="Dom_Depart_Elem_Anal52"/>
      <sheetName val="Low_roof_Summary52"/>
      <sheetName val="Low_roof_Elem_Anal52"/>
      <sheetName val="Roof_Summary52"/>
      <sheetName val="Roof_Elem_Anal52"/>
      <sheetName val="Envelope_Summary52"/>
      <sheetName val="Envelope_Elem_Anal52"/>
      <sheetName val="Vertical_Trans_Summary52"/>
      <sheetName val="Vert_trans_Elem_Anal52"/>
      <sheetName val="Ext-Gen_Summary52"/>
      <sheetName val="Ext-Gen_Elem_Anal52"/>
      <sheetName val="ACSA_D_Costs_Summary52"/>
      <sheetName val="ACSA_direct_Costs52"/>
      <sheetName val="Baggage_Summary_52"/>
      <sheetName val="ESCAL_EST(BER&amp;CPIX)52"/>
      <sheetName val="Values_for_fees52"/>
      <sheetName val="CTB_Rates52"/>
      <sheetName val="Subcontracts_as_BOQ52"/>
      <sheetName val="A1_A2_Summary52"/>
      <sheetName val="A1_A2_Basement_Summary52"/>
      <sheetName val="A1_A2_Basement_Elem_Anal52"/>
      <sheetName val="A1_A2_Arrivals_Floor_Summary52"/>
      <sheetName val="A1_A2_Arrivals_Floor_Elem_Ana52"/>
      <sheetName val="A1_A2_Mezz_floor_Summary52"/>
      <sheetName val="A1_A2_Mezz_Floor_Elem_Anal52"/>
      <sheetName val="A1_A2Vertical_Trans_Summary52"/>
      <sheetName val="A1_A2Vert_trans_Elem_Anal52"/>
      <sheetName val="A1_A2_ACSA_D_Costs_Summary52"/>
      <sheetName val="A1_A2_ACSA_direct_Costs52"/>
      <sheetName val="A1_A2_Rates52"/>
      <sheetName val="Area_Schedule53"/>
      <sheetName val="Exec_Summary_CTB_&amp;A1_a253"/>
      <sheetName val="Exec_Summary53"/>
      <sheetName val="Shopping_list53"/>
      <sheetName val="CTB_Summary53"/>
      <sheetName val="Enablement_Summary53"/>
      <sheetName val="Enablement_works53"/>
      <sheetName val="Basement_Summary53"/>
      <sheetName val="Basement_Elem_Anal53"/>
      <sheetName val="Arrivals_Summary53"/>
      <sheetName val="Arrivals_Elem_Anal53"/>
      <sheetName val="Low_Mezz_Summary53"/>
      <sheetName val="Low_Mezz_Elem_Anal53"/>
      <sheetName val="Retail_Mezz_Summary53"/>
      <sheetName val="Retail_Mezz_Elem_Anal53"/>
      <sheetName val="Dom_Depart_Summary53"/>
      <sheetName val="Dom_Depart_Elem_Anal53"/>
      <sheetName val="Low_roof_Summary53"/>
      <sheetName val="Low_roof_Elem_Anal53"/>
      <sheetName val="Roof_Summary53"/>
      <sheetName val="Roof_Elem_Anal53"/>
      <sheetName val="Envelope_Summary53"/>
      <sheetName val="Envelope_Elem_Anal53"/>
      <sheetName val="Vertical_Trans_Summary53"/>
      <sheetName val="Vert_trans_Elem_Anal53"/>
      <sheetName val="Ext-Gen_Summary53"/>
      <sheetName val="Ext-Gen_Elem_Anal53"/>
      <sheetName val="ACSA_D_Costs_Summary53"/>
      <sheetName val="ACSA_direct_Costs53"/>
      <sheetName val="Baggage_Summary_53"/>
      <sheetName val="ESCAL_EST(BER&amp;CPIX)53"/>
      <sheetName val="Values_for_fees53"/>
      <sheetName val="CTB_Rates53"/>
      <sheetName val="Subcontracts_as_BOQ53"/>
      <sheetName val="A1_A2_Summary53"/>
      <sheetName val="A1_A2_Basement_Summary53"/>
      <sheetName val="A1_A2_Basement_Elem_Anal53"/>
      <sheetName val="A1_A2_Arrivals_Floor_Summary53"/>
      <sheetName val="A1_A2_Arrivals_Floor_Elem_Ana53"/>
      <sheetName val="A1_A2_Mezz_floor_Summary53"/>
      <sheetName val="A1_A2_Mezz_Floor_Elem_Anal53"/>
      <sheetName val="A1_A2Vertical_Trans_Summary53"/>
      <sheetName val="A1_A2Vert_trans_Elem_Anal53"/>
      <sheetName val="A1_A2_ACSA_D_Costs_Summary53"/>
      <sheetName val="A1_A2_ACSA_direct_Costs53"/>
      <sheetName val="A1_A2_Rates53"/>
      <sheetName val="Area_Schedule54"/>
      <sheetName val="Exec_Summary_CTB_&amp;A1_a254"/>
      <sheetName val="Exec_Summary54"/>
      <sheetName val="Shopping_list54"/>
      <sheetName val="CTB_Summary54"/>
      <sheetName val="Enablement_Summary54"/>
      <sheetName val="Enablement_works54"/>
      <sheetName val="Basement_Summary54"/>
      <sheetName val="Basement_Elem_Anal54"/>
      <sheetName val="Arrivals_Summary54"/>
      <sheetName val="Arrivals_Elem_Anal54"/>
      <sheetName val="Low_Mezz_Summary54"/>
      <sheetName val="Low_Mezz_Elem_Anal54"/>
      <sheetName val="Retail_Mezz_Summary54"/>
      <sheetName val="Retail_Mezz_Elem_Anal54"/>
      <sheetName val="Dom_Depart_Summary54"/>
      <sheetName val="Dom_Depart_Elem_Anal54"/>
      <sheetName val="Low_roof_Summary54"/>
      <sheetName val="Low_roof_Elem_Anal54"/>
      <sheetName val="Roof_Summary54"/>
      <sheetName val="Roof_Elem_Anal54"/>
      <sheetName val="Envelope_Summary54"/>
      <sheetName val="Envelope_Elem_Anal54"/>
      <sheetName val="Vertical_Trans_Summary54"/>
      <sheetName val="Vert_trans_Elem_Anal54"/>
      <sheetName val="Ext-Gen_Summary54"/>
      <sheetName val="Ext-Gen_Elem_Anal54"/>
      <sheetName val="ACSA_D_Costs_Summary54"/>
      <sheetName val="ACSA_direct_Costs54"/>
      <sheetName val="Baggage_Summary_54"/>
      <sheetName val="ESCAL_EST(BER&amp;CPIX)54"/>
      <sheetName val="Values_for_fees54"/>
      <sheetName val="CTB_Rates54"/>
      <sheetName val="Subcontracts_as_BOQ54"/>
      <sheetName val="A1_A2_Summary54"/>
      <sheetName val="A1_A2_Basement_Summary54"/>
      <sheetName val="A1_A2_Basement_Elem_Anal54"/>
      <sheetName val="A1_A2_Arrivals_Floor_Summary54"/>
      <sheetName val="A1_A2_Arrivals_Floor_Elem_Ana54"/>
      <sheetName val="A1_A2_Mezz_floor_Summary54"/>
      <sheetName val="A1_A2_Mezz_Floor_Elem_Anal54"/>
      <sheetName val="A1_A2Vertical_Trans_Summary54"/>
      <sheetName val="A1_A2Vert_trans_Elem_Anal54"/>
      <sheetName val="A1_A2_ACSA_D_Costs_Summary54"/>
      <sheetName val="A1_A2_ACSA_direct_Costs54"/>
      <sheetName val="A1_A2_Rates54"/>
      <sheetName val="Area_Schedule55"/>
      <sheetName val="Exec_Summary_CTB_&amp;A1_a255"/>
      <sheetName val="Exec_Summary55"/>
      <sheetName val="Shopping_list55"/>
      <sheetName val="CTB_Summary55"/>
      <sheetName val="Enablement_Summary55"/>
      <sheetName val="Enablement_works55"/>
      <sheetName val="Basement_Summary55"/>
      <sheetName val="Basement_Elem_Anal55"/>
      <sheetName val="Arrivals_Summary55"/>
      <sheetName val="Arrivals_Elem_Anal55"/>
      <sheetName val="Low_Mezz_Summary55"/>
      <sheetName val="Low_Mezz_Elem_Anal55"/>
      <sheetName val="Retail_Mezz_Summary55"/>
      <sheetName val="Retail_Mezz_Elem_Anal55"/>
      <sheetName val="Dom_Depart_Summary55"/>
      <sheetName val="Dom_Depart_Elem_Anal55"/>
      <sheetName val="Low_roof_Summary55"/>
      <sheetName val="Low_roof_Elem_Anal55"/>
      <sheetName val="Roof_Summary55"/>
      <sheetName val="Roof_Elem_Anal55"/>
      <sheetName val="Envelope_Summary55"/>
      <sheetName val="Envelope_Elem_Anal55"/>
      <sheetName val="Vertical_Trans_Summary55"/>
      <sheetName val="Vert_trans_Elem_Anal55"/>
      <sheetName val="Ext-Gen_Summary55"/>
      <sheetName val="Ext-Gen_Elem_Anal55"/>
      <sheetName val="ACSA_D_Costs_Summary55"/>
      <sheetName val="ACSA_direct_Costs55"/>
      <sheetName val="Baggage_Summary_55"/>
      <sheetName val="ESCAL_EST(BER&amp;CPIX)55"/>
      <sheetName val="Values_for_fees55"/>
      <sheetName val="CTB_Rates55"/>
      <sheetName val="Subcontracts_as_BOQ55"/>
      <sheetName val="A1_A2_Summary55"/>
      <sheetName val="A1_A2_Basement_Summary55"/>
      <sheetName val="A1_A2_Basement_Elem_Anal55"/>
      <sheetName val="A1_A2_Arrivals_Floor_Summary55"/>
      <sheetName val="A1_A2_Arrivals_Floor_Elem_Ana55"/>
      <sheetName val="A1_A2_Mezz_floor_Summary55"/>
      <sheetName val="A1_A2_Mezz_Floor_Elem_Anal55"/>
      <sheetName val="A1_A2Vertical_Trans_Summary55"/>
      <sheetName val="A1_A2Vert_trans_Elem_Anal55"/>
      <sheetName val="A1_A2_ACSA_D_Costs_Summary55"/>
      <sheetName val="A1_A2_ACSA_direct_Costs55"/>
      <sheetName val="A1_A2_Rates55"/>
      <sheetName val="Area_Schedule56"/>
      <sheetName val="Exec_Summary_CTB_&amp;A1_a256"/>
      <sheetName val="Exec_Summary56"/>
      <sheetName val="Shopping_list56"/>
      <sheetName val="CTB_Summary56"/>
      <sheetName val="Enablement_Summary56"/>
      <sheetName val="Enablement_works56"/>
      <sheetName val="Basement_Summary56"/>
      <sheetName val="Basement_Elem_Anal56"/>
      <sheetName val="Arrivals_Summary56"/>
      <sheetName val="Arrivals_Elem_Anal56"/>
      <sheetName val="Low_Mezz_Summary56"/>
      <sheetName val="Low_Mezz_Elem_Anal56"/>
      <sheetName val="Retail_Mezz_Summary56"/>
      <sheetName val="Retail_Mezz_Elem_Anal56"/>
      <sheetName val="Dom_Depart_Summary56"/>
      <sheetName val="Dom_Depart_Elem_Anal56"/>
      <sheetName val="Low_roof_Summary56"/>
      <sheetName val="Low_roof_Elem_Anal56"/>
      <sheetName val="Roof_Summary56"/>
      <sheetName val="Roof_Elem_Anal56"/>
      <sheetName val="Envelope_Summary56"/>
      <sheetName val="Envelope_Elem_Anal56"/>
      <sheetName val="Vertical_Trans_Summary56"/>
      <sheetName val="Vert_trans_Elem_Anal56"/>
      <sheetName val="Ext-Gen_Summary56"/>
      <sheetName val="Ext-Gen_Elem_Anal56"/>
      <sheetName val="ACSA_D_Costs_Summary56"/>
      <sheetName val="ACSA_direct_Costs56"/>
      <sheetName val="Baggage_Summary_56"/>
      <sheetName val="ESCAL_EST(BER&amp;CPIX)56"/>
      <sheetName val="Values_for_fees56"/>
      <sheetName val="CTB_Rates56"/>
      <sheetName val="Subcontracts_as_BOQ56"/>
      <sheetName val="A1_A2_Summary56"/>
      <sheetName val="A1_A2_Basement_Summary56"/>
      <sheetName val="A1_A2_Basement_Elem_Anal56"/>
      <sheetName val="A1_A2_Arrivals_Floor_Summary56"/>
      <sheetName val="A1_A2_Arrivals_Floor_Elem_Ana56"/>
      <sheetName val="A1_A2_Mezz_floor_Summary56"/>
      <sheetName val="A1_A2_Mezz_Floor_Elem_Anal56"/>
      <sheetName val="A1_A2Vertical_Trans_Summary56"/>
      <sheetName val="A1_A2Vert_trans_Elem_Anal56"/>
      <sheetName val="A1_A2_ACSA_D_Costs_Summary56"/>
      <sheetName val="A1_A2_ACSA_direct_Costs56"/>
      <sheetName val="A1_A2_Rates56"/>
      <sheetName val="Area_Schedule57"/>
      <sheetName val="Exec_Summary_CTB_&amp;A1_a257"/>
      <sheetName val="Exec_Summary57"/>
      <sheetName val="Shopping_list57"/>
      <sheetName val="CTB_Summary57"/>
      <sheetName val="Enablement_Summary57"/>
      <sheetName val="Enablement_works57"/>
      <sheetName val="Basement_Summary57"/>
      <sheetName val="Basement_Elem_Anal57"/>
      <sheetName val="Arrivals_Summary57"/>
      <sheetName val="Arrivals_Elem_Anal57"/>
      <sheetName val="Low_Mezz_Summary57"/>
      <sheetName val="Low_Mezz_Elem_Anal57"/>
      <sheetName val="Retail_Mezz_Summary57"/>
      <sheetName val="Retail_Mezz_Elem_Anal57"/>
      <sheetName val="Dom_Depart_Summary57"/>
      <sheetName val="Dom_Depart_Elem_Anal57"/>
      <sheetName val="Low_roof_Summary57"/>
      <sheetName val="Low_roof_Elem_Anal57"/>
      <sheetName val="Roof_Summary57"/>
      <sheetName val="Roof_Elem_Anal57"/>
      <sheetName val="Envelope_Summary57"/>
      <sheetName val="Envelope_Elem_Anal57"/>
      <sheetName val="Vertical_Trans_Summary57"/>
      <sheetName val="Vert_trans_Elem_Anal57"/>
      <sheetName val="Ext-Gen_Summary57"/>
      <sheetName val="Ext-Gen_Elem_Anal57"/>
      <sheetName val="ACSA_D_Costs_Summary57"/>
      <sheetName val="ACSA_direct_Costs57"/>
      <sheetName val="Baggage_Summary_57"/>
      <sheetName val="ESCAL_EST(BER&amp;CPIX)57"/>
      <sheetName val="Values_for_fees57"/>
      <sheetName val="CTB_Rates57"/>
      <sheetName val="Subcontracts_as_BOQ57"/>
      <sheetName val="A1_A2_Summary57"/>
      <sheetName val="A1_A2_Basement_Summary57"/>
      <sheetName val="A1_A2_Basement_Elem_Anal57"/>
      <sheetName val="A1_A2_Arrivals_Floor_Summary57"/>
      <sheetName val="A1_A2_Arrivals_Floor_Elem_Ana57"/>
      <sheetName val="A1_A2_Mezz_floor_Summary57"/>
      <sheetName val="A1_A2_Mezz_Floor_Elem_Anal57"/>
      <sheetName val="A1_A2Vertical_Trans_Summary57"/>
      <sheetName val="A1_A2Vert_trans_Elem_Anal57"/>
      <sheetName val="A1_A2_ACSA_D_Costs_Summary57"/>
      <sheetName val="A1_A2_ACSA_direct_Costs57"/>
      <sheetName val="A1_A2_Rates57"/>
      <sheetName val="Area_Schedule58"/>
      <sheetName val="Exec_Summary_CTB_&amp;A1_a258"/>
      <sheetName val="Exec_Summary58"/>
      <sheetName val="Shopping_list58"/>
      <sheetName val="CTB_Summary58"/>
      <sheetName val="Enablement_Summary58"/>
      <sheetName val="Enablement_works58"/>
      <sheetName val="Basement_Summary58"/>
      <sheetName val="Basement_Elem_Anal58"/>
      <sheetName val="Arrivals_Summary58"/>
      <sheetName val="Arrivals_Elem_Anal58"/>
      <sheetName val="Low_Mezz_Summary58"/>
      <sheetName val="Low_Mezz_Elem_Anal58"/>
      <sheetName val="Retail_Mezz_Summary58"/>
      <sheetName val="Retail_Mezz_Elem_Anal58"/>
      <sheetName val="Dom_Depart_Summary58"/>
      <sheetName val="Dom_Depart_Elem_Anal58"/>
      <sheetName val="Low_roof_Summary58"/>
      <sheetName val="Low_roof_Elem_Anal58"/>
      <sheetName val="Roof_Summary58"/>
      <sheetName val="Roof_Elem_Anal58"/>
      <sheetName val="Envelope_Summary58"/>
      <sheetName val="Envelope_Elem_Anal58"/>
      <sheetName val="Vertical_Trans_Summary58"/>
      <sheetName val="Vert_trans_Elem_Anal58"/>
      <sheetName val="Ext-Gen_Summary58"/>
      <sheetName val="Ext-Gen_Elem_Anal58"/>
      <sheetName val="ACSA_D_Costs_Summary58"/>
      <sheetName val="ACSA_direct_Costs58"/>
      <sheetName val="Baggage_Summary_58"/>
      <sheetName val="ESCAL_EST(BER&amp;CPIX)58"/>
      <sheetName val="Values_for_fees58"/>
      <sheetName val="CTB_Rates58"/>
      <sheetName val="Subcontracts_as_BOQ58"/>
      <sheetName val="A1_A2_Summary58"/>
      <sheetName val="A1_A2_Basement_Summary58"/>
      <sheetName val="A1_A2_Basement_Elem_Anal58"/>
      <sheetName val="A1_A2_Arrivals_Floor_Summary58"/>
      <sheetName val="A1_A2_Arrivals_Floor_Elem_Ana58"/>
      <sheetName val="A1_A2_Mezz_floor_Summary58"/>
      <sheetName val="A1_A2_Mezz_Floor_Elem_Anal58"/>
      <sheetName val="A1_A2Vertical_Trans_Summary58"/>
      <sheetName val="A1_A2Vert_trans_Elem_Anal58"/>
      <sheetName val="A1_A2_ACSA_D_Costs_Summary58"/>
      <sheetName val="A1_A2_ACSA_direct_Costs58"/>
      <sheetName val="A1_A2_Rates58"/>
      <sheetName val="Area_Schedule59"/>
      <sheetName val="Exec_Summary_CTB_&amp;A1_a259"/>
      <sheetName val="Exec_Summary59"/>
      <sheetName val="Shopping_list59"/>
      <sheetName val="CTB_Summary59"/>
      <sheetName val="Enablement_Summary59"/>
      <sheetName val="Enablement_works59"/>
      <sheetName val="Basement_Summary59"/>
      <sheetName val="Basement_Elem_Anal59"/>
      <sheetName val="Arrivals_Summary59"/>
      <sheetName val="Arrivals_Elem_Anal59"/>
      <sheetName val="Low_Mezz_Summary59"/>
      <sheetName val="Low_Mezz_Elem_Anal59"/>
      <sheetName val="Retail_Mezz_Summary59"/>
      <sheetName val="Retail_Mezz_Elem_Anal59"/>
      <sheetName val="Dom_Depart_Summary59"/>
      <sheetName val="Dom_Depart_Elem_Anal59"/>
      <sheetName val="Low_roof_Summary59"/>
      <sheetName val="Low_roof_Elem_Anal59"/>
      <sheetName val="Roof_Summary59"/>
      <sheetName val="Roof_Elem_Anal59"/>
      <sheetName val="Envelope_Summary59"/>
      <sheetName val="Envelope_Elem_Anal59"/>
      <sheetName val="Vertical_Trans_Summary59"/>
      <sheetName val="Vert_trans_Elem_Anal59"/>
      <sheetName val="Ext-Gen_Summary59"/>
      <sheetName val="Ext-Gen_Elem_Anal59"/>
      <sheetName val="ACSA_D_Costs_Summary59"/>
      <sheetName val="ACSA_direct_Costs59"/>
      <sheetName val="Baggage_Summary_59"/>
      <sheetName val="ESCAL_EST(BER&amp;CPIX)59"/>
      <sheetName val="Values_for_fees59"/>
      <sheetName val="CTB_Rates59"/>
      <sheetName val="Subcontracts_as_BOQ59"/>
      <sheetName val="A1_A2_Summary59"/>
      <sheetName val="A1_A2_Basement_Summary59"/>
      <sheetName val="A1_A2_Basement_Elem_Anal59"/>
      <sheetName val="A1_A2_Arrivals_Floor_Summary59"/>
      <sheetName val="A1_A2_Arrivals_Floor_Elem_Ana59"/>
      <sheetName val="A1_A2_Mezz_floor_Summary59"/>
      <sheetName val="A1_A2_Mezz_Floor_Elem_Anal59"/>
      <sheetName val="A1_A2Vertical_Trans_Summary59"/>
      <sheetName val="A1_A2Vert_trans_Elem_Anal59"/>
      <sheetName val="A1_A2_ACSA_D_Costs_Summary59"/>
      <sheetName val="A1_A2_ACSA_direct_Costs59"/>
      <sheetName val="A1_A2_Rates59"/>
      <sheetName val="Area_Schedule60"/>
      <sheetName val="Exec_Summary_CTB_&amp;A1_a260"/>
      <sheetName val="Exec_Summary60"/>
      <sheetName val="Shopping_list60"/>
      <sheetName val="CTB_Summary60"/>
      <sheetName val="Enablement_Summary60"/>
      <sheetName val="Enablement_works60"/>
      <sheetName val="Basement_Summary60"/>
      <sheetName val="Basement_Elem_Anal60"/>
      <sheetName val="Arrivals_Summary60"/>
      <sheetName val="Arrivals_Elem_Anal60"/>
      <sheetName val="Low_Mezz_Summary60"/>
      <sheetName val="Low_Mezz_Elem_Anal60"/>
      <sheetName val="Retail_Mezz_Summary60"/>
      <sheetName val="Retail_Mezz_Elem_Anal60"/>
      <sheetName val="Dom_Depart_Summary60"/>
      <sheetName val="Dom_Depart_Elem_Anal60"/>
      <sheetName val="Low_roof_Summary60"/>
      <sheetName val="Low_roof_Elem_Anal60"/>
      <sheetName val="Roof_Summary60"/>
      <sheetName val="Roof_Elem_Anal60"/>
      <sheetName val="Envelope_Summary60"/>
      <sheetName val="Envelope_Elem_Anal60"/>
      <sheetName val="Vertical_Trans_Summary60"/>
      <sheetName val="Vert_trans_Elem_Anal60"/>
      <sheetName val="Ext-Gen_Summary60"/>
      <sheetName val="Ext-Gen_Elem_Anal60"/>
      <sheetName val="ACSA_D_Costs_Summary60"/>
      <sheetName val="ACSA_direct_Costs60"/>
      <sheetName val="Baggage_Summary_60"/>
      <sheetName val="ESCAL_EST(BER&amp;CPIX)60"/>
      <sheetName val="Values_for_fees60"/>
      <sheetName val="CTB_Rates60"/>
      <sheetName val="Subcontracts_as_BOQ60"/>
      <sheetName val="A1_A2_Summary60"/>
      <sheetName val="A1_A2_Basement_Summary60"/>
      <sheetName val="A1_A2_Basement_Elem_Anal60"/>
      <sheetName val="A1_A2_Arrivals_Floor_Summary60"/>
      <sheetName val="A1_A2_Arrivals_Floor_Elem_Ana60"/>
      <sheetName val="A1_A2_Mezz_floor_Summary60"/>
      <sheetName val="A1_A2_Mezz_Floor_Elem_Anal60"/>
      <sheetName val="A1_A2Vertical_Trans_Summary60"/>
      <sheetName val="A1_A2Vert_trans_Elem_Anal60"/>
      <sheetName val="A1_A2_ACSA_D_Costs_Summary60"/>
      <sheetName val="A1_A2_ACSA_direct_Costs60"/>
      <sheetName val="A1_A2_Rates60"/>
      <sheetName val="Area_Schedule70"/>
      <sheetName val="Exec_Summary_CTB_&amp;A1_a270"/>
      <sheetName val="Exec_Summary70"/>
      <sheetName val="Shopping_list70"/>
      <sheetName val="CTB_Summary70"/>
      <sheetName val="Enablement_Summary70"/>
      <sheetName val="Enablement_works70"/>
      <sheetName val="Basement_Summary70"/>
      <sheetName val="Basement_Elem_Anal70"/>
      <sheetName val="Arrivals_Summary70"/>
      <sheetName val="Arrivals_Elem_Anal70"/>
      <sheetName val="Low_Mezz_Summary70"/>
      <sheetName val="Low_Mezz_Elem_Anal70"/>
      <sheetName val="Retail_Mezz_Summary70"/>
      <sheetName val="Retail_Mezz_Elem_Anal70"/>
      <sheetName val="Dom_Depart_Summary70"/>
      <sheetName val="Dom_Depart_Elem_Anal70"/>
      <sheetName val="Low_roof_Summary70"/>
      <sheetName val="Low_roof_Elem_Anal70"/>
      <sheetName val="Roof_Summary70"/>
      <sheetName val="Roof_Elem_Anal70"/>
      <sheetName val="Envelope_Summary70"/>
      <sheetName val="Envelope_Elem_Anal70"/>
      <sheetName val="Vertical_Trans_Summary70"/>
      <sheetName val="Vert_trans_Elem_Anal70"/>
      <sheetName val="Ext-Gen_Summary70"/>
      <sheetName val="Ext-Gen_Elem_Anal70"/>
      <sheetName val="ACSA_D_Costs_Summary70"/>
      <sheetName val="ACSA_direct_Costs70"/>
      <sheetName val="Baggage_Summary_70"/>
      <sheetName val="ESCAL_EST(BER&amp;CPIX)70"/>
      <sheetName val="Values_for_fees70"/>
      <sheetName val="CTB_Rates70"/>
      <sheetName val="Subcontracts_as_BOQ70"/>
      <sheetName val="A1_A2_Summary70"/>
      <sheetName val="A1_A2_Basement_Summary70"/>
      <sheetName val="A1_A2_Basement_Elem_Anal70"/>
      <sheetName val="A1_A2_Arrivals_Floor_Summary70"/>
      <sheetName val="A1_A2_Arrivals_Floor_Elem_Ana70"/>
      <sheetName val="A1_A2_Mezz_floor_Summary70"/>
      <sheetName val="A1_A2_Mezz_Floor_Elem_Anal70"/>
      <sheetName val="A1_A2Vertical_Trans_Summary70"/>
      <sheetName val="A1_A2Vert_trans_Elem_Anal70"/>
      <sheetName val="A1_A2_ACSA_D_Costs_Summary70"/>
      <sheetName val="A1_A2_ACSA_direct_Costs70"/>
      <sheetName val="A1_A2_Rates70"/>
      <sheetName val="Area_Schedule61"/>
      <sheetName val="Exec_Summary_CTB_&amp;A1_a261"/>
      <sheetName val="Exec_Summary61"/>
      <sheetName val="Shopping_list61"/>
      <sheetName val="CTB_Summary61"/>
      <sheetName val="Enablement_Summary61"/>
      <sheetName val="Enablement_works61"/>
      <sheetName val="Basement_Summary61"/>
      <sheetName val="Basement_Elem_Anal61"/>
      <sheetName val="Arrivals_Summary61"/>
      <sheetName val="Arrivals_Elem_Anal61"/>
      <sheetName val="Low_Mezz_Summary61"/>
      <sheetName val="Low_Mezz_Elem_Anal61"/>
      <sheetName val="Retail_Mezz_Summary61"/>
      <sheetName val="Retail_Mezz_Elem_Anal61"/>
      <sheetName val="Dom_Depart_Summary61"/>
      <sheetName val="Dom_Depart_Elem_Anal61"/>
      <sheetName val="Low_roof_Summary61"/>
      <sheetName val="Low_roof_Elem_Anal61"/>
      <sheetName val="Roof_Summary61"/>
      <sheetName val="Roof_Elem_Anal61"/>
      <sheetName val="Envelope_Summary61"/>
      <sheetName val="Envelope_Elem_Anal61"/>
      <sheetName val="Vertical_Trans_Summary61"/>
      <sheetName val="Vert_trans_Elem_Anal61"/>
      <sheetName val="Ext-Gen_Summary61"/>
      <sheetName val="Ext-Gen_Elem_Anal61"/>
      <sheetName val="ACSA_D_Costs_Summary61"/>
      <sheetName val="ACSA_direct_Costs61"/>
      <sheetName val="Baggage_Summary_61"/>
      <sheetName val="ESCAL_EST(BER&amp;CPIX)61"/>
      <sheetName val="Values_for_fees61"/>
      <sheetName val="CTB_Rates61"/>
      <sheetName val="Subcontracts_as_BOQ61"/>
      <sheetName val="A1_A2_Summary61"/>
      <sheetName val="A1_A2_Basement_Summary61"/>
      <sheetName val="A1_A2_Basement_Elem_Anal61"/>
      <sheetName val="A1_A2_Arrivals_Floor_Summary61"/>
      <sheetName val="A1_A2_Arrivals_Floor_Elem_Ana61"/>
      <sheetName val="A1_A2_Mezz_floor_Summary61"/>
      <sheetName val="A1_A2_Mezz_Floor_Elem_Anal61"/>
      <sheetName val="A1_A2Vertical_Trans_Summary61"/>
      <sheetName val="A1_A2Vert_trans_Elem_Anal61"/>
      <sheetName val="A1_A2_ACSA_D_Costs_Summary61"/>
      <sheetName val="A1_A2_ACSA_direct_Costs61"/>
      <sheetName val="A1_A2_Rates61"/>
      <sheetName val="Area_Schedule62"/>
      <sheetName val="Exec_Summary_CTB_&amp;A1_a262"/>
      <sheetName val="Exec_Summary62"/>
      <sheetName val="Shopping_list62"/>
      <sheetName val="CTB_Summary62"/>
      <sheetName val="Enablement_Summary62"/>
      <sheetName val="Enablement_works62"/>
      <sheetName val="Basement_Summary62"/>
      <sheetName val="Basement_Elem_Anal62"/>
      <sheetName val="Arrivals_Summary62"/>
      <sheetName val="Arrivals_Elem_Anal62"/>
      <sheetName val="Low_Mezz_Summary62"/>
      <sheetName val="Low_Mezz_Elem_Anal62"/>
      <sheetName val="Retail_Mezz_Summary62"/>
      <sheetName val="Retail_Mezz_Elem_Anal62"/>
      <sheetName val="Dom_Depart_Summary62"/>
      <sheetName val="Dom_Depart_Elem_Anal62"/>
      <sheetName val="Low_roof_Summary62"/>
      <sheetName val="Low_roof_Elem_Anal62"/>
      <sheetName val="Roof_Summary62"/>
      <sheetName val="Roof_Elem_Anal62"/>
      <sheetName val="Envelope_Summary62"/>
      <sheetName val="Envelope_Elem_Anal62"/>
      <sheetName val="Vertical_Trans_Summary62"/>
      <sheetName val="Vert_trans_Elem_Anal62"/>
      <sheetName val="Ext-Gen_Summary62"/>
      <sheetName val="Ext-Gen_Elem_Anal62"/>
      <sheetName val="ACSA_D_Costs_Summary62"/>
      <sheetName val="ACSA_direct_Costs62"/>
      <sheetName val="Baggage_Summary_62"/>
      <sheetName val="ESCAL_EST(BER&amp;CPIX)62"/>
      <sheetName val="Values_for_fees62"/>
      <sheetName val="CTB_Rates62"/>
      <sheetName val="Subcontracts_as_BOQ62"/>
      <sheetName val="A1_A2_Summary62"/>
      <sheetName val="A1_A2_Basement_Summary62"/>
      <sheetName val="A1_A2_Basement_Elem_Anal62"/>
      <sheetName val="A1_A2_Arrivals_Floor_Summary62"/>
      <sheetName val="A1_A2_Arrivals_Floor_Elem_Ana62"/>
      <sheetName val="A1_A2_Mezz_floor_Summary62"/>
      <sheetName val="A1_A2_Mezz_Floor_Elem_Anal62"/>
      <sheetName val="A1_A2Vertical_Trans_Summary62"/>
      <sheetName val="A1_A2Vert_trans_Elem_Anal62"/>
      <sheetName val="A1_A2_ACSA_D_Costs_Summary62"/>
      <sheetName val="A1_A2_ACSA_direct_Costs62"/>
      <sheetName val="A1_A2_Rates62"/>
      <sheetName val="Area_Schedule63"/>
      <sheetName val="Exec_Summary_CTB_&amp;A1_a263"/>
      <sheetName val="Exec_Summary63"/>
      <sheetName val="Shopping_list63"/>
      <sheetName val="CTB_Summary63"/>
      <sheetName val="Enablement_Summary63"/>
      <sheetName val="Enablement_works63"/>
      <sheetName val="Basement_Summary63"/>
      <sheetName val="Basement_Elem_Anal63"/>
      <sheetName val="Arrivals_Summary63"/>
      <sheetName val="Arrivals_Elem_Anal63"/>
      <sheetName val="Low_Mezz_Summary63"/>
      <sheetName val="Low_Mezz_Elem_Anal63"/>
      <sheetName val="Retail_Mezz_Summary63"/>
      <sheetName val="Retail_Mezz_Elem_Anal63"/>
      <sheetName val="Dom_Depart_Summary63"/>
      <sheetName val="Dom_Depart_Elem_Anal63"/>
      <sheetName val="Low_roof_Summary63"/>
      <sheetName val="Low_roof_Elem_Anal63"/>
      <sheetName val="Roof_Summary63"/>
      <sheetName val="Roof_Elem_Anal63"/>
      <sheetName val="Envelope_Summary63"/>
      <sheetName val="Envelope_Elem_Anal63"/>
      <sheetName val="Vertical_Trans_Summary63"/>
      <sheetName val="Vert_trans_Elem_Anal63"/>
      <sheetName val="Ext-Gen_Summary63"/>
      <sheetName val="Ext-Gen_Elem_Anal63"/>
      <sheetName val="ACSA_D_Costs_Summary63"/>
      <sheetName val="ACSA_direct_Costs63"/>
      <sheetName val="Baggage_Summary_63"/>
      <sheetName val="ESCAL_EST(BER&amp;CPIX)63"/>
      <sheetName val="Values_for_fees63"/>
      <sheetName val="CTB_Rates63"/>
      <sheetName val="Subcontracts_as_BOQ63"/>
      <sheetName val="A1_A2_Summary63"/>
      <sheetName val="A1_A2_Basement_Summary63"/>
      <sheetName val="A1_A2_Basement_Elem_Anal63"/>
      <sheetName val="A1_A2_Arrivals_Floor_Summary63"/>
      <sheetName val="A1_A2_Arrivals_Floor_Elem_Ana63"/>
      <sheetName val="A1_A2_Mezz_floor_Summary63"/>
      <sheetName val="A1_A2_Mezz_Floor_Elem_Anal63"/>
      <sheetName val="A1_A2Vertical_Trans_Summary63"/>
      <sheetName val="A1_A2Vert_trans_Elem_Anal63"/>
      <sheetName val="A1_A2_ACSA_D_Costs_Summary63"/>
      <sheetName val="A1_A2_ACSA_direct_Costs63"/>
      <sheetName val="A1_A2_Rates63"/>
      <sheetName val="Area_Schedule64"/>
      <sheetName val="Exec_Summary_CTB_&amp;A1_a264"/>
      <sheetName val="Exec_Summary64"/>
      <sheetName val="Shopping_list64"/>
      <sheetName val="CTB_Summary64"/>
      <sheetName val="Enablement_Summary64"/>
      <sheetName val="Enablement_works64"/>
      <sheetName val="Basement_Summary64"/>
      <sheetName val="Basement_Elem_Anal64"/>
      <sheetName val="Arrivals_Summary64"/>
      <sheetName val="Arrivals_Elem_Anal64"/>
      <sheetName val="Low_Mezz_Summary64"/>
      <sheetName val="Low_Mezz_Elem_Anal64"/>
      <sheetName val="Retail_Mezz_Summary64"/>
      <sheetName val="Retail_Mezz_Elem_Anal64"/>
      <sheetName val="Dom_Depart_Summary64"/>
      <sheetName val="Dom_Depart_Elem_Anal64"/>
      <sheetName val="Low_roof_Summary64"/>
      <sheetName val="Low_roof_Elem_Anal64"/>
      <sheetName val="Roof_Summary64"/>
      <sheetName val="Roof_Elem_Anal64"/>
      <sheetName val="Envelope_Summary64"/>
      <sheetName val="Envelope_Elem_Anal64"/>
      <sheetName val="Vertical_Trans_Summary64"/>
      <sheetName val="Vert_trans_Elem_Anal64"/>
      <sheetName val="Ext-Gen_Summary64"/>
      <sheetName val="Ext-Gen_Elem_Anal64"/>
      <sheetName val="ACSA_D_Costs_Summary64"/>
      <sheetName val="ACSA_direct_Costs64"/>
      <sheetName val="Baggage_Summary_64"/>
      <sheetName val="ESCAL_EST(BER&amp;CPIX)64"/>
      <sheetName val="Values_for_fees64"/>
      <sheetName val="CTB_Rates64"/>
      <sheetName val="Subcontracts_as_BOQ64"/>
      <sheetName val="A1_A2_Summary64"/>
      <sheetName val="A1_A2_Basement_Summary64"/>
      <sheetName val="A1_A2_Basement_Elem_Anal64"/>
      <sheetName val="A1_A2_Arrivals_Floor_Summary64"/>
      <sheetName val="A1_A2_Arrivals_Floor_Elem_Ana64"/>
      <sheetName val="A1_A2_Mezz_floor_Summary64"/>
      <sheetName val="A1_A2_Mezz_Floor_Elem_Anal64"/>
      <sheetName val="A1_A2Vertical_Trans_Summary64"/>
      <sheetName val="A1_A2Vert_trans_Elem_Anal64"/>
      <sheetName val="A1_A2_ACSA_D_Costs_Summary64"/>
      <sheetName val="A1_A2_ACSA_direct_Costs64"/>
      <sheetName val="A1_A2_Rates64"/>
      <sheetName val="Area_Schedule67"/>
      <sheetName val="Exec_Summary_CTB_&amp;A1_a267"/>
      <sheetName val="Exec_Summary67"/>
      <sheetName val="Shopping_list67"/>
      <sheetName val="CTB_Summary67"/>
      <sheetName val="Enablement_Summary67"/>
      <sheetName val="Enablement_works67"/>
      <sheetName val="Basement_Summary67"/>
      <sheetName val="Basement_Elem_Anal67"/>
      <sheetName val="Arrivals_Summary67"/>
      <sheetName val="Arrivals_Elem_Anal67"/>
      <sheetName val="Low_Mezz_Summary67"/>
      <sheetName val="Low_Mezz_Elem_Anal67"/>
      <sheetName val="Retail_Mezz_Summary67"/>
      <sheetName val="Retail_Mezz_Elem_Anal67"/>
      <sheetName val="Dom_Depart_Summary67"/>
      <sheetName val="Dom_Depart_Elem_Anal67"/>
      <sheetName val="Low_roof_Summary67"/>
      <sheetName val="Low_roof_Elem_Anal67"/>
      <sheetName val="Roof_Summary67"/>
      <sheetName val="Roof_Elem_Anal67"/>
      <sheetName val="Envelope_Summary67"/>
      <sheetName val="Envelope_Elem_Anal67"/>
      <sheetName val="Vertical_Trans_Summary67"/>
      <sheetName val="Vert_trans_Elem_Anal67"/>
      <sheetName val="Ext-Gen_Summary67"/>
      <sheetName val="Ext-Gen_Elem_Anal67"/>
      <sheetName val="ACSA_D_Costs_Summary67"/>
      <sheetName val="ACSA_direct_Costs67"/>
      <sheetName val="Baggage_Summary_67"/>
      <sheetName val="ESCAL_EST(BER&amp;CPIX)67"/>
      <sheetName val="Values_for_fees67"/>
      <sheetName val="CTB_Rates67"/>
      <sheetName val="Subcontracts_as_BOQ67"/>
      <sheetName val="A1_A2_Summary67"/>
      <sheetName val="A1_A2_Basement_Summary67"/>
      <sheetName val="A1_A2_Basement_Elem_Anal67"/>
      <sheetName val="A1_A2_Arrivals_Floor_Summary67"/>
      <sheetName val="A1_A2_Arrivals_Floor_Elem_Ana67"/>
      <sheetName val="A1_A2_Mezz_floor_Summary67"/>
      <sheetName val="A1_A2_Mezz_Floor_Elem_Anal67"/>
      <sheetName val="A1_A2Vertical_Trans_Summary67"/>
      <sheetName val="A1_A2Vert_trans_Elem_Anal67"/>
      <sheetName val="A1_A2_ACSA_D_Costs_Summary67"/>
      <sheetName val="A1_A2_ACSA_direct_Costs67"/>
      <sheetName val="A1_A2_Rates67"/>
      <sheetName val="Area_Schedule65"/>
      <sheetName val="Exec_Summary_CTB_&amp;A1_a265"/>
      <sheetName val="Exec_Summary65"/>
      <sheetName val="Shopping_list65"/>
      <sheetName val="CTB_Summary65"/>
      <sheetName val="Enablement_Summary65"/>
      <sheetName val="Enablement_works65"/>
      <sheetName val="Basement_Summary65"/>
      <sheetName val="Basement_Elem_Anal65"/>
      <sheetName val="Arrivals_Summary65"/>
      <sheetName val="Arrivals_Elem_Anal65"/>
      <sheetName val="Low_Mezz_Summary65"/>
      <sheetName val="Low_Mezz_Elem_Anal65"/>
      <sheetName val="Retail_Mezz_Summary65"/>
      <sheetName val="Retail_Mezz_Elem_Anal65"/>
      <sheetName val="Dom_Depart_Summary65"/>
      <sheetName val="Dom_Depart_Elem_Anal65"/>
      <sheetName val="Low_roof_Summary65"/>
      <sheetName val="Low_roof_Elem_Anal65"/>
      <sheetName val="Roof_Summary65"/>
      <sheetName val="Roof_Elem_Anal65"/>
      <sheetName val="Envelope_Summary65"/>
      <sheetName val="Envelope_Elem_Anal65"/>
      <sheetName val="Vertical_Trans_Summary65"/>
      <sheetName val="Vert_trans_Elem_Anal65"/>
      <sheetName val="Ext-Gen_Summary65"/>
      <sheetName val="Ext-Gen_Elem_Anal65"/>
      <sheetName val="ACSA_D_Costs_Summary65"/>
      <sheetName val="ACSA_direct_Costs65"/>
      <sheetName val="Baggage_Summary_65"/>
      <sheetName val="ESCAL_EST(BER&amp;CPIX)65"/>
      <sheetName val="Values_for_fees65"/>
      <sheetName val="CTB_Rates65"/>
      <sheetName val="Subcontracts_as_BOQ65"/>
      <sheetName val="A1_A2_Summary65"/>
      <sheetName val="A1_A2_Basement_Summary65"/>
      <sheetName val="A1_A2_Basement_Elem_Anal65"/>
      <sheetName val="A1_A2_Arrivals_Floor_Summary65"/>
      <sheetName val="A1_A2_Arrivals_Floor_Elem_Ana65"/>
      <sheetName val="A1_A2_Mezz_floor_Summary65"/>
      <sheetName val="A1_A2_Mezz_Floor_Elem_Anal65"/>
      <sheetName val="A1_A2Vertical_Trans_Summary65"/>
      <sheetName val="A1_A2Vert_trans_Elem_Anal65"/>
      <sheetName val="A1_A2_ACSA_D_Costs_Summary65"/>
      <sheetName val="A1_A2_ACSA_direct_Costs65"/>
      <sheetName val="A1_A2_Rates65"/>
      <sheetName val="Area_Schedule66"/>
      <sheetName val="Exec_Summary_CTB_&amp;A1_a266"/>
      <sheetName val="Exec_Summary66"/>
      <sheetName val="Shopping_list66"/>
      <sheetName val="CTB_Summary66"/>
      <sheetName val="Enablement_Summary66"/>
      <sheetName val="Enablement_works66"/>
      <sheetName val="Basement_Summary66"/>
      <sheetName val="Basement_Elem_Anal66"/>
      <sheetName val="Arrivals_Summary66"/>
      <sheetName val="Arrivals_Elem_Anal66"/>
      <sheetName val="Low_Mezz_Summary66"/>
      <sheetName val="Low_Mezz_Elem_Anal66"/>
      <sheetName val="Retail_Mezz_Summary66"/>
      <sheetName val="Retail_Mezz_Elem_Anal66"/>
      <sheetName val="Dom_Depart_Summary66"/>
      <sheetName val="Dom_Depart_Elem_Anal66"/>
      <sheetName val="Low_roof_Summary66"/>
      <sheetName val="Low_roof_Elem_Anal66"/>
      <sheetName val="Roof_Summary66"/>
      <sheetName val="Roof_Elem_Anal66"/>
      <sheetName val="Envelope_Summary66"/>
      <sheetName val="Envelope_Elem_Anal66"/>
      <sheetName val="Vertical_Trans_Summary66"/>
      <sheetName val="Vert_trans_Elem_Anal66"/>
      <sheetName val="Ext-Gen_Summary66"/>
      <sheetName val="Ext-Gen_Elem_Anal66"/>
      <sheetName val="ACSA_D_Costs_Summary66"/>
      <sheetName val="ACSA_direct_Costs66"/>
      <sheetName val="Baggage_Summary_66"/>
      <sheetName val="ESCAL_EST(BER&amp;CPIX)66"/>
      <sheetName val="Values_for_fees66"/>
      <sheetName val="CTB_Rates66"/>
      <sheetName val="Subcontracts_as_BOQ66"/>
      <sheetName val="A1_A2_Summary66"/>
      <sheetName val="A1_A2_Basement_Summary66"/>
      <sheetName val="A1_A2_Basement_Elem_Anal66"/>
      <sheetName val="A1_A2_Arrivals_Floor_Summary66"/>
      <sheetName val="A1_A2_Arrivals_Floor_Elem_Ana66"/>
      <sheetName val="A1_A2_Mezz_floor_Summary66"/>
      <sheetName val="A1_A2_Mezz_Floor_Elem_Anal66"/>
      <sheetName val="A1_A2Vertical_Trans_Summary66"/>
      <sheetName val="A1_A2Vert_trans_Elem_Anal66"/>
      <sheetName val="A1_A2_ACSA_D_Costs_Summary66"/>
      <sheetName val="A1_A2_ACSA_direct_Costs66"/>
      <sheetName val="A1_A2_Rates66"/>
      <sheetName val="Area_Schedule69"/>
      <sheetName val="Exec_Summary_CTB_&amp;A1_a269"/>
      <sheetName val="Exec_Summary69"/>
      <sheetName val="Shopping_list69"/>
      <sheetName val="CTB_Summary69"/>
      <sheetName val="Enablement_Summary69"/>
      <sheetName val="Enablement_works69"/>
      <sheetName val="Basement_Summary69"/>
      <sheetName val="Basement_Elem_Anal69"/>
      <sheetName val="Arrivals_Summary69"/>
      <sheetName val="Arrivals_Elem_Anal69"/>
      <sheetName val="Low_Mezz_Summary69"/>
      <sheetName val="Low_Mezz_Elem_Anal69"/>
      <sheetName val="Retail_Mezz_Summary69"/>
      <sheetName val="Retail_Mezz_Elem_Anal69"/>
      <sheetName val="Dom_Depart_Summary69"/>
      <sheetName val="Dom_Depart_Elem_Anal69"/>
      <sheetName val="Low_roof_Summary69"/>
      <sheetName val="Low_roof_Elem_Anal69"/>
      <sheetName val="Roof_Summary69"/>
      <sheetName val="Roof_Elem_Anal69"/>
      <sheetName val="Envelope_Summary69"/>
      <sheetName val="Envelope_Elem_Anal69"/>
      <sheetName val="Vertical_Trans_Summary69"/>
      <sheetName val="Vert_trans_Elem_Anal69"/>
      <sheetName val="Ext-Gen_Summary69"/>
      <sheetName val="Ext-Gen_Elem_Anal69"/>
      <sheetName val="ACSA_D_Costs_Summary69"/>
      <sheetName val="ACSA_direct_Costs69"/>
      <sheetName val="Baggage_Summary_69"/>
      <sheetName val="ESCAL_EST(BER&amp;CPIX)69"/>
      <sheetName val="Values_for_fees69"/>
      <sheetName val="CTB_Rates69"/>
      <sheetName val="Subcontracts_as_BOQ69"/>
      <sheetName val="A1_A2_Summary69"/>
      <sheetName val="A1_A2_Basement_Summary69"/>
      <sheetName val="A1_A2_Basement_Elem_Anal69"/>
      <sheetName val="A1_A2_Arrivals_Floor_Summary69"/>
      <sheetName val="A1_A2_Arrivals_Floor_Elem_Ana69"/>
      <sheetName val="A1_A2_Mezz_floor_Summary69"/>
      <sheetName val="A1_A2_Mezz_Floor_Elem_Anal69"/>
      <sheetName val="A1_A2Vertical_Trans_Summary69"/>
      <sheetName val="A1_A2Vert_trans_Elem_Anal69"/>
      <sheetName val="A1_A2_ACSA_D_Costs_Summary69"/>
      <sheetName val="A1_A2_ACSA_direct_Costs69"/>
      <sheetName val="A1_A2_Rates69"/>
      <sheetName val="Area_Schedule68"/>
      <sheetName val="Exec_Summary_CTB_&amp;A1_a268"/>
      <sheetName val="Exec_Summary68"/>
      <sheetName val="Shopping_list68"/>
      <sheetName val="CTB_Summary68"/>
      <sheetName val="Enablement_Summary68"/>
      <sheetName val="Enablement_works68"/>
      <sheetName val="Basement_Summary68"/>
      <sheetName val="Basement_Elem_Anal68"/>
      <sheetName val="Arrivals_Summary68"/>
      <sheetName val="Arrivals_Elem_Anal68"/>
      <sheetName val="Low_Mezz_Summary68"/>
      <sheetName val="Low_Mezz_Elem_Anal68"/>
      <sheetName val="Retail_Mezz_Summary68"/>
      <sheetName val="Retail_Mezz_Elem_Anal68"/>
      <sheetName val="Dom_Depart_Summary68"/>
      <sheetName val="Dom_Depart_Elem_Anal68"/>
      <sheetName val="Low_roof_Summary68"/>
      <sheetName val="Low_roof_Elem_Anal68"/>
      <sheetName val="Roof_Summary68"/>
      <sheetName val="Roof_Elem_Anal68"/>
      <sheetName val="Envelope_Summary68"/>
      <sheetName val="Envelope_Elem_Anal68"/>
      <sheetName val="Vertical_Trans_Summary68"/>
      <sheetName val="Vert_trans_Elem_Anal68"/>
      <sheetName val="Ext-Gen_Summary68"/>
      <sheetName val="Ext-Gen_Elem_Anal68"/>
      <sheetName val="ACSA_D_Costs_Summary68"/>
      <sheetName val="ACSA_direct_Costs68"/>
      <sheetName val="Baggage_Summary_68"/>
      <sheetName val="ESCAL_EST(BER&amp;CPIX)68"/>
      <sheetName val="Values_for_fees68"/>
      <sheetName val="CTB_Rates68"/>
      <sheetName val="Subcontracts_as_BOQ68"/>
      <sheetName val="A1_A2_Summary68"/>
      <sheetName val="A1_A2_Basement_Summary68"/>
      <sheetName val="A1_A2_Basement_Elem_Anal68"/>
      <sheetName val="A1_A2_Arrivals_Floor_Summary68"/>
      <sheetName val="A1_A2_Arrivals_Floor_Elem_Ana68"/>
      <sheetName val="A1_A2_Mezz_floor_Summary68"/>
      <sheetName val="A1_A2_Mezz_Floor_Elem_Anal68"/>
      <sheetName val="A1_A2Vertical_Trans_Summary68"/>
      <sheetName val="A1_A2Vert_trans_Elem_Anal68"/>
      <sheetName val="A1_A2_ACSA_D_Costs_Summary68"/>
      <sheetName val="A1_A2_ACSA_direct_Costs68"/>
      <sheetName val="A1_A2_Rates68"/>
      <sheetName val="Storage Un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1">
          <cell r="C11" t="str">
            <v>Alterations</v>
          </cell>
        </row>
        <row r="12">
          <cell r="C12" t="str">
            <v>Earthworks</v>
          </cell>
        </row>
        <row r="13">
          <cell r="C13" t="str">
            <v>Lateral Support</v>
          </cell>
        </row>
        <row r="14">
          <cell r="C14" t="str">
            <v>Piling</v>
          </cell>
        </row>
        <row r="15">
          <cell r="C15" t="str">
            <v>Concrete, Formwork &amp; Reinforcing</v>
          </cell>
        </row>
        <row r="16">
          <cell r="C16" t="str">
            <v>Concrete, &amp; Formwork</v>
          </cell>
        </row>
        <row r="17">
          <cell r="C17" t="str">
            <v>Reinforcing</v>
          </cell>
        </row>
        <row r="18">
          <cell r="C18" t="str">
            <v>Rebar only</v>
          </cell>
        </row>
        <row r="19">
          <cell r="C19" t="str">
            <v>Post-tensioning &amp; reinforcing</v>
          </cell>
        </row>
        <row r="20">
          <cell r="C20" t="str">
            <v>Pre-cast concrete</v>
          </cell>
        </row>
        <row r="21">
          <cell r="C21" t="str">
            <v>Masonry</v>
          </cell>
        </row>
        <row r="22">
          <cell r="C22" t="str">
            <v>Waterproofing</v>
          </cell>
        </row>
        <row r="23">
          <cell r="C23" t="str">
            <v>Roof coverings, etc</v>
          </cell>
        </row>
        <row r="24">
          <cell r="C24" t="str">
            <v>Carpentry &amp; Joinery</v>
          </cell>
        </row>
        <row r="25">
          <cell r="C25" t="str">
            <v>Ceilings, Partitions &amp; Access floors</v>
          </cell>
        </row>
        <row r="26">
          <cell r="C26" t="str">
            <v xml:space="preserve">Floor Coverings, Wall linings, etc </v>
          </cell>
        </row>
        <row r="27">
          <cell r="C27" t="str">
            <v>Ironmongery</v>
          </cell>
        </row>
        <row r="28">
          <cell r="C28" t="str">
            <v>Structural Steelwork</v>
          </cell>
        </row>
        <row r="29">
          <cell r="C29" t="str">
            <v>Metalwork</v>
          </cell>
        </row>
        <row r="30">
          <cell r="C30" t="str">
            <v>Plastering</v>
          </cell>
        </row>
        <row r="31">
          <cell r="C31" t="str">
            <v>Tiling</v>
          </cell>
        </row>
        <row r="32">
          <cell r="C32" t="str">
            <v>Plumbing &amp; Drainage</v>
          </cell>
        </row>
        <row r="33">
          <cell r="C33" t="str">
            <v>Electrical Work</v>
          </cell>
        </row>
        <row r="34">
          <cell r="C34" t="str">
            <v>Mechanical Work</v>
          </cell>
        </row>
        <row r="35">
          <cell r="C35" t="str">
            <v>Glazing</v>
          </cell>
        </row>
        <row r="36">
          <cell r="C36" t="str">
            <v>Paintwork</v>
          </cell>
        </row>
        <row r="37">
          <cell r="C37" t="str">
            <v>Paperhanging</v>
          </cell>
        </row>
        <row r="38">
          <cell r="C38" t="str">
            <v>External Work</v>
          </cell>
        </row>
        <row r="39">
          <cell r="C39" t="str">
            <v>External Work - Raised roadway</v>
          </cell>
        </row>
        <row r="40">
          <cell r="C40" t="str">
            <v>B.A.R - Replace Kilcher bearings at columns</v>
          </cell>
        </row>
        <row r="41">
          <cell r="C41" t="str">
            <v>B.A.R - Modification to signage pylon</v>
          </cell>
        </row>
        <row r="42">
          <cell r="C42" t="str">
            <v>B.A.R - Stormwater installation changes</v>
          </cell>
        </row>
        <row r="43">
          <cell r="C43" t="str">
            <v>B.A.R - Signage during construction phases</v>
          </cell>
        </row>
        <row r="44">
          <cell r="C44" t="str">
            <v>B.A.R - Roadsurface, kerbs, balustrades, etc.</v>
          </cell>
        </row>
        <row r="45">
          <cell r="C45" t="str">
            <v>Proft &amp; Attendance</v>
          </cell>
        </row>
        <row r="46">
          <cell r="C46" t="str">
            <v>Budgetary allowance</v>
          </cell>
        </row>
        <row r="47">
          <cell r="C47" t="str">
            <v>B.A. - Alterations</v>
          </cell>
        </row>
        <row r="48">
          <cell r="C48" t="str">
            <v xml:space="preserve">B.A. - Reconfiguration of Airside for baggage belts </v>
          </cell>
        </row>
        <row r="49">
          <cell r="C49" t="str">
            <v>B.A. - Relocation of Pay-on-foot stations</v>
          </cell>
        </row>
        <row r="50">
          <cell r="C50" t="str">
            <v>B.A. - Bidum under surface beds</v>
          </cell>
        </row>
        <row r="51">
          <cell r="C51" t="str">
            <v>B.A. - Waterproofing &amp; insulation to wall/cladding</v>
          </cell>
        </row>
        <row r="52">
          <cell r="C52" t="str">
            <v>B.A. - Upgrading of stormwater culvert</v>
          </cell>
        </row>
        <row r="53">
          <cell r="C53" t="str">
            <v>B.A. - Lower roadway kerside upgrade &amp; alterations</v>
          </cell>
        </row>
        <row r="54">
          <cell r="C54" t="str">
            <v>B.A. - Sundry Metalwork</v>
          </cell>
        </row>
        <row r="55">
          <cell r="C55" t="str">
            <v>B.A. - Porte Cochere to VIP entrance (A1A2)</v>
          </cell>
        </row>
        <row r="56">
          <cell r="C56" t="str">
            <v>B.A. - Fire Stopping</v>
          </cell>
        </row>
        <row r="57">
          <cell r="C57" t="str">
            <v>B.A. - Acoustic requirements</v>
          </cell>
        </row>
        <row r="58">
          <cell r="C58" t="str">
            <v>B.A. - Gautrain requirements</v>
          </cell>
        </row>
        <row r="59">
          <cell r="C59" t="str">
            <v>B.A. - Alterations to MSP at Underpass</v>
          </cell>
        </row>
        <row r="60">
          <cell r="C60" t="str">
            <v>B.A. - Artwork</v>
          </cell>
        </row>
        <row r="61">
          <cell r="C61" t="str">
            <v>B.A. - syphinic rainwater disposal</v>
          </cell>
        </row>
        <row r="62">
          <cell r="C62" t="str">
            <v>B.A. - Plumbing</v>
          </cell>
        </row>
        <row r="63">
          <cell r="C63" t="str">
            <v>B.A. - Alterations to MSP1 at link bridge</v>
          </cell>
        </row>
        <row r="64">
          <cell r="C64" t="str">
            <v xml:space="preserve">B.A. - Upgrade of KB1/KB2 entrance into CTB </v>
          </cell>
        </row>
        <row r="65">
          <cell r="C65" t="str">
            <v>Main contractors attendance on Direct contractors</v>
          </cell>
        </row>
        <row r="66">
          <cell r="C66" t="str">
            <v>B.A. - Sprinkler valve enclosure (apron)</v>
          </cell>
        </row>
        <row r="67">
          <cell r="C67" t="str">
            <v>Builderswork icw services</v>
          </cell>
        </row>
        <row r="68">
          <cell r="C68" t="str">
            <v>Builderswork icw Direct Contracts</v>
          </cell>
        </row>
      </sheetData>
      <sheetData sheetId="35"/>
      <sheetData sheetId="36">
        <row r="11">
          <cell r="C11" t="str">
            <v>Main Contract</v>
          </cell>
        </row>
        <row r="12">
          <cell r="C12" t="str">
            <v>Access Control Installation</v>
          </cell>
        </row>
        <row r="13">
          <cell r="C13" t="str">
            <v>Aluminium Ceilings</v>
          </cell>
        </row>
        <row r="14">
          <cell r="C14" t="str">
            <v>Aluminium Windows</v>
          </cell>
        </row>
        <row r="15">
          <cell r="C15" t="str">
            <v>Balustrading, Rails</v>
          </cell>
        </row>
        <row r="16">
          <cell r="C16" t="str">
            <v>Building Management System (BMS)</v>
          </cell>
        </row>
        <row r="17">
          <cell r="C17" t="str">
            <v>Canopy Over Roadway</v>
          </cell>
        </row>
        <row r="18">
          <cell r="C18" t="str">
            <v>Carpet &amp; Vinyl Floors</v>
          </cell>
        </row>
        <row r="19">
          <cell r="C19" t="str">
            <v>CCTV Installation</v>
          </cell>
        </row>
        <row r="20">
          <cell r="C20" t="str">
            <v>Check-in Counters</v>
          </cell>
        </row>
        <row r="21">
          <cell r="C21" t="str">
            <v>Counters &amp; Joinery Fittings</v>
          </cell>
        </row>
        <row r="22">
          <cell r="C22" t="str">
            <v>Customs Desks</v>
          </cell>
        </row>
        <row r="23">
          <cell r="C23" t="str">
            <v>CUTE SITA Data</v>
          </cell>
        </row>
        <row r="24">
          <cell r="C24" t="str">
            <v>Direct Contract : Roadway</v>
          </cell>
        </row>
        <row r="25">
          <cell r="C25" t="str">
            <v xml:space="preserve">Data Installation </v>
          </cell>
        </row>
        <row r="26">
          <cell r="C26" t="str">
            <v>Drywall Partitions</v>
          </cell>
        </row>
        <row r="27">
          <cell r="C27" t="str">
            <v>Earthing &amp; Lightning Protection</v>
          </cell>
        </row>
        <row r="28">
          <cell r="C28" t="str">
            <v>Electrical Installation</v>
          </cell>
        </row>
        <row r="29">
          <cell r="C29" t="str">
            <v>Escalators</v>
          </cell>
        </row>
        <row r="30">
          <cell r="C30" t="str">
            <v>Epoxy paint to floors</v>
          </cell>
        </row>
        <row r="31">
          <cell r="C31" t="str">
            <v>Façade Cladding &amp; Screens</v>
          </cell>
        </row>
        <row r="32">
          <cell r="C32" t="str">
            <v>Facade Cleaning Systems</v>
          </cell>
        </row>
        <row r="33">
          <cell r="C33" t="str">
            <v>Façade Glazing, Wind Lobbies</v>
          </cell>
        </row>
        <row r="34">
          <cell r="C34" t="str">
            <v>Fire Detection Installation</v>
          </cell>
        </row>
        <row r="35">
          <cell r="C35" t="str">
            <v>Fire Protection Systems</v>
          </cell>
        </row>
        <row r="36">
          <cell r="C36" t="str">
            <v>Fire Stopping</v>
          </cell>
        </row>
        <row r="37">
          <cell r="C37" t="str">
            <v>Floor &amp; Wall Tiling</v>
          </cell>
        </row>
        <row r="38">
          <cell r="C38" t="str">
            <v>Furniture</v>
          </cell>
        </row>
        <row r="39">
          <cell r="C39" t="str">
            <v>Gas Fire Protection Systems</v>
          </cell>
        </row>
        <row r="40">
          <cell r="C40" t="str">
            <v>Granite Vanity Slabs</v>
          </cell>
        </row>
        <row r="41">
          <cell r="C41" t="str">
            <v>HV Switchgear</v>
          </cell>
        </row>
        <row r="42">
          <cell r="C42" t="str">
            <v>HVAC</v>
          </cell>
        </row>
        <row r="43">
          <cell r="C43" t="str">
            <v>HVAC - Chillers, Ahu's, Cooling Towers</v>
          </cell>
        </row>
        <row r="44">
          <cell r="C44" t="str">
            <v>HVAC - Ducting, Electrics, Controls</v>
          </cell>
        </row>
        <row r="45">
          <cell r="C45" t="str">
            <v>IMCS</v>
          </cell>
        </row>
        <row r="46">
          <cell r="C46" t="str">
            <v>Internal Cladding, Wall Panelling</v>
          </cell>
        </row>
        <row r="47">
          <cell r="C47" t="str">
            <v>Internal Granite Finishes</v>
          </cell>
        </row>
        <row r="48">
          <cell r="C48" t="str">
            <v>Landscaping</v>
          </cell>
        </row>
        <row r="49">
          <cell r="C49" t="str">
            <v>Lift Installation</v>
          </cell>
        </row>
        <row r="50">
          <cell r="C50" t="str">
            <v>Lockers</v>
          </cell>
        </row>
        <row r="51">
          <cell r="C51" t="str">
            <v>Metal cladding</v>
          </cell>
        </row>
        <row r="52">
          <cell r="C52" t="str">
            <v>PABX</v>
          </cell>
        </row>
        <row r="53">
          <cell r="C53" t="str">
            <v>Passport Control Desks</v>
          </cell>
        </row>
        <row r="54">
          <cell r="C54" t="str">
            <v>Pax Counters</v>
          </cell>
        </row>
        <row r="55">
          <cell r="C55" t="str">
            <v>Piling</v>
          </cell>
        </row>
        <row r="56">
          <cell r="C56" t="str">
            <v>Planting &amp; Landscaping</v>
          </cell>
        </row>
        <row r="57">
          <cell r="C57" t="str">
            <v>Plumbing &amp; Drainage</v>
          </cell>
        </row>
        <row r="58">
          <cell r="C58" t="str">
            <v>Post-tensioning</v>
          </cell>
        </row>
        <row r="59">
          <cell r="C59" t="str">
            <v>Public Address</v>
          </cell>
        </row>
        <row r="60">
          <cell r="C60" t="str">
            <v>Rainwater Drainage System</v>
          </cell>
        </row>
        <row r="61">
          <cell r="C61" t="str">
            <v>Refuse Compactor</v>
          </cell>
        </row>
        <row r="62">
          <cell r="C62" t="str">
            <v>Roof Louvres</v>
          </cell>
        </row>
        <row r="63">
          <cell r="C63" t="str">
            <v>Rooflights, Roof Glazing</v>
          </cell>
        </row>
        <row r="64">
          <cell r="C64" t="str">
            <v>Sanitary Ironmongery</v>
          </cell>
        </row>
        <row r="65">
          <cell r="C65" t="str">
            <v>Shopfronts, Glazed Screens</v>
          </cell>
        </row>
        <row r="66">
          <cell r="C66" t="str">
            <v>Signage - Information</v>
          </cell>
        </row>
        <row r="67">
          <cell r="C67" t="str">
            <v>Signage - Statutory/directional</v>
          </cell>
        </row>
        <row r="68">
          <cell r="C68" t="str">
            <v>Smoke Ventilation</v>
          </cell>
        </row>
        <row r="69">
          <cell r="C69" t="str">
            <v>Standby Plant</v>
          </cell>
        </row>
        <row r="70">
          <cell r="C70" t="str">
            <v>Structural steel</v>
          </cell>
        </row>
        <row r="71">
          <cell r="C71" t="str">
            <v>Sundry Metalwork</v>
          </cell>
        </row>
        <row r="72">
          <cell r="C72" t="str">
            <v xml:space="preserve">Suspended Ceilings </v>
          </cell>
        </row>
        <row r="73">
          <cell r="C73" t="str">
            <v>Timber Wall cladding</v>
          </cell>
        </row>
        <row r="74">
          <cell r="C74" t="str">
            <v>Toilet Partitions</v>
          </cell>
        </row>
        <row r="75">
          <cell r="C75" t="str">
            <v>Transformers</v>
          </cell>
        </row>
        <row r="76">
          <cell r="C76" t="str">
            <v>UPS Installation</v>
          </cell>
        </row>
        <row r="77">
          <cell r="C77" t="str">
            <v>Wallpaper</v>
          </cell>
        </row>
        <row r="78">
          <cell r="C78" t="str">
            <v>Walk-off Mats</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BOQ_Direct_selling cost"/>
      <sheetName val="Register"/>
      <sheetName val="RA-markate"/>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Page"/>
      <sheetName val="Executive Summary "/>
      <sheetName val="Pricing Summary (2)"/>
      <sheetName val="Pricing Summary"/>
      <sheetName val="Pricing Document"/>
      <sheetName val="Notes"/>
      <sheetName val="New Build"/>
      <sheetName val="Refurbish - DO NOT ISSUE"/>
      <sheetName val="Storage Units"/>
    </sheetNames>
    <sheetDataSet>
      <sheetData sheetId="0"/>
      <sheetData sheetId="1"/>
      <sheetData sheetId="2"/>
      <sheetData sheetId="3">
        <row r="31">
          <cell r="E31">
            <v>1803770.3408250003</v>
          </cell>
        </row>
      </sheetData>
      <sheetData sheetId="4"/>
      <sheetData sheetId="5"/>
      <sheetData sheetId="6"/>
      <sheetData sheetId="7"/>
      <sheetData sheetId="8"/>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dSum"/>
      <sheetName val="GENERAL ITEMS(1.1)"/>
      <sheetName val="DAYWORKS(1.2)"/>
      <sheetName val="M.R.CHARGES(1.3)"/>
      <sheetName val="INTAKE SITE(2.1)"/>
      <sheetName val="INTAKE(2.2)"/>
      <sheetName val="RAW H2O MAIN(3.1)"/>
      <sheetName val="H2O TREATMENT PLANT SITE(4.1)"/>
      <sheetName val="H2O INLET CHAMBER(4.2)"/>
      <sheetName val="CLARIFIERS(4.3)"/>
      <sheetName val="H2O FLOW DIVISION CHAMBER(4.4)"/>
      <sheetName val="SLOW SAND FILTERS(4.5)"/>
      <sheetName val="H2O OUTLET CHAMBER(4.6)"/>
      <sheetName val="TREATED H2O TRANS(5.1)"/>
      <sheetName val="RESERVOIR&amp;BPTSite(6.1)"/>
      <sheetName val="RESERVOIRS(6.2)"/>
      <sheetName val="BPT(6.3)"/>
      <sheetName val="DISTR(7.1)"/>
      <sheetName val="DISTR(7.2)"/>
      <sheetName val="DISTR(7.3)"/>
      <sheetName val="DISTR(7.4)"/>
      <sheetName val="DISTR(7.5)"/>
      <sheetName val="DISTR(7.6)"/>
      <sheetName val="DISTR(7.7)"/>
      <sheetName val="DISTR(7.8)"/>
      <sheetName val="DISTR(7.9)"/>
      <sheetName val="INTENSIFICATION(7.10)"/>
      <sheetName val="SERVICE CONNECTIONS(7.11)"/>
      <sheetName val="TOOLS&amp;EQUIPMENT"/>
      <sheetName val="RAT"/>
      <sheetName val="H2O TREATMENT PLANT SITE_4_1_"/>
      <sheetName val="fitting rates"/>
      <sheetName val="list"/>
      <sheetName val="Summary"/>
      <sheetName val="Sheet2"/>
      <sheetName val="GENERAL_ITEMS(1_1)"/>
      <sheetName val="DAYWORKS(1_2)"/>
      <sheetName val="M_R_CHARGES(1_3)"/>
      <sheetName val="INTAKE_SITE(2_1)"/>
      <sheetName val="INTAKE(2_2)"/>
      <sheetName val="RAW_H2O_MAIN(3_1)"/>
      <sheetName val="H2O_TREATMENT_PLANT_SITE(4_1)"/>
      <sheetName val="H2O_INLET_CHAMBER(4_2)"/>
      <sheetName val="CLARIFIERS(4_3)"/>
      <sheetName val="H2O_FLOW_DIVISION_CHAMBER(4_4)"/>
      <sheetName val="SLOW_SAND_FILTERS(4_5)"/>
      <sheetName val="H2O_OUTLET_CHAMBER(4_6)"/>
      <sheetName val="TREATED_H2O_TRANS(5_1)"/>
      <sheetName val="RESERVOIR&amp;BPTSite(6_1)"/>
      <sheetName val="RESERVOIRS(6_2)"/>
      <sheetName val="BPT(6_3)"/>
      <sheetName val="DISTR(7_1)"/>
      <sheetName val="DISTR(7_2)"/>
      <sheetName val="DISTR(7_3)"/>
      <sheetName val="DISTR(7_4)"/>
      <sheetName val="DISTR(7_5)"/>
      <sheetName val="DISTR(7_6)"/>
      <sheetName val="DISTR(7_7)"/>
      <sheetName val="DISTR(7_8)"/>
      <sheetName val="DISTR(7_9)"/>
      <sheetName val="INTENSIFICATION(7_10)"/>
      <sheetName val="SERVICE_CONNECTIONS(7_11)"/>
      <sheetName val="H2O_TREATMENT_PLANT_SITE_4_1_"/>
      <sheetName val="fitting_rates"/>
      <sheetName val="GENERAL_ITEMS(1_1)1"/>
      <sheetName val="DAYWORKS(1_2)1"/>
      <sheetName val="M_R_CHARGES(1_3)1"/>
      <sheetName val="INTAKE_SITE(2_1)1"/>
      <sheetName val="INTAKE(2_2)1"/>
      <sheetName val="RAW_H2O_MAIN(3_1)1"/>
      <sheetName val="H2O_TREATMENT_PLANT_SITE(4_1)1"/>
      <sheetName val="H2O_INLET_CHAMBER(4_2)1"/>
      <sheetName val="CLARIFIERS(4_3)1"/>
      <sheetName val="H2O_FLOW_DIVISION_CHAMBER(4_4)1"/>
      <sheetName val="SLOW_SAND_FILTERS(4_5)1"/>
      <sheetName val="H2O_OUTLET_CHAMBER(4_6)1"/>
      <sheetName val="TREATED_H2O_TRANS(5_1)1"/>
      <sheetName val="RESERVOIR&amp;BPTSite(6_1)1"/>
      <sheetName val="RESERVOIRS(6_2)1"/>
      <sheetName val="BPT(6_3)1"/>
      <sheetName val="DISTR(7_1)1"/>
      <sheetName val="DISTR(7_2)1"/>
      <sheetName val="DISTR(7_3)1"/>
      <sheetName val="DISTR(7_4)1"/>
      <sheetName val="DISTR(7_5)1"/>
      <sheetName val="DISTR(7_6)1"/>
      <sheetName val="DISTR(7_7)1"/>
      <sheetName val="DISTR(7_8)1"/>
      <sheetName val="DISTR(7_9)1"/>
      <sheetName val="INTENSIFICATION(7_10)1"/>
      <sheetName val="SERVICE_CONNECTIONS(7_11)1"/>
      <sheetName val="H2O_TREATMENT_PLANT_SITE_4_1_1"/>
      <sheetName val="fitting_rates1"/>
      <sheetName val="MAT.COST"/>
      <sheetName val="Construction"/>
      <sheetName val="Cat A Change Control"/>
      <sheetName val="Schedules"/>
      <sheetName val="mech"/>
      <sheetName val="Cost Index"/>
      <sheetName val="XL4Poppy"/>
      <sheetName val="Mos"/>
      <sheetName val="Bill 1"/>
      <sheetName val="Cost Summary with mhrs"/>
      <sheetName val="Cost Summary"/>
      <sheetName val="Project Status Overview"/>
      <sheetName val="Cost Summary with EBS titles"/>
      <sheetName val="Cost Summary Marine"/>
      <sheetName val="PSI"/>
      <sheetName val="R and 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Contents Page"/>
      <sheetName val="Main Summary "/>
      <sheetName val="Main Summary - Part II"/>
      <sheetName val="Bill No.2.1"/>
      <sheetName val="Pavilion (On wet soils)"/>
      <sheetName val="Summary Bill No.2.1"/>
      <sheetName val="Bill No.2.2"/>
      <sheetName val="Amphitheater"/>
      <sheetName val="Summary Bill No.2.2"/>
      <sheetName val="Bill No.2.3"/>
      <sheetName val="Pavilion (On dry soils)"/>
      <sheetName val="Summary Bill No.2.3"/>
      <sheetName val="Bill No.2.4"/>
      <sheetName val="Altar and Bridge Works"/>
      <sheetName val="Summary Bill No.2.4"/>
      <sheetName val="Bld wrks Presbytery"/>
      <sheetName val="Washroom 1 DOUBLE "/>
      <sheetName val="Washroom 5 DOUBLE"/>
      <sheetName val="Police Station"/>
      <sheetName val="Bill No. 2.12 Gate House"/>
      <sheetName val="Bill No. 2.9"/>
      <sheetName val="Existing Basilica "/>
      <sheetName val="Summary Bill. No. 2.9"/>
      <sheetName val="Bill No. 3 External Works"/>
      <sheetName val="External Works"/>
      <sheetName val="Summary Bill. No.3"/>
      <sheetName val="Pavilion B (2)"/>
      <sheetName val="Amphitheatre"/>
      <sheetName val="GT Hse"/>
      <sheetName val="Power House"/>
      <sheetName val="Pump House"/>
      <sheetName val="Power Supply"/>
      <sheetName val="Network IF"/>
      <sheetName val="External Works (2)"/>
      <sheetName val="Existing Basilic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0">
          <cell r="B10" t="str">
            <v>BILL NO. 2.9</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 val="S7 Superfoto"/>
      <sheetName val="S1-S2"/>
      <sheetName val="Executive (2)"/>
      <sheetName val="FR-PROVSNL-SUM-DETAIL"/>
      <sheetName val="FR-SUMMERY"/>
      <sheetName val="Val Recon"/>
      <sheetName val="TRADE SUMMARY"/>
      <sheetName val="Sheet1"/>
      <sheetName val="Sheet2"/>
      <sheetName val="Sheet3"/>
      <sheetName val="Executive"/>
      <sheetName val="Detail Summary"/>
      <sheetName val="Variations"/>
      <sheetName val="Cost VO's"/>
      <sheetName val="Flysheet"/>
      <sheetName val="Cover"/>
      <sheetName val="Val Breakdown"/>
      <sheetName val="Escalation"/>
      <sheetName val="Ramp data"/>
      <sheetName val="Cashflow"/>
      <sheetName val="Lower Ground"/>
      <sheetName val="Income"/>
      <sheetName val="Assumptions"/>
      <sheetName val="Letting"/>
      <sheetName val="S-C+Market"/>
      <sheetName val="UBR"/>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Data Sheet"/>
      <sheetName val="S7_Superfoto"/>
      <sheetName val="Executive_(2)"/>
      <sheetName val="Val_Recon"/>
      <sheetName val="TRADE_SUMMARY"/>
      <sheetName val="Detail_Summary"/>
      <sheetName val="Cost_VO's"/>
      <sheetName val="Val_Breakdown"/>
      <sheetName val="S7_Superfoto1"/>
      <sheetName val="Executive_(2)1"/>
      <sheetName val="Val_Recon1"/>
      <sheetName val="TRADE_SUMMARY1"/>
      <sheetName val="Detail_Summary1"/>
      <sheetName val="Cost_VO's1"/>
      <sheetName val="Val_Breakdown1"/>
      <sheetName val="Ramp_data"/>
      <sheetName val="Lower_Ground"/>
      <sheetName val="Cap_Cost"/>
      <sheetName val="RLV_Calc"/>
      <sheetName val="Costs_(dev)"/>
      <sheetName val="Bluewater_NPV_-_sell_January"/>
      <sheetName val="Upper_Ground"/>
      <sheetName val="Financial_Summary"/>
      <sheetName val="D&amp;C_Calcs"/>
      <sheetName val="CA_Upside_Downside_Old"/>
      <sheetName val="EASEL_CA_Example"/>
      <sheetName val="Data_Sheet1"/>
      <sheetName val="S7_Superfoto2"/>
      <sheetName val="Executive_(2)2"/>
      <sheetName val="Val_Recon2"/>
      <sheetName val="TRADE_SUMMARY2"/>
      <sheetName val="Detail_Summary2"/>
      <sheetName val="Cost_VO's2"/>
      <sheetName val="Val_Breakdown2"/>
      <sheetName val="Ramp_data1"/>
      <sheetName val="Lower_Ground1"/>
      <sheetName val="Cap_Cost1"/>
      <sheetName val="RLV_Calc1"/>
      <sheetName val="Costs_(dev)1"/>
      <sheetName val="Bluewater_NPV_-_sell_January1"/>
      <sheetName val="Upper_Ground1"/>
      <sheetName val="Financial_Summary1"/>
      <sheetName val="D&amp;C_Calcs1"/>
      <sheetName val="CA_Upside_Downside_Old1"/>
      <sheetName val="EASEL_CA_Example1"/>
      <sheetName val="Data_Sheet2"/>
      <sheetName val="RATES"/>
      <sheetName val="Chart of Accountants"/>
      <sheetName val="BOL recon"/>
      <sheetName val="Parameters"/>
      <sheetName val="201906"/>
      <sheetName val="YTD"/>
      <sheetName val="YTD (2)"/>
      <sheetName val="BOL DATA"/>
      <sheetName val="BUDGET"/>
      <sheetName val="Lookups"/>
      <sheetName val="new one-pager NOI sorting"/>
      <sheetName val="PM data"/>
      <sheetName val="Sheet10"/>
      <sheetName val="Summary of Building"/>
      <sheetName val="Used Chart of Accounts"/>
      <sheetName val="Retail Analysis"/>
      <sheetName val="Office Analysis"/>
      <sheetName val="Corp Acc Analysis"/>
      <sheetName val="Industrial Analysis"/>
      <sheetName val="Corp_Acc"/>
      <sheetName val="Tenant Budget_CP (3)"/>
      <sheetName val="Retail"/>
      <sheetName val="Office"/>
      <sheetName val="Industrial"/>
      <sheetName val="Utilities"/>
      <sheetName val="Consolidation_FY20"/>
      <sheetName val="Financials Including Guarantee"/>
      <sheetName val="Portfolio Summary (2)"/>
      <sheetName val="Financials Excluding Guarantee"/>
      <sheetName val="Commentary (2)"/>
      <sheetName val="Y-o-Y "/>
      <sheetName val="CM Actual"/>
      <sheetName val="CM Budget"/>
      <sheetName val="YTD Actual"/>
      <sheetName val="YTD Budget"/>
      <sheetName val="RFC FY19"/>
      <sheetName val="Commentary"/>
      <sheetName val="Budget FY19"/>
      <sheetName val="Com_Hous_Ph_1"/>
      <sheetName val="Consolidation comments"/>
      <sheetName val="Sector Analysis."/>
      <sheetName val="WALE Summary"/>
      <sheetName val="Consolidation"/>
      <sheetName val="WALE"/>
      <sheetName val="Operating costs"/>
      <sheetName val="% GRIT KPI for JSE"/>
      <sheetName val="NOI &amp; RFC P M vs annual budget"/>
      <sheetName val="Consolidate Year-on-Year"/>
      <sheetName val="Av. Vacancy YTD"/>
      <sheetName val="Mozambique"/>
      <sheetName val="Moz Portf Summaries"/>
      <sheetName val="Phase 1"/>
      <sheetName val="Com_House_Ph_2"/>
      <sheetName val="Holard"/>
      <sheetName val="Phase 2"/>
      <sheetName val="Vodacom"/>
      <sheetName val="Hollard"/>
      <sheetName val="Acacia"/>
      <sheetName val="Bolore"/>
      <sheetName val="Acaci"/>
      <sheetName val="Vale"/>
      <sheetName val="Zimpto"/>
      <sheetName val="Val"/>
      <sheetName val="Vodacm"/>
      <sheetName val="Mall de Tete"/>
      <sheetName val="MDT"/>
      <sheetName val="Zimpeto"/>
      <sheetName val="Bollore"/>
      <sheetName val="Zambia"/>
      <sheetName val="Zambia Portf Summaries"/>
      <sheetName val="Kafubu"/>
      <sheetName val="Imprial"/>
      <sheetName val="Mukuba"/>
      <sheetName val="Cosmo"/>
      <sheetName val="kenya"/>
      <sheetName val="Kenya Portf Summaries"/>
      <sheetName val="Bufalo"/>
      <sheetName val="Tamasa"/>
      <sheetName val="Buffalo"/>
      <sheetName val="Imperial"/>
      <sheetName val="Mauritius"/>
      <sheetName val="Mtius Portf Summaries"/>
      <sheetName val="Barclay"/>
      <sheetName val="Vale RF"/>
      <sheetName val="Barclays"/>
      <sheetName val="Beachcomber"/>
      <sheetName val="BHI"/>
      <sheetName val="Capital_Place"/>
      <sheetName val="Tamassa"/>
      <sheetName val="Ghana"/>
      <sheetName val="Ghana Portf Summaries"/>
      <sheetName val="5th Av."/>
      <sheetName val="5th Avenue"/>
      <sheetName val="CADS 2"/>
      <sheetName val="Kafub"/>
      <sheetName val="Mukub"/>
      <sheetName val="CADS II"/>
      <sheetName val="Capital Place"/>
      <sheetName val="Morocco"/>
      <sheetName val="Moro Portf Summaries"/>
      <sheetName val="Anfa"/>
      <sheetName val="Cosmopolitan"/>
      <sheetName val="Chart_of_Accountants"/>
      <sheetName val="BOL_recon"/>
      <sheetName val="YTD_(2)"/>
      <sheetName val="BOL_DATA"/>
      <sheetName val="new_one-pager_NOI_sorting"/>
      <sheetName val="PM_data"/>
      <sheetName val="Summary_of_Building"/>
      <sheetName val="Used_Chart_of_Accounts"/>
      <sheetName val="Retail_Analysis"/>
      <sheetName val="Office_Analysis"/>
      <sheetName val="Corp_Acc_Analysis"/>
      <sheetName val="Industrial_Analysis"/>
      <sheetName val="Tenant_Budget_CP_(3)"/>
      <sheetName val="Financials_Including_Guarantee"/>
      <sheetName val="Portfolio_Summary_(2)"/>
      <sheetName val="Financials_Excluding_Guarantee"/>
      <sheetName val="Commentary_(2)"/>
      <sheetName val="Y-o-Y_"/>
      <sheetName val="CM_Actual"/>
      <sheetName val="CM_Budget"/>
      <sheetName val="YTD_Actual"/>
      <sheetName val="YTD_Budget"/>
      <sheetName val="RFC_FY19"/>
      <sheetName val="Budget_FY19"/>
      <sheetName val="Consolidation_comments"/>
      <sheetName val="Sector_Analysis_"/>
      <sheetName val="WALE_Summary"/>
      <sheetName val="Operating_costs"/>
      <sheetName val="%_GRIT_KPI_for_JSE"/>
      <sheetName val="NOI_&amp;_RFC_P_M_vs_annual_budget"/>
      <sheetName val="Consolidate_Year-on-Year"/>
      <sheetName val="Av__Vacancy_YTD"/>
      <sheetName val="Moz_Portf_Summaries"/>
      <sheetName val="Phase_1"/>
      <sheetName val="Phase_2"/>
      <sheetName val="Mall_de_Tete"/>
      <sheetName val="Zambia_Portf_Summaries"/>
      <sheetName val="Kenya_Portf_Summaries"/>
      <sheetName val="Mtius_Portf_Summaries"/>
      <sheetName val="Vale_RF"/>
      <sheetName val="Ghana_Portf_Summaries"/>
      <sheetName val="5th_Av_"/>
      <sheetName val="5th_Avenue"/>
      <sheetName val="CADS_2"/>
      <sheetName val="CADS_II"/>
      <sheetName val="Capital_Place1"/>
      <sheetName val="Moro_Portf_Summa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inished Goods 2006"/>
      <sheetName val="Options - QM 2006"/>
      <sheetName val="Accessories 2006"/>
      <sheetName val="POD 30XA 2006"/>
      <sheetName val="30XA_options_compatibility"/>
      <sheetName val="POD 30RB 2006"/>
      <sheetName val="30RB_options_compatibility"/>
      <sheetName val="POD 30RQ 2006 "/>
      <sheetName val="30RQ_options_compatibility"/>
      <sheetName val="POD 30GK 2006"/>
      <sheetName val=" POD 30HXC 2006"/>
      <sheetName val="POD 30GX 2006"/>
      <sheetName val="POD 30GX "/>
      <sheetName val="POD 30RW 2006"/>
      <sheetName val="POD 30RA 2006"/>
      <sheetName val="POD 30RH 2006"/>
      <sheetName val="POD 30RY 2006"/>
      <sheetName val="POD 30RYH 2006"/>
      <sheetName val="POD 30HZ043_121 2006"/>
      <sheetName val="POD 30HZ141-280 2006"/>
      <sheetName val="POD 38RA 2006"/>
      <sheetName val="H2O TREATMENT PLANT SITE(4.1)"/>
      <sheetName val="Section A - General"/>
      <sheetName val="Bill # 2 Infrastructure"/>
      <sheetName val="feasibility"/>
    </sheetNames>
    <sheetDataSet>
      <sheetData sheetId="0" refreshError="1"/>
      <sheetData sheetId="1" refreshError="1"/>
      <sheetData sheetId="2" refreshError="1"/>
      <sheetData sheetId="3">
        <row r="5">
          <cell r="A5" t="str">
            <v>Accessory Code</v>
          </cell>
          <cell r="B5" t="str">
            <v>Designation</v>
          </cell>
          <cell r="C5" t="str">
            <v>Unit reference</v>
          </cell>
          <cell r="D5" t="str">
            <v>LP    (Euros)</v>
          </cell>
          <cell r="E5" t="str">
            <v>TP</v>
          </cell>
        </row>
        <row r="6">
          <cell r="A6" t="str">
            <v>00PSG000209400A-----</v>
          </cell>
          <cell r="B6" t="str">
            <v>Service Simulator  Aquasnap Puron 30RB / 30RQ</v>
          </cell>
          <cell r="C6" t="str">
            <v>30RB-262-</v>
          </cell>
          <cell r="D6">
            <v>10969</v>
          </cell>
          <cell r="E6">
            <v>3071.32</v>
          </cell>
        </row>
        <row r="7">
          <cell r="A7" t="str">
            <v>00PSG000209400A-----</v>
          </cell>
          <cell r="B7" t="str">
            <v>Service Simulator  Aquasnap Puron 30RB / 30RQ</v>
          </cell>
          <cell r="C7" t="str">
            <v>30RB-302-</v>
          </cell>
          <cell r="D7">
            <v>10969</v>
          </cell>
          <cell r="E7">
            <v>3071.32</v>
          </cell>
        </row>
        <row r="8">
          <cell r="A8" t="str">
            <v>00PSG000209400A-----</v>
          </cell>
          <cell r="B8" t="str">
            <v>Service Simulator  Aquasnap Puron 30RB / 30RQ</v>
          </cell>
          <cell r="C8" t="str">
            <v>30RB-342-</v>
          </cell>
          <cell r="D8">
            <v>10969</v>
          </cell>
          <cell r="E8">
            <v>3071.32</v>
          </cell>
        </row>
        <row r="9">
          <cell r="A9" t="str">
            <v>00PSG000209400A-----</v>
          </cell>
          <cell r="B9" t="str">
            <v>Service Simulator  Aquasnap Puron 30RB / 30RQ</v>
          </cell>
          <cell r="C9" t="str">
            <v>30RB-372-</v>
          </cell>
          <cell r="D9">
            <v>10969</v>
          </cell>
          <cell r="E9">
            <v>3071.32</v>
          </cell>
        </row>
        <row r="10">
          <cell r="A10" t="str">
            <v>00PSG000209400A-----</v>
          </cell>
          <cell r="B10" t="str">
            <v>Service Simulator  Aquasnap Puron 30RB / 30RQ</v>
          </cell>
          <cell r="C10" t="str">
            <v>30RB-402-</v>
          </cell>
          <cell r="D10">
            <v>10969</v>
          </cell>
          <cell r="E10">
            <v>3071.32</v>
          </cell>
        </row>
        <row r="11">
          <cell r="A11" t="str">
            <v>00PSG000209400A-----</v>
          </cell>
          <cell r="B11" t="str">
            <v>Service Simulator  Aquasnap Puron 30RB / 30RQ</v>
          </cell>
          <cell r="C11" t="str">
            <v>30RB-432-</v>
          </cell>
          <cell r="D11">
            <v>10969</v>
          </cell>
          <cell r="E11">
            <v>3071.32</v>
          </cell>
        </row>
        <row r="12">
          <cell r="A12" t="str">
            <v>00PSG000209400A-----</v>
          </cell>
          <cell r="B12" t="str">
            <v>Service Simulator  Aquasnap Puron 30RB / 30RQ</v>
          </cell>
          <cell r="C12" t="str">
            <v>30RB-462-</v>
          </cell>
          <cell r="D12">
            <v>10969</v>
          </cell>
          <cell r="E12">
            <v>3071.32</v>
          </cell>
        </row>
        <row r="13">
          <cell r="A13" t="str">
            <v>00PSG000209400A-----</v>
          </cell>
          <cell r="B13" t="str">
            <v>Service Simulator  Aquasnap Puron 30RB / 30RQ</v>
          </cell>
          <cell r="C13" t="str">
            <v>30RB-522-</v>
          </cell>
          <cell r="D13">
            <v>10969</v>
          </cell>
          <cell r="E13">
            <v>3071.32</v>
          </cell>
        </row>
        <row r="14">
          <cell r="A14" t="str">
            <v>00PSG000209400A-----</v>
          </cell>
          <cell r="B14" t="str">
            <v>Service Simulator  Aquasnap Puron 30RB / 30RQ</v>
          </cell>
          <cell r="C14" t="str">
            <v>30RB-602-</v>
          </cell>
          <cell r="D14">
            <v>10969</v>
          </cell>
          <cell r="E14">
            <v>3071.32</v>
          </cell>
        </row>
        <row r="15">
          <cell r="A15" t="str">
            <v>00PSG000209400A-----</v>
          </cell>
          <cell r="B15" t="str">
            <v>Service Simulator  Aquasnap Puron 30RB / 30RQ</v>
          </cell>
          <cell r="C15" t="str">
            <v>30RB-672-</v>
          </cell>
          <cell r="D15">
            <v>10969</v>
          </cell>
          <cell r="E15">
            <v>3071.32</v>
          </cell>
        </row>
        <row r="16">
          <cell r="A16" t="str">
            <v>00PSG000209400A-----</v>
          </cell>
          <cell r="B16" t="str">
            <v>Service Simulator  Aquasnap Puron 30RB / 30RQ</v>
          </cell>
          <cell r="C16" t="str">
            <v>30RB-732-</v>
          </cell>
          <cell r="D16">
            <v>10969</v>
          </cell>
          <cell r="E16">
            <v>3071.32</v>
          </cell>
        </row>
        <row r="17">
          <cell r="A17" t="str">
            <v>00PSG000209400A-----</v>
          </cell>
          <cell r="B17" t="str">
            <v>Service Simulator  Aquasnap Puron 30RB / 30RQ</v>
          </cell>
          <cell r="C17" t="str">
            <v>30RB-802-</v>
          </cell>
          <cell r="D17">
            <v>10969</v>
          </cell>
          <cell r="E17">
            <v>3071.32</v>
          </cell>
        </row>
        <row r="18">
          <cell r="A18" t="str">
            <v>00PSG000209400A-----</v>
          </cell>
          <cell r="B18" t="str">
            <v>Service Simulator  Aquasnap Puron 30RB / 30RQ</v>
          </cell>
          <cell r="C18" t="str">
            <v>30RQ-262-</v>
          </cell>
          <cell r="D18">
            <v>10969</v>
          </cell>
          <cell r="E18">
            <v>3071.32</v>
          </cell>
        </row>
        <row r="19">
          <cell r="A19" t="str">
            <v>00PSG000209400A-----</v>
          </cell>
          <cell r="B19" t="str">
            <v>Service Simulator  Aquasnap Puron 30RB / 30RQ</v>
          </cell>
          <cell r="C19" t="str">
            <v>30RQ-302-</v>
          </cell>
          <cell r="D19">
            <v>10969</v>
          </cell>
          <cell r="E19">
            <v>3071.32</v>
          </cell>
        </row>
        <row r="20">
          <cell r="A20" t="str">
            <v>00PSG000209400A-----</v>
          </cell>
          <cell r="B20" t="str">
            <v>Service Simulator  Aquasnap Puron 30RB / 30RQ</v>
          </cell>
          <cell r="C20" t="str">
            <v>30RQ-342-</v>
          </cell>
          <cell r="D20">
            <v>10969</v>
          </cell>
          <cell r="E20">
            <v>3071.32</v>
          </cell>
        </row>
        <row r="21">
          <cell r="A21" t="str">
            <v>00PSG000209400A-----</v>
          </cell>
          <cell r="B21" t="str">
            <v>Service Simulator  Aquasnap Puron 30RB / 30RQ</v>
          </cell>
          <cell r="C21" t="str">
            <v>30RQ-372-</v>
          </cell>
          <cell r="D21">
            <v>10969</v>
          </cell>
          <cell r="E21">
            <v>3071.32</v>
          </cell>
        </row>
        <row r="22">
          <cell r="A22" t="str">
            <v>00PSG000209400A-----</v>
          </cell>
          <cell r="B22" t="str">
            <v>Service Simulator  Aquasnap Puron 30RB / 30RQ</v>
          </cell>
          <cell r="C22" t="str">
            <v>30RQ-402-</v>
          </cell>
          <cell r="D22">
            <v>10969</v>
          </cell>
          <cell r="E22">
            <v>3071.32</v>
          </cell>
        </row>
        <row r="23">
          <cell r="A23" t="str">
            <v>00PSG000209400A-----</v>
          </cell>
          <cell r="B23" t="str">
            <v>Service Simulator  Aquasnap Puron 30RB / 30RQ</v>
          </cell>
          <cell r="C23" t="str">
            <v>30RQ-432-</v>
          </cell>
          <cell r="D23">
            <v>10969</v>
          </cell>
          <cell r="E23">
            <v>3071.32</v>
          </cell>
        </row>
        <row r="24">
          <cell r="A24" t="str">
            <v>00PSG000209400A-----</v>
          </cell>
          <cell r="B24" t="str">
            <v>Service Simulator  Aquasnap Puron 30RB / 30RQ</v>
          </cell>
          <cell r="C24" t="str">
            <v>30RQ-462-</v>
          </cell>
          <cell r="D24">
            <v>10969</v>
          </cell>
          <cell r="E24">
            <v>3071.32</v>
          </cell>
        </row>
        <row r="25">
          <cell r="A25" t="str">
            <v>00PSG000209400A-----</v>
          </cell>
          <cell r="B25" t="str">
            <v>Service Simulator  Aquasnap Puron 30RB / 30RQ</v>
          </cell>
          <cell r="C25" t="str">
            <v>30RQ-522-</v>
          </cell>
          <cell r="D25">
            <v>10969</v>
          </cell>
          <cell r="E25">
            <v>3071.32</v>
          </cell>
        </row>
        <row r="26">
          <cell r="A26" t="str">
            <v>00PSG000208000A-----</v>
          </cell>
          <cell r="B26" t="str">
            <v>Service Simulator  Global Chiller 30GX / 30HX</v>
          </cell>
          <cell r="C26" t="str">
            <v>30GX-082-A</v>
          </cell>
          <cell r="D26">
            <v>13322</v>
          </cell>
          <cell r="E26">
            <v>3730.1600000000003</v>
          </cell>
        </row>
        <row r="27">
          <cell r="A27" t="str">
            <v>00PSG000208000A-----</v>
          </cell>
          <cell r="B27" t="str">
            <v>Service Simulator  Global Chiller 30GX / 30HX</v>
          </cell>
          <cell r="C27" t="str">
            <v>30GX-092-A</v>
          </cell>
          <cell r="D27">
            <v>13322</v>
          </cell>
          <cell r="E27">
            <v>3730.1600000000003</v>
          </cell>
        </row>
        <row r="28">
          <cell r="A28" t="str">
            <v>00PSG000208000A-----</v>
          </cell>
          <cell r="B28" t="str">
            <v>Service Simulator  Global Chiller 30GX / 30HX</v>
          </cell>
          <cell r="C28" t="str">
            <v>30GX-102-A</v>
          </cell>
          <cell r="D28">
            <v>13322</v>
          </cell>
          <cell r="E28">
            <v>3730.1600000000003</v>
          </cell>
        </row>
        <row r="29">
          <cell r="A29" t="str">
            <v>00PSG000208000A-----</v>
          </cell>
          <cell r="B29" t="str">
            <v>Service Simulator  Global Chiller 30GX / 30HX</v>
          </cell>
          <cell r="C29" t="str">
            <v>30GX-112-A</v>
          </cell>
          <cell r="D29">
            <v>13322</v>
          </cell>
          <cell r="E29">
            <v>3730.1600000000003</v>
          </cell>
        </row>
        <row r="30">
          <cell r="A30" t="str">
            <v>00PSG000208000A-----</v>
          </cell>
          <cell r="B30" t="str">
            <v>Service Simulator  Global Chiller 30GX / 30HX</v>
          </cell>
          <cell r="C30" t="str">
            <v>30GX-122-A</v>
          </cell>
          <cell r="D30">
            <v>13322</v>
          </cell>
          <cell r="E30">
            <v>3730.1600000000003</v>
          </cell>
        </row>
        <row r="31">
          <cell r="A31" t="str">
            <v>00PSG000208000A-----</v>
          </cell>
          <cell r="B31" t="str">
            <v>Service Simulator  Global Chiller 30GX / 30HX</v>
          </cell>
          <cell r="C31" t="str">
            <v>30GX-132-A</v>
          </cell>
          <cell r="D31">
            <v>13322</v>
          </cell>
          <cell r="E31">
            <v>3730.1600000000003</v>
          </cell>
        </row>
        <row r="32">
          <cell r="A32" t="str">
            <v>00PSG000208000A-----</v>
          </cell>
          <cell r="B32" t="str">
            <v>Service Simulator  Global Chiller 30GX / 30HX</v>
          </cell>
          <cell r="C32" t="str">
            <v>30GX-152-A</v>
          </cell>
          <cell r="D32">
            <v>13322</v>
          </cell>
          <cell r="E32">
            <v>3730.1600000000003</v>
          </cell>
        </row>
        <row r="33">
          <cell r="A33" t="str">
            <v>00PSG000208000A-----</v>
          </cell>
          <cell r="B33" t="str">
            <v>Service Simulator  Global Chiller 30GX / 30HX</v>
          </cell>
          <cell r="C33" t="str">
            <v>30GX-162-A</v>
          </cell>
          <cell r="D33">
            <v>13322</v>
          </cell>
          <cell r="E33">
            <v>3730.1600000000003</v>
          </cell>
        </row>
        <row r="34">
          <cell r="A34" t="str">
            <v>00PSG000208000A-----</v>
          </cell>
          <cell r="B34" t="str">
            <v>Service Simulator  Global Chiller 30GX / 30HX</v>
          </cell>
          <cell r="C34" t="str">
            <v>30GX-182-A</v>
          </cell>
          <cell r="D34">
            <v>13322</v>
          </cell>
          <cell r="E34">
            <v>3730.1600000000003</v>
          </cell>
        </row>
        <row r="35">
          <cell r="A35" t="str">
            <v>00PSG000208000A-----</v>
          </cell>
          <cell r="B35" t="str">
            <v>Service Simulator  Global Chiller 30GX / 30HX</v>
          </cell>
          <cell r="C35" t="str">
            <v>30GX-207-A</v>
          </cell>
          <cell r="D35">
            <v>13322</v>
          </cell>
          <cell r="E35">
            <v>3730.1600000000003</v>
          </cell>
        </row>
        <row r="36">
          <cell r="A36" t="str">
            <v>00PSG000208000A-----</v>
          </cell>
          <cell r="B36" t="str">
            <v>Service Simulator  Global Chiller 30GX / 30HX</v>
          </cell>
          <cell r="C36" t="str">
            <v>30GX-227-A</v>
          </cell>
          <cell r="D36">
            <v>13322</v>
          </cell>
          <cell r="E36">
            <v>3730.1600000000003</v>
          </cell>
        </row>
        <row r="37">
          <cell r="A37" t="str">
            <v>00PSG000208000A-----</v>
          </cell>
          <cell r="B37" t="str">
            <v>Service Simulator  Global Chiller 30GX / 30HX</v>
          </cell>
          <cell r="C37" t="str">
            <v>30GX-247-A</v>
          </cell>
          <cell r="D37">
            <v>13322</v>
          </cell>
          <cell r="E37">
            <v>3730.1600000000003</v>
          </cell>
        </row>
        <row r="38">
          <cell r="A38" t="str">
            <v>00PSG000208000A-----</v>
          </cell>
          <cell r="B38" t="str">
            <v>Service Simulator  Global Chiller 30GX / 30HX</v>
          </cell>
          <cell r="C38" t="str">
            <v>30GX-267-A</v>
          </cell>
          <cell r="D38">
            <v>13322</v>
          </cell>
          <cell r="E38">
            <v>3730.1600000000003</v>
          </cell>
        </row>
        <row r="39">
          <cell r="A39" t="str">
            <v>00PSG000208000A-----</v>
          </cell>
          <cell r="B39" t="str">
            <v>Service Simulator  Global Chiller 30GX / 30HX</v>
          </cell>
          <cell r="C39" t="str">
            <v>30GX-298-A</v>
          </cell>
          <cell r="D39">
            <v>13322</v>
          </cell>
          <cell r="E39">
            <v>3730.1600000000003</v>
          </cell>
        </row>
        <row r="40">
          <cell r="A40" t="str">
            <v>00PSG000208000A-----</v>
          </cell>
          <cell r="B40" t="str">
            <v>Service Simulator  Global Chiller 30GX / 30HX</v>
          </cell>
          <cell r="C40" t="str">
            <v>30GX-328-A</v>
          </cell>
          <cell r="D40">
            <v>13322</v>
          </cell>
          <cell r="E40">
            <v>3730.1600000000003</v>
          </cell>
        </row>
        <row r="41">
          <cell r="A41" t="str">
            <v>00PSG000208000A-----</v>
          </cell>
          <cell r="B41" t="str">
            <v>Service Simulator  Global Chiller 30GX / 30HX</v>
          </cell>
          <cell r="C41" t="str">
            <v>30GX-358-A</v>
          </cell>
          <cell r="D41">
            <v>13322</v>
          </cell>
          <cell r="E41">
            <v>3730.1600000000003</v>
          </cell>
        </row>
        <row r="42">
          <cell r="A42" t="str">
            <v>00PSG000208000A-----</v>
          </cell>
          <cell r="B42" t="str">
            <v>Service Simulator  Global Chiller 30GX / 30HX</v>
          </cell>
          <cell r="C42" t="str">
            <v>30HXC080-A</v>
          </cell>
          <cell r="D42">
            <v>13322</v>
          </cell>
          <cell r="E42">
            <v>3730.1600000000003</v>
          </cell>
        </row>
        <row r="43">
          <cell r="A43" t="str">
            <v>00PSG000208000A-----</v>
          </cell>
          <cell r="B43" t="str">
            <v>Service Simulator  Global Chiller 30GX / 30HX</v>
          </cell>
          <cell r="C43" t="str">
            <v>30HXC090-A</v>
          </cell>
          <cell r="D43">
            <v>13322</v>
          </cell>
          <cell r="E43">
            <v>3730.1600000000003</v>
          </cell>
        </row>
        <row r="44">
          <cell r="A44" t="str">
            <v>00PSG000208000A-----</v>
          </cell>
          <cell r="B44" t="str">
            <v>Service Simulator  Global Chiller 30GX / 30HX</v>
          </cell>
          <cell r="C44" t="str">
            <v>30HXC100-A</v>
          </cell>
          <cell r="D44">
            <v>13322</v>
          </cell>
          <cell r="E44">
            <v>3730.1600000000003</v>
          </cell>
        </row>
        <row r="45">
          <cell r="A45" t="str">
            <v>00PSG000208000A-----</v>
          </cell>
          <cell r="B45" t="str">
            <v>Service Simulator  Global Chiller 30GX / 30HX</v>
          </cell>
          <cell r="C45" t="str">
            <v>30HXC110-A</v>
          </cell>
          <cell r="D45">
            <v>13322</v>
          </cell>
          <cell r="E45">
            <v>3730.1600000000003</v>
          </cell>
        </row>
        <row r="46">
          <cell r="A46" t="str">
            <v>00PSG000208000A-----</v>
          </cell>
          <cell r="B46" t="str">
            <v>Service Simulator  Global Chiller 30GX / 30HX</v>
          </cell>
          <cell r="C46" t="str">
            <v>30HXC120-A</v>
          </cell>
          <cell r="D46">
            <v>13322</v>
          </cell>
          <cell r="E46">
            <v>3730.1600000000003</v>
          </cell>
        </row>
        <row r="47">
          <cell r="A47" t="str">
            <v>00PSG000208000A-----</v>
          </cell>
          <cell r="B47" t="str">
            <v>Service Simulator  Global Chiller 30GX / 30HX</v>
          </cell>
          <cell r="C47" t="str">
            <v>30HXC130-A</v>
          </cell>
          <cell r="D47">
            <v>13322</v>
          </cell>
          <cell r="E47">
            <v>3730.1600000000003</v>
          </cell>
        </row>
        <row r="48">
          <cell r="A48" t="str">
            <v>00PSG000208000A-----</v>
          </cell>
          <cell r="B48" t="str">
            <v>Service Simulator  Global Chiller 30GX / 30HX</v>
          </cell>
          <cell r="C48" t="str">
            <v>30HXC140-A</v>
          </cell>
          <cell r="D48">
            <v>13322</v>
          </cell>
          <cell r="E48">
            <v>3730.1600000000003</v>
          </cell>
        </row>
        <row r="49">
          <cell r="A49" t="str">
            <v>00PSG000208000A-----</v>
          </cell>
          <cell r="B49" t="str">
            <v>Service Simulator  Global Chiller 30GX / 30HX</v>
          </cell>
          <cell r="C49" t="str">
            <v>30HXC155-A</v>
          </cell>
          <cell r="D49">
            <v>13322</v>
          </cell>
          <cell r="E49">
            <v>3730.1600000000003</v>
          </cell>
        </row>
        <row r="50">
          <cell r="A50" t="str">
            <v>00PSG000208000A-----</v>
          </cell>
          <cell r="B50" t="str">
            <v>Service Simulator  Global Chiller 30GX / 30HX</v>
          </cell>
          <cell r="C50" t="str">
            <v>30HXC175-A</v>
          </cell>
          <cell r="D50">
            <v>13322</v>
          </cell>
          <cell r="E50">
            <v>3730.1600000000003</v>
          </cell>
        </row>
        <row r="51">
          <cell r="A51" t="str">
            <v>00PSG000208000A-----</v>
          </cell>
          <cell r="B51" t="str">
            <v>Service Simulator  Global Chiller 30GX / 30HX</v>
          </cell>
          <cell r="C51" t="str">
            <v>30HXC190-A</v>
          </cell>
          <cell r="D51">
            <v>13322</v>
          </cell>
          <cell r="E51">
            <v>3730.1600000000003</v>
          </cell>
        </row>
        <row r="52">
          <cell r="A52" t="str">
            <v>00PSG000208000A-----</v>
          </cell>
          <cell r="B52" t="str">
            <v>Service Simulator  Global Chiller 30GX / 30HX</v>
          </cell>
          <cell r="C52" t="str">
            <v>30HXC200-A</v>
          </cell>
          <cell r="D52">
            <v>13322</v>
          </cell>
          <cell r="E52">
            <v>3730.1600000000003</v>
          </cell>
        </row>
        <row r="53">
          <cell r="A53" t="str">
            <v>00PSG000208000A-----</v>
          </cell>
          <cell r="B53" t="str">
            <v>Service Simulator  Global Chiller 30GX / 30HX</v>
          </cell>
          <cell r="C53" t="str">
            <v>30HXC230-A</v>
          </cell>
          <cell r="D53">
            <v>13322</v>
          </cell>
          <cell r="E53">
            <v>3730.1600000000003</v>
          </cell>
        </row>
        <row r="54">
          <cell r="A54" t="str">
            <v>00PSG000208000A-----</v>
          </cell>
          <cell r="B54" t="str">
            <v>Service Simulator  Global Chiller 30GX / 30HX</v>
          </cell>
          <cell r="C54" t="str">
            <v>30HXC260-A</v>
          </cell>
          <cell r="D54">
            <v>13322</v>
          </cell>
          <cell r="E54">
            <v>3730.1600000000003</v>
          </cell>
        </row>
        <row r="55">
          <cell r="A55" t="str">
            <v>00PSG000208000A-----</v>
          </cell>
          <cell r="B55" t="str">
            <v>Service Simulator  Global Chiller 30GX / 30HX</v>
          </cell>
          <cell r="C55" t="str">
            <v>30HXC285-A</v>
          </cell>
          <cell r="D55">
            <v>13322</v>
          </cell>
          <cell r="E55">
            <v>3730.1600000000003</v>
          </cell>
        </row>
        <row r="56">
          <cell r="A56" t="str">
            <v>00PSG000208000A-----</v>
          </cell>
          <cell r="B56" t="str">
            <v>Service Simulator  Global Chiller 30GX / 30HX</v>
          </cell>
          <cell r="C56" t="str">
            <v>30HXC310-A</v>
          </cell>
          <cell r="D56">
            <v>13322</v>
          </cell>
          <cell r="E56">
            <v>3730.1600000000003</v>
          </cell>
        </row>
        <row r="57">
          <cell r="A57" t="str">
            <v>00PSG000208000A-----</v>
          </cell>
          <cell r="B57" t="str">
            <v>Service Simulator  Global Chiller 30GX / 30HX</v>
          </cell>
          <cell r="C57" t="str">
            <v>30HXC345-A</v>
          </cell>
          <cell r="D57">
            <v>13322</v>
          </cell>
          <cell r="E57">
            <v>3730.1600000000003</v>
          </cell>
        </row>
        <row r="58">
          <cell r="A58" t="str">
            <v>00PSG000208000A-----</v>
          </cell>
          <cell r="B58" t="str">
            <v>Service Simulator  Global Chiller 30GX / 30HX</v>
          </cell>
          <cell r="C58" t="str">
            <v>30HXC375-A</v>
          </cell>
          <cell r="D58">
            <v>13322</v>
          </cell>
          <cell r="E58">
            <v>3730.1600000000003</v>
          </cell>
        </row>
        <row r="59">
          <cell r="A59" t="str">
            <v>00PSG000208600A-----</v>
          </cell>
          <cell r="B59" t="str">
            <v>Service Simulator  Aquasnap 30RA / 30RH</v>
          </cell>
          <cell r="C59" t="str">
            <v>30RA-040-B</v>
          </cell>
          <cell r="D59">
            <v>4665</v>
          </cell>
          <cell r="E59">
            <v>1306.2</v>
          </cell>
        </row>
        <row r="60">
          <cell r="A60" t="str">
            <v>00PSG000208600A-----</v>
          </cell>
          <cell r="B60" t="str">
            <v>Service Simulator  Aquasnap 30RA / 30RH</v>
          </cell>
          <cell r="C60" t="str">
            <v>30RA-050-B</v>
          </cell>
          <cell r="D60">
            <v>4665</v>
          </cell>
          <cell r="E60">
            <v>1306.2</v>
          </cell>
        </row>
        <row r="61">
          <cell r="A61" t="str">
            <v>00PSG000208600A-----</v>
          </cell>
          <cell r="B61" t="str">
            <v>Service Simulator  Aquasnap 30RA / 30RH</v>
          </cell>
          <cell r="C61" t="str">
            <v>30RA-060-B</v>
          </cell>
          <cell r="D61">
            <v>4665</v>
          </cell>
          <cell r="E61">
            <v>1306.2</v>
          </cell>
        </row>
        <row r="62">
          <cell r="A62" t="str">
            <v>00PSG000208600A-----</v>
          </cell>
          <cell r="B62" t="str">
            <v>Service Simulator  Aquasnap 30RA / 30RH</v>
          </cell>
          <cell r="C62" t="str">
            <v>30RA-070-B</v>
          </cell>
          <cell r="D62">
            <v>4665</v>
          </cell>
          <cell r="E62">
            <v>1306.2</v>
          </cell>
        </row>
        <row r="63">
          <cell r="A63" t="str">
            <v>00PSG000208600A-----</v>
          </cell>
          <cell r="B63" t="str">
            <v>Service Simulator  Aquasnap 30RA / 30RH</v>
          </cell>
          <cell r="C63" t="str">
            <v>30RA-080-B</v>
          </cell>
          <cell r="D63">
            <v>4665</v>
          </cell>
          <cell r="E63">
            <v>1306.2</v>
          </cell>
        </row>
        <row r="64">
          <cell r="A64" t="str">
            <v>00PSG000208600A-----</v>
          </cell>
          <cell r="B64" t="str">
            <v>Service Simulator  Aquasnap 30RA / 30RH</v>
          </cell>
          <cell r="C64" t="str">
            <v>30RA-090-B</v>
          </cell>
          <cell r="D64">
            <v>4665</v>
          </cell>
          <cell r="E64">
            <v>1306.2</v>
          </cell>
        </row>
        <row r="65">
          <cell r="A65" t="str">
            <v>00PSG000208600A-----</v>
          </cell>
          <cell r="B65" t="str">
            <v>Service Simulator  Aquasnap 30RA / 30RH</v>
          </cell>
          <cell r="C65" t="str">
            <v>30RA-100-B</v>
          </cell>
          <cell r="D65">
            <v>4665</v>
          </cell>
          <cell r="E65">
            <v>1306.2</v>
          </cell>
        </row>
        <row r="66">
          <cell r="A66" t="str">
            <v>00PSG000208600A-----</v>
          </cell>
          <cell r="B66" t="str">
            <v>Service Simulator  Aquasnap 30RA / 30RH</v>
          </cell>
          <cell r="C66" t="str">
            <v>30RA-120-B</v>
          </cell>
          <cell r="D66">
            <v>4665</v>
          </cell>
          <cell r="E66">
            <v>1306.2</v>
          </cell>
        </row>
        <row r="67">
          <cell r="A67" t="str">
            <v>00PSG000208600A-----</v>
          </cell>
          <cell r="B67" t="str">
            <v>Service Simulator  Aquasnap 30RA / 30RH</v>
          </cell>
          <cell r="C67" t="str">
            <v>30RA-140-B</v>
          </cell>
          <cell r="D67">
            <v>4665</v>
          </cell>
          <cell r="E67">
            <v>1306.2</v>
          </cell>
        </row>
        <row r="68">
          <cell r="A68" t="str">
            <v>00PSG000208600A-----</v>
          </cell>
          <cell r="B68" t="str">
            <v>Service Simulator  Aquasnap 30RA / 30RH</v>
          </cell>
          <cell r="C68" t="str">
            <v>30RA-160-B</v>
          </cell>
          <cell r="D68">
            <v>4665</v>
          </cell>
          <cell r="E68">
            <v>1306.2</v>
          </cell>
        </row>
        <row r="69">
          <cell r="A69" t="str">
            <v>00PSG000208600A-----</v>
          </cell>
          <cell r="B69" t="str">
            <v>Service Simulator  Aquasnap 30RA / 30RH</v>
          </cell>
          <cell r="C69" t="str">
            <v>30RA-200-B</v>
          </cell>
          <cell r="D69">
            <v>4665</v>
          </cell>
          <cell r="E69">
            <v>1306.2</v>
          </cell>
        </row>
        <row r="70">
          <cell r="A70" t="str">
            <v>00PSG000208600A-----</v>
          </cell>
          <cell r="B70" t="str">
            <v>Service Simulator  Aquasnap 30RA / 30RH</v>
          </cell>
          <cell r="C70" t="str">
            <v>30RA-240-B</v>
          </cell>
          <cell r="D70">
            <v>4665</v>
          </cell>
          <cell r="E70">
            <v>1306.2</v>
          </cell>
        </row>
        <row r="71">
          <cell r="A71" t="str">
            <v>00PSG000208600A-----</v>
          </cell>
          <cell r="B71" t="str">
            <v>Service Simulator  Aquasnap 30RA / 30RH</v>
          </cell>
          <cell r="C71" t="str">
            <v>30RH-040-B</v>
          </cell>
          <cell r="D71">
            <v>4665</v>
          </cell>
          <cell r="E71">
            <v>1306.2</v>
          </cell>
        </row>
        <row r="72">
          <cell r="A72" t="str">
            <v>00PSG000208600A-----</v>
          </cell>
          <cell r="B72" t="str">
            <v>Service Simulator  Aquasnap 30RA / 30RH</v>
          </cell>
          <cell r="C72" t="str">
            <v>30RH-050-B</v>
          </cell>
          <cell r="D72">
            <v>4665</v>
          </cell>
          <cell r="E72">
            <v>1306.2</v>
          </cell>
        </row>
        <row r="73">
          <cell r="A73" t="str">
            <v>00PSG000208600A-----</v>
          </cell>
          <cell r="B73" t="str">
            <v>Service Simulator  Aquasnap 30RA / 30RH</v>
          </cell>
          <cell r="C73" t="str">
            <v>30RH-060-B</v>
          </cell>
          <cell r="D73">
            <v>4665</v>
          </cell>
          <cell r="E73">
            <v>1306.2</v>
          </cell>
        </row>
        <row r="74">
          <cell r="A74" t="str">
            <v>00PSG000208600A-----</v>
          </cell>
          <cell r="B74" t="str">
            <v>Service Simulator  Aquasnap 30RA / 30RH</v>
          </cell>
          <cell r="C74" t="str">
            <v>30RH-070-B</v>
          </cell>
          <cell r="D74">
            <v>4665</v>
          </cell>
          <cell r="E74">
            <v>1306.2</v>
          </cell>
        </row>
        <row r="75">
          <cell r="A75" t="str">
            <v>00PSG000208600A-----</v>
          </cell>
          <cell r="B75" t="str">
            <v>Service Simulator  Aquasnap 30RA / 30RH</v>
          </cell>
          <cell r="C75" t="str">
            <v>30RH-080-B</v>
          </cell>
          <cell r="D75">
            <v>4665</v>
          </cell>
          <cell r="E75">
            <v>1306.2</v>
          </cell>
        </row>
        <row r="76">
          <cell r="A76" t="str">
            <v>00PSG000208600A-----</v>
          </cell>
          <cell r="B76" t="str">
            <v>Service Simulator  Aquasnap 30RA / 30RH</v>
          </cell>
          <cell r="C76" t="str">
            <v>30RH-090-B</v>
          </cell>
          <cell r="D76">
            <v>4665</v>
          </cell>
          <cell r="E76">
            <v>1306.2</v>
          </cell>
        </row>
        <row r="77">
          <cell r="A77" t="str">
            <v>00PSG000208600A-----</v>
          </cell>
          <cell r="B77" t="str">
            <v>Service Simulator  Aquasnap 30RA / 30RH</v>
          </cell>
          <cell r="C77" t="str">
            <v>30RH-100-B</v>
          </cell>
          <cell r="D77">
            <v>4665</v>
          </cell>
          <cell r="E77">
            <v>1306.2</v>
          </cell>
        </row>
        <row r="78">
          <cell r="A78" t="str">
            <v>00PSG000208600A-----</v>
          </cell>
          <cell r="B78" t="str">
            <v>Service Simulator  Aquasnap 30RA / 30RH</v>
          </cell>
          <cell r="C78" t="str">
            <v>30RH-120-B</v>
          </cell>
          <cell r="D78">
            <v>4665</v>
          </cell>
          <cell r="E78">
            <v>1306.2</v>
          </cell>
        </row>
        <row r="79">
          <cell r="A79" t="str">
            <v>00PSG000208600A-----</v>
          </cell>
          <cell r="B79" t="str">
            <v>Service Simulator  Aquasnap 30RA / 30RH</v>
          </cell>
          <cell r="C79" t="str">
            <v>30RH-140-B</v>
          </cell>
          <cell r="D79">
            <v>4665</v>
          </cell>
          <cell r="E79">
            <v>1306.2</v>
          </cell>
        </row>
        <row r="80">
          <cell r="A80" t="str">
            <v>00PSG000208600A-----</v>
          </cell>
          <cell r="B80" t="str">
            <v>Service Simulator  Aquasnap 30RA / 30RH</v>
          </cell>
          <cell r="C80" t="str">
            <v>30RH-160-B</v>
          </cell>
          <cell r="D80">
            <v>4665</v>
          </cell>
          <cell r="E80">
            <v>1306.2</v>
          </cell>
        </row>
        <row r="81">
          <cell r="A81" t="str">
            <v>00PSG000208600A-----</v>
          </cell>
          <cell r="B81" t="str">
            <v>Service Simulator  Aquasnap 30RA / 30RH</v>
          </cell>
          <cell r="C81" t="str">
            <v>30RH-200-B</v>
          </cell>
          <cell r="D81">
            <v>4665</v>
          </cell>
          <cell r="E81">
            <v>1306.2</v>
          </cell>
        </row>
        <row r="82">
          <cell r="A82" t="str">
            <v>00PSG000208600A-----</v>
          </cell>
          <cell r="B82" t="str">
            <v>Service Simulator  Aquasnap 30RA / 30RH</v>
          </cell>
          <cell r="C82" t="str">
            <v>30RH-240-B</v>
          </cell>
          <cell r="D82">
            <v>4665</v>
          </cell>
          <cell r="E82">
            <v>1306.2</v>
          </cell>
        </row>
        <row r="83">
          <cell r="A83" t="str">
            <v>00PSG000208600A-----</v>
          </cell>
          <cell r="B83" t="str">
            <v>Service Simulator  Aquasnap 30RA / 30RH</v>
          </cell>
          <cell r="C83" t="str">
            <v>30RY-017-B</v>
          </cell>
          <cell r="D83">
            <v>4665</v>
          </cell>
          <cell r="E83">
            <v>1306.2</v>
          </cell>
        </row>
        <row r="84">
          <cell r="A84" t="str">
            <v>00PSG000208600A-----</v>
          </cell>
          <cell r="B84" t="str">
            <v>Service Simulator  Aquasnap 30RA / 30RH</v>
          </cell>
          <cell r="C84" t="str">
            <v>30RY-021-B</v>
          </cell>
          <cell r="D84">
            <v>4665</v>
          </cell>
          <cell r="E84">
            <v>1306.2</v>
          </cell>
        </row>
        <row r="85">
          <cell r="A85" t="str">
            <v>00PSG000208600A-----</v>
          </cell>
          <cell r="B85" t="str">
            <v>Service Simulator  Aquasnap 30RA / 30RH</v>
          </cell>
          <cell r="C85" t="str">
            <v>30RY-026-B</v>
          </cell>
          <cell r="D85">
            <v>4665</v>
          </cell>
          <cell r="E85">
            <v>1306.2</v>
          </cell>
        </row>
        <row r="86">
          <cell r="A86" t="str">
            <v>00PSG000208600A-----</v>
          </cell>
          <cell r="B86" t="str">
            <v>Service Simulator  Aquasnap 30RA / 30RH</v>
          </cell>
          <cell r="C86" t="str">
            <v>30RY-033-B</v>
          </cell>
          <cell r="D86">
            <v>4665</v>
          </cell>
          <cell r="E86">
            <v>1306.2</v>
          </cell>
        </row>
        <row r="87">
          <cell r="A87" t="str">
            <v>00PSG000208600A-----</v>
          </cell>
          <cell r="B87" t="str">
            <v>Service Simulator  Aquasnap 30RA / 30RH</v>
          </cell>
          <cell r="C87" t="str">
            <v>30RY-040-B</v>
          </cell>
          <cell r="D87">
            <v>4665</v>
          </cell>
          <cell r="E87">
            <v>1306.2</v>
          </cell>
        </row>
        <row r="88">
          <cell r="A88" t="str">
            <v>00PSG000208600A-----</v>
          </cell>
          <cell r="B88" t="str">
            <v>Service Simulator  Aquasnap 30RA / 30RH</v>
          </cell>
          <cell r="C88" t="str">
            <v>30RY-050-B</v>
          </cell>
          <cell r="D88">
            <v>4665</v>
          </cell>
          <cell r="E88">
            <v>1306.2</v>
          </cell>
        </row>
        <row r="89">
          <cell r="A89" t="str">
            <v>00PSG000208600A-----</v>
          </cell>
          <cell r="B89" t="str">
            <v>Service Simulator  Aquasnap 30RA / 30RH</v>
          </cell>
          <cell r="C89" t="str">
            <v>30RY-060-B</v>
          </cell>
          <cell r="D89">
            <v>4665</v>
          </cell>
          <cell r="E89">
            <v>1306.2</v>
          </cell>
        </row>
        <row r="90">
          <cell r="A90" t="str">
            <v>00PSG000208600A-----</v>
          </cell>
          <cell r="B90" t="str">
            <v>Service Simulator  Aquasnap 30RA / 30RH</v>
          </cell>
          <cell r="C90" t="str">
            <v>30RY-070-B</v>
          </cell>
          <cell r="D90">
            <v>4665</v>
          </cell>
          <cell r="E90">
            <v>1306.2</v>
          </cell>
        </row>
        <row r="91">
          <cell r="A91" t="str">
            <v>00PSG000208600A-----</v>
          </cell>
          <cell r="B91" t="str">
            <v>Service Simulator  Aquasnap 30RA / 30RH</v>
          </cell>
          <cell r="C91" t="str">
            <v>30RY-080-B</v>
          </cell>
          <cell r="D91">
            <v>4665</v>
          </cell>
          <cell r="E91">
            <v>1306.2</v>
          </cell>
        </row>
        <row r="92">
          <cell r="A92" t="str">
            <v>00PSG000208600A-----</v>
          </cell>
          <cell r="B92" t="str">
            <v>Service Simulator  Aquasnap 30RA / 30RH</v>
          </cell>
          <cell r="C92" t="str">
            <v>30RYH017-B</v>
          </cell>
          <cell r="D92">
            <v>4665</v>
          </cell>
          <cell r="E92">
            <v>1306.2</v>
          </cell>
        </row>
        <row r="93">
          <cell r="A93" t="str">
            <v>00PSG000208600A-----</v>
          </cell>
          <cell r="B93" t="str">
            <v>Service Simulator  Aquasnap 30RA / 30RH</v>
          </cell>
          <cell r="C93" t="str">
            <v>30RYH021-B</v>
          </cell>
          <cell r="D93">
            <v>4665</v>
          </cell>
          <cell r="E93">
            <v>1306.2</v>
          </cell>
        </row>
        <row r="94">
          <cell r="A94" t="str">
            <v>00PSG000208600A-----</v>
          </cell>
          <cell r="B94" t="str">
            <v>Service Simulator  Aquasnap 30RA / 30RH</v>
          </cell>
          <cell r="C94" t="str">
            <v>30RYH026-B</v>
          </cell>
          <cell r="D94">
            <v>4665</v>
          </cell>
          <cell r="E94">
            <v>1306.2</v>
          </cell>
        </row>
        <row r="95">
          <cell r="A95" t="str">
            <v>00PSG000208600A-----</v>
          </cell>
          <cell r="B95" t="str">
            <v>Service Simulator  Aquasnap 30RA / 30RH</v>
          </cell>
          <cell r="C95" t="str">
            <v>30RYH033-B</v>
          </cell>
          <cell r="D95">
            <v>4665</v>
          </cell>
          <cell r="E95">
            <v>1306.2</v>
          </cell>
        </row>
        <row r="96">
          <cell r="A96" t="str">
            <v>00PSG000208600A-----</v>
          </cell>
          <cell r="B96" t="str">
            <v>Service Simulator  Aquasnap 30RA / 30RH</v>
          </cell>
          <cell r="C96" t="str">
            <v>30RYH040-B</v>
          </cell>
          <cell r="D96">
            <v>4665</v>
          </cell>
          <cell r="E96">
            <v>1306.2</v>
          </cell>
        </row>
        <row r="97">
          <cell r="A97" t="str">
            <v>00PSG000208600A-----</v>
          </cell>
          <cell r="B97" t="str">
            <v>Service Simulator  Aquasnap 30RA / 30RH</v>
          </cell>
          <cell r="C97" t="str">
            <v>30RYH050-B</v>
          </cell>
          <cell r="D97">
            <v>4665</v>
          </cell>
          <cell r="E97">
            <v>1306.2</v>
          </cell>
        </row>
        <row r="98">
          <cell r="A98" t="str">
            <v>00PSG000208600A-----</v>
          </cell>
          <cell r="B98" t="str">
            <v>Service Simulator  Aquasnap 30RA / 30RH</v>
          </cell>
          <cell r="C98" t="str">
            <v>30RYH060-B</v>
          </cell>
          <cell r="D98">
            <v>4665</v>
          </cell>
          <cell r="E98">
            <v>1306.2</v>
          </cell>
        </row>
        <row r="99">
          <cell r="A99" t="str">
            <v>00PSG000208600A-----</v>
          </cell>
          <cell r="B99" t="str">
            <v>Service Simulator  Aquasnap 30RA / 30RH</v>
          </cell>
          <cell r="C99" t="str">
            <v>30RYH070-B</v>
          </cell>
          <cell r="D99">
            <v>4665</v>
          </cell>
          <cell r="E99">
            <v>1306.2</v>
          </cell>
        </row>
        <row r="100">
          <cell r="A100" t="str">
            <v>00PSG000208600A-----</v>
          </cell>
          <cell r="B100" t="str">
            <v>Service Simulator  Aquasnap 30RA / 30RH</v>
          </cell>
          <cell r="C100" t="str">
            <v>30RYH080-B</v>
          </cell>
          <cell r="D100">
            <v>4665</v>
          </cell>
          <cell r="E100">
            <v>1306.2</v>
          </cell>
        </row>
        <row r="101">
          <cell r="A101" t="str">
            <v>00PSG000209500A-----</v>
          </cell>
          <cell r="B101" t="str">
            <v>Service Simulator  Aquaforce  30XA</v>
          </cell>
          <cell r="C101" t="str">
            <v>30RYH080-B</v>
          </cell>
          <cell r="D101">
            <v>14735</v>
          </cell>
          <cell r="E101">
            <v>4125.8</v>
          </cell>
        </row>
        <row r="102">
          <cell r="A102" t="str">
            <v>00PSG000119100A-----</v>
          </cell>
          <cell r="B102" t="str">
            <v>CCN to J-BUS Gateway (Translator)</v>
          </cell>
          <cell r="C102" t="str">
            <v>30RA-040-B</v>
          </cell>
          <cell r="D102">
            <v>1126</v>
          </cell>
          <cell r="E102">
            <v>315.28000000000003</v>
          </cell>
        </row>
        <row r="103">
          <cell r="A103" t="str">
            <v>00PSG000119100A-----</v>
          </cell>
          <cell r="B103" t="str">
            <v>CCN to J-BUS Gateway (Translator)</v>
          </cell>
          <cell r="C103" t="str">
            <v>30RA-050-B</v>
          </cell>
          <cell r="D103">
            <v>1126</v>
          </cell>
          <cell r="E103">
            <v>315.28000000000003</v>
          </cell>
        </row>
        <row r="104">
          <cell r="A104" t="str">
            <v>00PSG000119100A-----</v>
          </cell>
          <cell r="B104" t="str">
            <v>CCN to J-BUS Gateway (Translator)</v>
          </cell>
          <cell r="C104" t="str">
            <v>30RA-060-B</v>
          </cell>
          <cell r="D104">
            <v>1126</v>
          </cell>
          <cell r="E104">
            <v>315.28000000000003</v>
          </cell>
        </row>
        <row r="105">
          <cell r="A105" t="str">
            <v>00PSG000119100A-----</v>
          </cell>
          <cell r="B105" t="str">
            <v>CCN to J-BUS Gateway (Translator)</v>
          </cell>
          <cell r="C105" t="str">
            <v>30RA-070-B</v>
          </cell>
          <cell r="D105">
            <v>1126</v>
          </cell>
          <cell r="E105">
            <v>315.28000000000003</v>
          </cell>
        </row>
        <row r="106">
          <cell r="A106" t="str">
            <v>00PSG000119100A-----</v>
          </cell>
          <cell r="B106" t="str">
            <v>CCN to J-BUS Gateway (Translator)</v>
          </cell>
          <cell r="C106" t="str">
            <v>30RA-080-B</v>
          </cell>
          <cell r="D106">
            <v>1126</v>
          </cell>
          <cell r="E106">
            <v>315.28000000000003</v>
          </cell>
        </row>
        <row r="107">
          <cell r="A107" t="str">
            <v>00PSG000119100A-----</v>
          </cell>
          <cell r="B107" t="str">
            <v>CCN to J-BUS Gateway (Translator)</v>
          </cell>
          <cell r="C107" t="str">
            <v>30RA-090-B</v>
          </cell>
          <cell r="D107">
            <v>1126</v>
          </cell>
          <cell r="E107">
            <v>315.28000000000003</v>
          </cell>
        </row>
        <row r="108">
          <cell r="A108" t="str">
            <v>00PSG000119100A-----</v>
          </cell>
          <cell r="B108" t="str">
            <v>CCN to J-BUS Gateway (Translator)</v>
          </cell>
          <cell r="C108" t="str">
            <v>30RA-100-B</v>
          </cell>
          <cell r="D108">
            <v>1126</v>
          </cell>
          <cell r="E108">
            <v>315.28000000000003</v>
          </cell>
        </row>
        <row r="109">
          <cell r="A109" t="str">
            <v>00PSG000119100A-----</v>
          </cell>
          <cell r="B109" t="str">
            <v>CCN to J-BUS Gateway (Translator)</v>
          </cell>
          <cell r="C109" t="str">
            <v>30RA-120-B</v>
          </cell>
          <cell r="D109">
            <v>1126</v>
          </cell>
          <cell r="E109">
            <v>315.28000000000003</v>
          </cell>
        </row>
        <row r="110">
          <cell r="A110" t="str">
            <v>00PSG000119100A-----</v>
          </cell>
          <cell r="B110" t="str">
            <v>CCN to J-BUS Gateway (Translator)</v>
          </cell>
          <cell r="C110" t="str">
            <v>30RA-140-B</v>
          </cell>
          <cell r="D110">
            <v>1126</v>
          </cell>
          <cell r="E110">
            <v>315.28000000000003</v>
          </cell>
        </row>
        <row r="111">
          <cell r="A111" t="str">
            <v>00PSG000119100A-----</v>
          </cell>
          <cell r="B111" t="str">
            <v>CCN to J-BUS Gateway (Translator)</v>
          </cell>
          <cell r="C111" t="str">
            <v>30RA-160-B</v>
          </cell>
          <cell r="D111">
            <v>1126</v>
          </cell>
          <cell r="E111">
            <v>315.28000000000003</v>
          </cell>
        </row>
        <row r="112">
          <cell r="A112" t="str">
            <v>00PSG000119100A-----</v>
          </cell>
          <cell r="B112" t="str">
            <v>CCN to J-BUS Gateway (Translator)</v>
          </cell>
          <cell r="C112" t="str">
            <v>30RA-200-B</v>
          </cell>
          <cell r="D112">
            <v>1126</v>
          </cell>
          <cell r="E112">
            <v>315.28000000000003</v>
          </cell>
        </row>
        <row r="113">
          <cell r="A113" t="str">
            <v>00PSG000119100A-----</v>
          </cell>
          <cell r="B113" t="str">
            <v>CCN to J-BUS Gateway (Translator)</v>
          </cell>
          <cell r="C113" t="str">
            <v>30RA-240-B</v>
          </cell>
          <cell r="D113">
            <v>1126</v>
          </cell>
          <cell r="E113">
            <v>315.28000000000003</v>
          </cell>
        </row>
        <row r="114">
          <cell r="A114" t="str">
            <v>00PSG000119100A-----</v>
          </cell>
          <cell r="B114" t="str">
            <v>CCN to J-BUS Gateway (Translator)</v>
          </cell>
          <cell r="C114" t="str">
            <v>30RB-262-</v>
          </cell>
          <cell r="D114">
            <v>1126</v>
          </cell>
          <cell r="E114">
            <v>315.28000000000003</v>
          </cell>
        </row>
        <row r="115">
          <cell r="A115" t="str">
            <v>00PSG000119100A-----</v>
          </cell>
          <cell r="B115" t="str">
            <v>CCN to J-BUS Gateway (Translator)</v>
          </cell>
          <cell r="C115" t="str">
            <v>30RB-302-</v>
          </cell>
          <cell r="D115">
            <v>1126</v>
          </cell>
          <cell r="E115">
            <v>315.28000000000003</v>
          </cell>
        </row>
        <row r="116">
          <cell r="A116" t="str">
            <v>00PSG000119100A-----</v>
          </cell>
          <cell r="B116" t="str">
            <v>CCN to J-BUS Gateway (Translator)</v>
          </cell>
          <cell r="C116" t="str">
            <v>30RB-342-</v>
          </cell>
          <cell r="D116">
            <v>1126</v>
          </cell>
          <cell r="E116">
            <v>315.28000000000003</v>
          </cell>
        </row>
        <row r="117">
          <cell r="A117" t="str">
            <v>00PSG000119100A-----</v>
          </cell>
          <cell r="B117" t="str">
            <v>CCN to J-BUS Gateway (Translator)</v>
          </cell>
          <cell r="C117" t="str">
            <v>30RB-372-</v>
          </cell>
          <cell r="D117">
            <v>1126</v>
          </cell>
          <cell r="E117">
            <v>315.28000000000003</v>
          </cell>
        </row>
        <row r="118">
          <cell r="A118" t="str">
            <v>00PSG000119100A-----</v>
          </cell>
          <cell r="B118" t="str">
            <v>CCN to J-BUS Gateway (Translator)</v>
          </cell>
          <cell r="C118" t="str">
            <v>30RB-402-</v>
          </cell>
          <cell r="D118">
            <v>1126</v>
          </cell>
          <cell r="E118">
            <v>315.28000000000003</v>
          </cell>
        </row>
        <row r="119">
          <cell r="A119" t="str">
            <v>00PSG000119100A-----</v>
          </cell>
          <cell r="B119" t="str">
            <v>CCN to J-BUS Gateway (Translator)</v>
          </cell>
          <cell r="C119" t="str">
            <v>30RB-432-</v>
          </cell>
          <cell r="D119">
            <v>1126</v>
          </cell>
          <cell r="E119">
            <v>315.28000000000003</v>
          </cell>
        </row>
        <row r="120">
          <cell r="A120" t="str">
            <v>00PSG000119100A-----</v>
          </cell>
          <cell r="B120" t="str">
            <v>CCN to J-BUS Gateway (Translator)</v>
          </cell>
          <cell r="C120" t="str">
            <v>30RB-462-</v>
          </cell>
          <cell r="D120">
            <v>1126</v>
          </cell>
          <cell r="E120">
            <v>315.28000000000003</v>
          </cell>
        </row>
        <row r="121">
          <cell r="A121" t="str">
            <v>00PSG000119100A-----</v>
          </cell>
          <cell r="B121" t="str">
            <v>CCN to J-BUS Gateway (Translator)</v>
          </cell>
          <cell r="C121" t="str">
            <v>30RB-522-</v>
          </cell>
          <cell r="D121">
            <v>1126</v>
          </cell>
          <cell r="E121">
            <v>315.28000000000003</v>
          </cell>
        </row>
        <row r="122">
          <cell r="A122" t="str">
            <v>00PSG000119100A-----</v>
          </cell>
          <cell r="B122" t="str">
            <v>CCN to J-BUS Gateway (Translator)</v>
          </cell>
          <cell r="C122" t="str">
            <v>30RB-602-</v>
          </cell>
          <cell r="D122">
            <v>1126</v>
          </cell>
          <cell r="E122">
            <v>315.28000000000003</v>
          </cell>
        </row>
        <row r="123">
          <cell r="A123" t="str">
            <v>00PSG000119100A-----</v>
          </cell>
          <cell r="B123" t="str">
            <v>CCN to J-BUS Gateway (Translator)</v>
          </cell>
          <cell r="C123" t="str">
            <v>30RB-672-</v>
          </cell>
          <cell r="D123">
            <v>1126</v>
          </cell>
          <cell r="E123">
            <v>315.28000000000003</v>
          </cell>
        </row>
        <row r="124">
          <cell r="A124" t="str">
            <v>00PSG000119100A-----</v>
          </cell>
          <cell r="B124" t="str">
            <v>CCN to J-BUS Gateway (Translator)</v>
          </cell>
          <cell r="C124" t="str">
            <v>30RB-732-</v>
          </cell>
          <cell r="D124">
            <v>1126</v>
          </cell>
          <cell r="E124">
            <v>315.28000000000003</v>
          </cell>
        </row>
        <row r="125">
          <cell r="A125" t="str">
            <v>00PSG000119100A-----</v>
          </cell>
          <cell r="B125" t="str">
            <v>CCN to J-BUS Gateway (Translator)</v>
          </cell>
          <cell r="C125" t="str">
            <v>30RB-802-</v>
          </cell>
          <cell r="D125">
            <v>1126</v>
          </cell>
          <cell r="E125">
            <v>315.28000000000003</v>
          </cell>
        </row>
        <row r="126">
          <cell r="A126" t="str">
            <v>00PSG000119100A-----</v>
          </cell>
          <cell r="B126" t="str">
            <v>CCN to J-BUS Gateway (Translator)</v>
          </cell>
          <cell r="C126" t="str">
            <v>30RQ-262-</v>
          </cell>
          <cell r="D126">
            <v>1126</v>
          </cell>
          <cell r="E126">
            <v>315.28000000000003</v>
          </cell>
        </row>
        <row r="127">
          <cell r="A127" t="str">
            <v>00PSG000119100A-----</v>
          </cell>
          <cell r="B127" t="str">
            <v>CCN to J-BUS Gateway (Translator)</v>
          </cell>
          <cell r="C127" t="str">
            <v>30RQ-302-</v>
          </cell>
          <cell r="D127">
            <v>1126</v>
          </cell>
          <cell r="E127">
            <v>315.28000000000003</v>
          </cell>
        </row>
        <row r="128">
          <cell r="A128" t="str">
            <v>00PSG000119100A-----</v>
          </cell>
          <cell r="B128" t="str">
            <v>CCN to J-BUS Gateway (Translator)</v>
          </cell>
          <cell r="C128" t="str">
            <v>30RQ-342-</v>
          </cell>
          <cell r="D128">
            <v>1126</v>
          </cell>
          <cell r="E128">
            <v>315.28000000000003</v>
          </cell>
        </row>
        <row r="129">
          <cell r="A129" t="str">
            <v>00PSG000119100A-----</v>
          </cell>
          <cell r="B129" t="str">
            <v>CCN to J-BUS Gateway (Translator)</v>
          </cell>
          <cell r="C129" t="str">
            <v>30RQ-372-</v>
          </cell>
          <cell r="D129">
            <v>1126</v>
          </cell>
          <cell r="E129">
            <v>315.28000000000003</v>
          </cell>
        </row>
        <row r="130">
          <cell r="A130" t="str">
            <v>00PSG000119100A-----</v>
          </cell>
          <cell r="B130" t="str">
            <v>CCN to J-BUS Gateway (Translator)</v>
          </cell>
          <cell r="C130" t="str">
            <v>30RQ-402-</v>
          </cell>
          <cell r="D130">
            <v>1126</v>
          </cell>
          <cell r="E130">
            <v>315.28000000000003</v>
          </cell>
        </row>
        <row r="131">
          <cell r="A131" t="str">
            <v>00PSG000119100A-----</v>
          </cell>
          <cell r="B131" t="str">
            <v>CCN to J-BUS Gateway (Translator)</v>
          </cell>
          <cell r="C131" t="str">
            <v>30RQ-432-</v>
          </cell>
          <cell r="D131">
            <v>1126</v>
          </cell>
          <cell r="E131">
            <v>315.28000000000003</v>
          </cell>
        </row>
        <row r="132">
          <cell r="A132" t="str">
            <v>00PSG000119100A-----</v>
          </cell>
          <cell r="B132" t="str">
            <v>CCN to J-BUS Gateway (Translator)</v>
          </cell>
          <cell r="C132" t="str">
            <v>30RQ-462-</v>
          </cell>
          <cell r="D132">
            <v>1126</v>
          </cell>
          <cell r="E132">
            <v>315.28000000000003</v>
          </cell>
        </row>
        <row r="133">
          <cell r="A133" t="str">
            <v>00PSG000119100A-----</v>
          </cell>
          <cell r="B133" t="str">
            <v>CCN to J-BUS Gateway (Translator)</v>
          </cell>
          <cell r="C133" t="str">
            <v>30RQ-522-</v>
          </cell>
          <cell r="D133">
            <v>1126</v>
          </cell>
          <cell r="E133">
            <v>315.28000000000003</v>
          </cell>
        </row>
        <row r="134">
          <cell r="A134" t="str">
            <v>00PSG000119100A-----</v>
          </cell>
          <cell r="B134" t="str">
            <v>CCN to J-BUS Gateway (Translator)</v>
          </cell>
          <cell r="C134" t="str">
            <v>30RH-040-B</v>
          </cell>
          <cell r="D134">
            <v>1126</v>
          </cell>
          <cell r="E134">
            <v>315.28000000000003</v>
          </cell>
        </row>
        <row r="135">
          <cell r="A135" t="str">
            <v>00PSG000119100A-----</v>
          </cell>
          <cell r="B135" t="str">
            <v>CCN to J-BUS Gateway (Translator)</v>
          </cell>
          <cell r="C135" t="str">
            <v>30RH-050-B</v>
          </cell>
          <cell r="D135">
            <v>1126</v>
          </cell>
          <cell r="E135">
            <v>315.28000000000003</v>
          </cell>
        </row>
        <row r="136">
          <cell r="A136" t="str">
            <v>00PSG000119100A-----</v>
          </cell>
          <cell r="B136" t="str">
            <v>CCN to J-BUS Gateway (Translator)</v>
          </cell>
          <cell r="C136" t="str">
            <v>30RH-060-B</v>
          </cell>
          <cell r="D136">
            <v>1126</v>
          </cell>
          <cell r="E136">
            <v>315.28000000000003</v>
          </cell>
        </row>
        <row r="137">
          <cell r="A137" t="str">
            <v>00PSG000119100A-----</v>
          </cell>
          <cell r="B137" t="str">
            <v>CCN to J-BUS Gateway (Translator)</v>
          </cell>
          <cell r="C137" t="str">
            <v>30RH-070-B</v>
          </cell>
          <cell r="D137">
            <v>1126</v>
          </cell>
          <cell r="E137">
            <v>315.28000000000003</v>
          </cell>
        </row>
        <row r="138">
          <cell r="A138" t="str">
            <v>00PSG000119100A-----</v>
          </cell>
          <cell r="B138" t="str">
            <v>CCN to J-BUS Gateway (Translator)</v>
          </cell>
          <cell r="C138" t="str">
            <v>30RH-080-B</v>
          </cell>
          <cell r="D138">
            <v>1126</v>
          </cell>
          <cell r="E138">
            <v>315.28000000000003</v>
          </cell>
        </row>
        <row r="139">
          <cell r="A139" t="str">
            <v>00PSG000119100A-----</v>
          </cell>
          <cell r="B139" t="str">
            <v>CCN to J-BUS Gateway (Translator)</v>
          </cell>
          <cell r="C139" t="str">
            <v>30RH-090-B</v>
          </cell>
          <cell r="D139">
            <v>1126</v>
          </cell>
          <cell r="E139">
            <v>315.28000000000003</v>
          </cell>
        </row>
        <row r="140">
          <cell r="A140" t="str">
            <v>00PSG000119100A-----</v>
          </cell>
          <cell r="B140" t="str">
            <v>CCN to J-BUS Gateway (Translator)</v>
          </cell>
          <cell r="C140" t="str">
            <v>30RH-100-B</v>
          </cell>
          <cell r="D140">
            <v>1126</v>
          </cell>
          <cell r="E140">
            <v>315.28000000000003</v>
          </cell>
        </row>
        <row r="141">
          <cell r="A141" t="str">
            <v>00PSG000119100A-----</v>
          </cell>
          <cell r="B141" t="str">
            <v>CCN to J-BUS Gateway (Translator)</v>
          </cell>
          <cell r="C141" t="str">
            <v>30RH-120-B</v>
          </cell>
          <cell r="D141">
            <v>1126</v>
          </cell>
          <cell r="E141">
            <v>315.28000000000003</v>
          </cell>
        </row>
        <row r="142">
          <cell r="A142" t="str">
            <v>00PSG000119100A-----</v>
          </cell>
          <cell r="B142" t="str">
            <v>CCN to J-BUS Gateway (Translator)</v>
          </cell>
          <cell r="C142" t="str">
            <v>30RH-140-B</v>
          </cell>
          <cell r="D142">
            <v>1126</v>
          </cell>
          <cell r="E142">
            <v>315.28000000000003</v>
          </cell>
        </row>
        <row r="143">
          <cell r="A143" t="str">
            <v>00PSG000119100A-----</v>
          </cell>
          <cell r="B143" t="str">
            <v>CCN to J-BUS Gateway (Translator)</v>
          </cell>
          <cell r="C143" t="str">
            <v>30RH-160-B</v>
          </cell>
          <cell r="D143">
            <v>1126</v>
          </cell>
          <cell r="E143">
            <v>315.28000000000003</v>
          </cell>
        </row>
        <row r="144">
          <cell r="A144" t="str">
            <v>00PSG000119100A-----</v>
          </cell>
          <cell r="B144" t="str">
            <v>CCN to J-BUS Gateway (Translator)</v>
          </cell>
          <cell r="C144" t="str">
            <v>30RH-200-B</v>
          </cell>
          <cell r="D144">
            <v>1126</v>
          </cell>
          <cell r="E144">
            <v>315.28000000000003</v>
          </cell>
        </row>
        <row r="145">
          <cell r="A145" t="str">
            <v>00PSG000119100A-----</v>
          </cell>
          <cell r="B145" t="str">
            <v>CCN to J-BUS Gateway (Translator)</v>
          </cell>
          <cell r="C145" t="str">
            <v>30RH-240-B</v>
          </cell>
          <cell r="D145">
            <v>1126</v>
          </cell>
          <cell r="E145">
            <v>315.28000000000003</v>
          </cell>
        </row>
        <row r="146">
          <cell r="A146" t="str">
            <v>00PSG000119100A-----</v>
          </cell>
          <cell r="B146" t="str">
            <v>CCN to J-BUS Gateway (Translator)</v>
          </cell>
          <cell r="C146" t="str">
            <v>30RW-020-</v>
          </cell>
          <cell r="D146">
            <v>1126</v>
          </cell>
          <cell r="E146">
            <v>315.28000000000003</v>
          </cell>
        </row>
        <row r="147">
          <cell r="A147" t="str">
            <v>00PSG000119100A-----</v>
          </cell>
          <cell r="B147" t="str">
            <v>CCN to J-BUS Gateway (Translator)</v>
          </cell>
          <cell r="C147" t="str">
            <v>30RW-025-</v>
          </cell>
          <cell r="D147">
            <v>1126</v>
          </cell>
          <cell r="E147">
            <v>315.28000000000003</v>
          </cell>
        </row>
        <row r="148">
          <cell r="A148" t="str">
            <v>00PSG000119100A-----</v>
          </cell>
          <cell r="B148" t="str">
            <v>CCN to J-BUS Gateway (Translator)</v>
          </cell>
          <cell r="C148" t="str">
            <v>30RW-030-</v>
          </cell>
          <cell r="D148">
            <v>1126</v>
          </cell>
          <cell r="E148">
            <v>315.28000000000003</v>
          </cell>
        </row>
        <row r="149">
          <cell r="A149" t="str">
            <v>00PSG000119100A-----</v>
          </cell>
          <cell r="B149" t="str">
            <v>CCN to J-BUS Gateway (Translator)</v>
          </cell>
          <cell r="C149" t="str">
            <v>30RW-040-</v>
          </cell>
          <cell r="D149">
            <v>1126</v>
          </cell>
          <cell r="E149">
            <v>315.28000000000003</v>
          </cell>
        </row>
        <row r="150">
          <cell r="A150" t="str">
            <v>00PSG000119100A-----</v>
          </cell>
          <cell r="B150" t="str">
            <v>CCN to J-BUS Gateway (Translator)</v>
          </cell>
          <cell r="C150" t="str">
            <v>30RW-045-</v>
          </cell>
          <cell r="D150">
            <v>1126</v>
          </cell>
          <cell r="E150">
            <v>315.28000000000003</v>
          </cell>
        </row>
        <row r="151">
          <cell r="A151" t="str">
            <v>00PSG000119100A-----</v>
          </cell>
          <cell r="B151" t="str">
            <v>CCN to J-BUS Gateway (Translator)</v>
          </cell>
          <cell r="C151" t="str">
            <v>30RW-060-</v>
          </cell>
          <cell r="D151">
            <v>1126</v>
          </cell>
          <cell r="E151">
            <v>315.28000000000003</v>
          </cell>
        </row>
        <row r="152">
          <cell r="A152" t="str">
            <v>00PSG000119100A-----</v>
          </cell>
          <cell r="B152" t="str">
            <v>CCN to J-BUS Gateway (Translator)</v>
          </cell>
          <cell r="C152" t="str">
            <v>30RW-070-</v>
          </cell>
          <cell r="D152">
            <v>1126</v>
          </cell>
          <cell r="E152">
            <v>315.28000000000003</v>
          </cell>
        </row>
        <row r="153">
          <cell r="A153" t="str">
            <v>00PSG000119100A-----</v>
          </cell>
          <cell r="B153" t="str">
            <v>CCN to J-BUS Gateway (Translator)</v>
          </cell>
          <cell r="C153" t="str">
            <v>30RW-080-</v>
          </cell>
          <cell r="D153">
            <v>1126</v>
          </cell>
          <cell r="E153">
            <v>315.28000000000003</v>
          </cell>
        </row>
        <row r="154">
          <cell r="A154" t="str">
            <v>00PSG000119100A-----</v>
          </cell>
          <cell r="B154" t="str">
            <v>CCN to J-BUS Gateway (Translator)</v>
          </cell>
          <cell r="C154" t="str">
            <v>30RW-090-</v>
          </cell>
          <cell r="D154">
            <v>1126</v>
          </cell>
          <cell r="E154">
            <v>315.28000000000003</v>
          </cell>
        </row>
        <row r="155">
          <cell r="A155" t="str">
            <v>00PSG000119100A-----</v>
          </cell>
          <cell r="B155" t="str">
            <v>CCN to J-BUS Gateway (Translator)</v>
          </cell>
          <cell r="C155" t="str">
            <v>30RW-110-</v>
          </cell>
          <cell r="D155">
            <v>1126</v>
          </cell>
          <cell r="E155">
            <v>315.28000000000003</v>
          </cell>
        </row>
        <row r="156">
          <cell r="A156" t="str">
            <v>00PSG000119100A-----</v>
          </cell>
          <cell r="B156" t="str">
            <v>CCN to J-BUS Gateway (Translator)</v>
          </cell>
          <cell r="C156" t="str">
            <v>30RW-120-</v>
          </cell>
          <cell r="D156">
            <v>1126</v>
          </cell>
          <cell r="E156">
            <v>315.28000000000003</v>
          </cell>
        </row>
        <row r="157">
          <cell r="A157" t="str">
            <v>00PSG000119100A-----</v>
          </cell>
          <cell r="B157" t="str">
            <v>CCN to J-BUS Gateway (Translator)</v>
          </cell>
          <cell r="C157" t="str">
            <v>30RW-135-</v>
          </cell>
          <cell r="D157">
            <v>1126</v>
          </cell>
          <cell r="E157">
            <v>315.28000000000003</v>
          </cell>
        </row>
        <row r="158">
          <cell r="A158" t="str">
            <v>00PSG000119100A-----</v>
          </cell>
          <cell r="B158" t="str">
            <v>CCN to J-BUS Gateway (Translator)</v>
          </cell>
          <cell r="C158" t="str">
            <v>30RW-150-</v>
          </cell>
          <cell r="D158">
            <v>1126</v>
          </cell>
          <cell r="E158">
            <v>315.28000000000003</v>
          </cell>
        </row>
        <row r="159">
          <cell r="A159" t="str">
            <v>00PSG000119100A-----</v>
          </cell>
          <cell r="B159" t="str">
            <v>CCN to J-BUS Gateway (Translator)</v>
          </cell>
          <cell r="C159" t="str">
            <v>30RW-160-</v>
          </cell>
          <cell r="D159">
            <v>1126</v>
          </cell>
          <cell r="E159">
            <v>315.28000000000003</v>
          </cell>
        </row>
        <row r="160">
          <cell r="A160" t="str">
            <v>00PSG000119100A-----</v>
          </cell>
          <cell r="B160" t="str">
            <v>CCN to J-BUS Gateway (Translator)</v>
          </cell>
          <cell r="C160" t="str">
            <v>30RW-185-</v>
          </cell>
          <cell r="D160">
            <v>1126</v>
          </cell>
          <cell r="E160">
            <v>315.28000000000003</v>
          </cell>
        </row>
        <row r="161">
          <cell r="A161" t="str">
            <v>00PSG000119100A-----</v>
          </cell>
          <cell r="B161" t="str">
            <v>CCN to J-BUS Gateway (Translator)</v>
          </cell>
          <cell r="C161" t="str">
            <v>30RW-210-</v>
          </cell>
          <cell r="D161">
            <v>1126</v>
          </cell>
          <cell r="E161">
            <v>315.28000000000003</v>
          </cell>
        </row>
        <row r="162">
          <cell r="A162" t="str">
            <v>00PSG000119100A-----</v>
          </cell>
          <cell r="B162" t="str">
            <v>CCN to J-BUS Gateway (Translator)</v>
          </cell>
          <cell r="C162" t="str">
            <v>30RW-245-</v>
          </cell>
          <cell r="D162">
            <v>1126</v>
          </cell>
          <cell r="E162">
            <v>315.28000000000003</v>
          </cell>
        </row>
        <row r="163">
          <cell r="A163" t="str">
            <v>00PSG000119100A-----</v>
          </cell>
          <cell r="B163" t="str">
            <v>CCN to J-BUS Gateway (Translator)</v>
          </cell>
          <cell r="C163" t="str">
            <v>30RW-275-</v>
          </cell>
          <cell r="D163">
            <v>1126</v>
          </cell>
          <cell r="E163">
            <v>315.28000000000003</v>
          </cell>
        </row>
        <row r="164">
          <cell r="A164" t="str">
            <v>00PSG000119100A-----</v>
          </cell>
          <cell r="B164" t="str">
            <v>CCN to J-BUS Gateway (Translator)</v>
          </cell>
          <cell r="C164" t="str">
            <v>30RW-300-</v>
          </cell>
          <cell r="D164">
            <v>1126</v>
          </cell>
          <cell r="E164">
            <v>315.28000000000003</v>
          </cell>
        </row>
        <row r="165">
          <cell r="A165" t="str">
            <v>00PSG000119100A-----</v>
          </cell>
          <cell r="B165" t="str">
            <v>CCN to J-BUS Gateway (Translator)</v>
          </cell>
          <cell r="C165" t="str">
            <v>30RWA020-</v>
          </cell>
          <cell r="D165">
            <v>1126</v>
          </cell>
          <cell r="E165">
            <v>315.28000000000003</v>
          </cell>
        </row>
        <row r="166">
          <cell r="A166" t="str">
            <v>00PSG000119100A-----</v>
          </cell>
          <cell r="B166" t="str">
            <v>CCN to J-BUS Gateway (Translator)</v>
          </cell>
          <cell r="C166" t="str">
            <v>30RWA025-</v>
          </cell>
          <cell r="D166">
            <v>1126</v>
          </cell>
          <cell r="E166">
            <v>315.28000000000003</v>
          </cell>
        </row>
        <row r="167">
          <cell r="A167" t="str">
            <v>00PSG000119100A-----</v>
          </cell>
          <cell r="B167" t="str">
            <v>CCN to J-BUS Gateway (Translator)</v>
          </cell>
          <cell r="C167" t="str">
            <v>30RWA030-</v>
          </cell>
          <cell r="D167">
            <v>1126</v>
          </cell>
          <cell r="E167">
            <v>315.28000000000003</v>
          </cell>
        </row>
        <row r="168">
          <cell r="A168" t="str">
            <v>00PSG000119100A-----</v>
          </cell>
          <cell r="B168" t="str">
            <v>CCN to J-BUS Gateway (Translator)</v>
          </cell>
          <cell r="C168" t="str">
            <v>30RWA040-</v>
          </cell>
          <cell r="D168">
            <v>1126</v>
          </cell>
          <cell r="E168">
            <v>315.28000000000003</v>
          </cell>
        </row>
        <row r="169">
          <cell r="A169" t="str">
            <v>00PSG000119100A-----</v>
          </cell>
          <cell r="B169" t="str">
            <v>CCN to J-BUS Gateway (Translator)</v>
          </cell>
          <cell r="C169" t="str">
            <v>30RWA045-</v>
          </cell>
          <cell r="D169">
            <v>1126</v>
          </cell>
          <cell r="E169">
            <v>315.28000000000003</v>
          </cell>
        </row>
        <row r="170">
          <cell r="A170" t="str">
            <v>00PSG000119100A-----</v>
          </cell>
          <cell r="B170" t="str">
            <v>CCN to J-BUS Gateway (Translator)</v>
          </cell>
          <cell r="C170" t="str">
            <v>30RWA060-</v>
          </cell>
          <cell r="D170">
            <v>1126</v>
          </cell>
          <cell r="E170">
            <v>315.28000000000003</v>
          </cell>
        </row>
        <row r="171">
          <cell r="A171" t="str">
            <v>00PSG000119100A-----</v>
          </cell>
          <cell r="B171" t="str">
            <v>CCN to J-BUS Gateway (Translator)</v>
          </cell>
          <cell r="C171" t="str">
            <v>30RWA070-</v>
          </cell>
          <cell r="D171">
            <v>1126</v>
          </cell>
          <cell r="E171">
            <v>315.28000000000003</v>
          </cell>
        </row>
        <row r="172">
          <cell r="A172" t="str">
            <v>00PSG000119100A-----</v>
          </cell>
          <cell r="B172" t="str">
            <v>CCN to J-BUS Gateway (Translator)</v>
          </cell>
          <cell r="C172" t="str">
            <v>30RWA080-</v>
          </cell>
          <cell r="D172">
            <v>1126</v>
          </cell>
          <cell r="E172">
            <v>315.28000000000003</v>
          </cell>
        </row>
        <row r="173">
          <cell r="A173" t="str">
            <v>00PSG000119100A-----</v>
          </cell>
          <cell r="B173" t="str">
            <v>CCN to J-BUS Gateway (Translator)</v>
          </cell>
          <cell r="C173" t="str">
            <v>30RWA090-</v>
          </cell>
          <cell r="D173">
            <v>1126</v>
          </cell>
          <cell r="E173">
            <v>315.28000000000003</v>
          </cell>
        </row>
        <row r="174">
          <cell r="A174" t="str">
            <v>00PSG000119100A-----</v>
          </cell>
          <cell r="B174" t="str">
            <v>CCN to J-BUS Gateway (Translator)</v>
          </cell>
          <cell r="C174" t="str">
            <v>30RWA110-</v>
          </cell>
          <cell r="D174">
            <v>1126</v>
          </cell>
          <cell r="E174">
            <v>315.28000000000003</v>
          </cell>
        </row>
        <row r="175">
          <cell r="A175" t="str">
            <v>00PSG000119100A-----</v>
          </cell>
          <cell r="B175" t="str">
            <v>CCN to J-BUS Gateway (Translator)</v>
          </cell>
          <cell r="C175" t="str">
            <v>30RWA120-</v>
          </cell>
          <cell r="D175">
            <v>1126</v>
          </cell>
          <cell r="E175">
            <v>315.28000000000003</v>
          </cell>
        </row>
        <row r="176">
          <cell r="A176" t="str">
            <v>00PSG000119100A-----</v>
          </cell>
          <cell r="B176" t="str">
            <v>CCN to J-BUS Gateway (Translator)</v>
          </cell>
          <cell r="C176" t="str">
            <v>30RWA135-</v>
          </cell>
          <cell r="D176">
            <v>1126</v>
          </cell>
          <cell r="E176">
            <v>315.28000000000003</v>
          </cell>
        </row>
        <row r="177">
          <cell r="A177" t="str">
            <v>00PSG000119100A-----</v>
          </cell>
          <cell r="B177" t="str">
            <v>CCN to J-BUS Gateway (Translator)</v>
          </cell>
          <cell r="C177" t="str">
            <v>30RWA150-</v>
          </cell>
          <cell r="D177">
            <v>1126</v>
          </cell>
          <cell r="E177">
            <v>315.28000000000003</v>
          </cell>
        </row>
        <row r="178">
          <cell r="A178" t="str">
            <v>00PSG000119100A-----</v>
          </cell>
          <cell r="B178" t="str">
            <v>CCN to J-BUS Gateway (Translator)</v>
          </cell>
          <cell r="C178" t="str">
            <v>30RWA160-</v>
          </cell>
          <cell r="D178">
            <v>1126</v>
          </cell>
          <cell r="E178">
            <v>315.28000000000003</v>
          </cell>
        </row>
        <row r="179">
          <cell r="A179" t="str">
            <v>00PSG000119100A-----</v>
          </cell>
          <cell r="B179" t="str">
            <v>CCN to J-BUS Gateway (Translator)</v>
          </cell>
          <cell r="C179" t="str">
            <v>30RWA185-</v>
          </cell>
          <cell r="D179">
            <v>1126</v>
          </cell>
          <cell r="E179">
            <v>315.28000000000003</v>
          </cell>
        </row>
        <row r="180">
          <cell r="A180" t="str">
            <v>00PSG000119100A-----</v>
          </cell>
          <cell r="B180" t="str">
            <v>CCN to J-BUS Gateway (Translator)</v>
          </cell>
          <cell r="C180" t="str">
            <v>30RWA210-</v>
          </cell>
          <cell r="D180">
            <v>1126</v>
          </cell>
          <cell r="E180">
            <v>315.28000000000003</v>
          </cell>
        </row>
        <row r="181">
          <cell r="A181" t="str">
            <v>00PSG000119100A-----</v>
          </cell>
          <cell r="B181" t="str">
            <v>CCN to J-BUS Gateway (Translator)</v>
          </cell>
          <cell r="C181" t="str">
            <v>30RWA245-</v>
          </cell>
          <cell r="D181">
            <v>1126</v>
          </cell>
          <cell r="E181">
            <v>315.28000000000003</v>
          </cell>
        </row>
        <row r="182">
          <cell r="A182" t="str">
            <v>00PSG000119100A-----</v>
          </cell>
          <cell r="B182" t="str">
            <v>CCN to J-BUS Gateway (Translator)</v>
          </cell>
          <cell r="C182" t="str">
            <v>30RWA275-</v>
          </cell>
          <cell r="D182">
            <v>1126</v>
          </cell>
          <cell r="E182">
            <v>315.28000000000003</v>
          </cell>
        </row>
        <row r="183">
          <cell r="A183" t="str">
            <v>00PSG000119100A-----</v>
          </cell>
          <cell r="B183" t="str">
            <v>CCN to J-BUS Gateway (Translator)</v>
          </cell>
          <cell r="C183" t="str">
            <v>30RWA300-</v>
          </cell>
          <cell r="D183">
            <v>1126</v>
          </cell>
          <cell r="E183">
            <v>315.28000000000003</v>
          </cell>
        </row>
        <row r="184">
          <cell r="A184" t="str">
            <v>00PSG000119100A-----</v>
          </cell>
          <cell r="B184" t="str">
            <v>CCN to J-BUS Gateway (Translator)</v>
          </cell>
          <cell r="C184" t="str">
            <v>30RY-017-B</v>
          </cell>
          <cell r="D184">
            <v>1126</v>
          </cell>
          <cell r="E184">
            <v>315.28000000000003</v>
          </cell>
        </row>
        <row r="185">
          <cell r="A185" t="str">
            <v>00PSG000119100A-----</v>
          </cell>
          <cell r="B185" t="str">
            <v>CCN to J-BUS Gateway (Translator)</v>
          </cell>
          <cell r="C185" t="str">
            <v>30RY-021-B</v>
          </cell>
          <cell r="D185">
            <v>1126</v>
          </cell>
          <cell r="E185">
            <v>315.28000000000003</v>
          </cell>
        </row>
        <row r="186">
          <cell r="A186" t="str">
            <v>00PSG000119100A-----</v>
          </cell>
          <cell r="B186" t="str">
            <v>CCN to J-BUS Gateway (Translator)</v>
          </cell>
          <cell r="C186" t="str">
            <v>30RY-026-B</v>
          </cell>
          <cell r="D186">
            <v>1126</v>
          </cell>
          <cell r="E186">
            <v>315.28000000000003</v>
          </cell>
        </row>
        <row r="187">
          <cell r="A187" t="str">
            <v>00PSG000119100A-----</v>
          </cell>
          <cell r="B187" t="str">
            <v>CCN to J-BUS Gateway (Translator)</v>
          </cell>
          <cell r="C187" t="str">
            <v>30RY-033-B</v>
          </cell>
          <cell r="D187">
            <v>1126</v>
          </cell>
          <cell r="E187">
            <v>315.28000000000003</v>
          </cell>
        </row>
        <row r="188">
          <cell r="A188" t="str">
            <v>00PSG000119100A-----</v>
          </cell>
          <cell r="B188" t="str">
            <v>CCN to J-BUS Gateway (Translator)</v>
          </cell>
          <cell r="C188" t="str">
            <v>30RY-040-B</v>
          </cell>
          <cell r="D188">
            <v>1126</v>
          </cell>
          <cell r="E188">
            <v>315.28000000000003</v>
          </cell>
        </row>
        <row r="189">
          <cell r="A189" t="str">
            <v>00PSG000119100A-----</v>
          </cell>
          <cell r="B189" t="str">
            <v>CCN to J-BUS Gateway (Translator)</v>
          </cell>
          <cell r="C189" t="str">
            <v>30RY-050-B</v>
          </cell>
          <cell r="D189">
            <v>1126</v>
          </cell>
          <cell r="E189">
            <v>315.28000000000003</v>
          </cell>
        </row>
        <row r="190">
          <cell r="A190" t="str">
            <v>00PSG000119100A-----</v>
          </cell>
          <cell r="B190" t="str">
            <v>CCN to J-BUS Gateway (Translator)</v>
          </cell>
          <cell r="C190" t="str">
            <v>30RY-060-B</v>
          </cell>
          <cell r="D190">
            <v>1126</v>
          </cell>
          <cell r="E190">
            <v>315.28000000000003</v>
          </cell>
        </row>
        <row r="191">
          <cell r="A191" t="str">
            <v>00PSG000119100A-----</v>
          </cell>
          <cell r="B191" t="str">
            <v>CCN to J-BUS Gateway (Translator)</v>
          </cell>
          <cell r="C191" t="str">
            <v>30RY-070-B</v>
          </cell>
          <cell r="D191">
            <v>1126</v>
          </cell>
          <cell r="E191">
            <v>315.28000000000003</v>
          </cell>
        </row>
        <row r="192">
          <cell r="A192" t="str">
            <v>00PSG000119100A-----</v>
          </cell>
          <cell r="B192" t="str">
            <v>CCN to J-BUS Gateway (Translator)</v>
          </cell>
          <cell r="C192" t="str">
            <v>30RY-080-B</v>
          </cell>
          <cell r="D192">
            <v>1126</v>
          </cell>
          <cell r="E192">
            <v>315.28000000000003</v>
          </cell>
        </row>
        <row r="193">
          <cell r="A193" t="str">
            <v>00PSG000119100A-----</v>
          </cell>
          <cell r="B193" t="str">
            <v>CCN to J-BUS Gateway (Translator)</v>
          </cell>
          <cell r="C193" t="str">
            <v>30RYH017-B</v>
          </cell>
          <cell r="D193">
            <v>1126</v>
          </cell>
          <cell r="E193">
            <v>315.28000000000003</v>
          </cell>
        </row>
        <row r="194">
          <cell r="A194" t="str">
            <v>00PSG000119100A-----</v>
          </cell>
          <cell r="B194" t="str">
            <v>CCN to J-BUS Gateway (Translator)</v>
          </cell>
          <cell r="C194" t="str">
            <v>30RYH021-B</v>
          </cell>
          <cell r="D194">
            <v>1126</v>
          </cell>
          <cell r="E194">
            <v>315.28000000000003</v>
          </cell>
        </row>
        <row r="195">
          <cell r="A195" t="str">
            <v>00PSG000119100A-----</v>
          </cell>
          <cell r="B195" t="str">
            <v>CCN to J-BUS Gateway (Translator)</v>
          </cell>
          <cell r="C195" t="str">
            <v>30RYH026-B</v>
          </cell>
          <cell r="D195">
            <v>1126</v>
          </cell>
          <cell r="E195">
            <v>315.28000000000003</v>
          </cell>
        </row>
        <row r="196">
          <cell r="A196" t="str">
            <v>00PSG000119100A-----</v>
          </cell>
          <cell r="B196" t="str">
            <v>CCN to J-BUS Gateway (Translator)</v>
          </cell>
          <cell r="C196" t="str">
            <v>30RYH033-B</v>
          </cell>
          <cell r="D196">
            <v>1126</v>
          </cell>
          <cell r="E196">
            <v>315.28000000000003</v>
          </cell>
        </row>
        <row r="197">
          <cell r="A197" t="str">
            <v>00PSG000119100A-----</v>
          </cell>
          <cell r="B197" t="str">
            <v>CCN to J-BUS Gateway (Translator)</v>
          </cell>
          <cell r="C197" t="str">
            <v>30RYH040-B</v>
          </cell>
          <cell r="D197">
            <v>1126</v>
          </cell>
          <cell r="E197">
            <v>315.28000000000003</v>
          </cell>
        </row>
        <row r="198">
          <cell r="A198" t="str">
            <v>00PSG000119100A-----</v>
          </cell>
          <cell r="B198" t="str">
            <v>CCN to J-BUS Gateway (Translator)</v>
          </cell>
          <cell r="C198" t="str">
            <v>30RYH050-B</v>
          </cell>
          <cell r="D198">
            <v>1126</v>
          </cell>
          <cell r="E198">
            <v>315.28000000000003</v>
          </cell>
        </row>
        <row r="199">
          <cell r="A199" t="str">
            <v>00PSG000119100A-----</v>
          </cell>
          <cell r="B199" t="str">
            <v>CCN to J-BUS Gateway (Translator)</v>
          </cell>
          <cell r="C199" t="str">
            <v>30RYH060-B</v>
          </cell>
          <cell r="D199">
            <v>1126</v>
          </cell>
          <cell r="E199">
            <v>315.28000000000003</v>
          </cell>
        </row>
        <row r="200">
          <cell r="A200" t="str">
            <v>00PSG000119100A-----</v>
          </cell>
          <cell r="B200" t="str">
            <v>CCN to J-BUS Gateway (Translator)</v>
          </cell>
          <cell r="C200" t="str">
            <v>30RYH070-B</v>
          </cell>
          <cell r="D200">
            <v>1126</v>
          </cell>
          <cell r="E200">
            <v>315.28000000000003</v>
          </cell>
        </row>
        <row r="201">
          <cell r="A201" t="str">
            <v>00PSG000119100A-----</v>
          </cell>
          <cell r="B201" t="str">
            <v>CCN to J-BUS Gateway (Translator)</v>
          </cell>
          <cell r="C201" t="str">
            <v>30RYH080-B</v>
          </cell>
          <cell r="D201">
            <v>1126</v>
          </cell>
          <cell r="E201">
            <v>315.28000000000003</v>
          </cell>
        </row>
        <row r="202">
          <cell r="A202" t="str">
            <v>00PSG000119200A-----</v>
          </cell>
          <cell r="B202" t="str">
            <v>CCN to BacNet gateway</v>
          </cell>
          <cell r="C202" t="str">
            <v>30RB-262-</v>
          </cell>
          <cell r="D202">
            <v>1126</v>
          </cell>
          <cell r="E202">
            <v>315.28000000000003</v>
          </cell>
        </row>
        <row r="203">
          <cell r="A203" t="str">
            <v>00PSG000119200A-----</v>
          </cell>
          <cell r="B203" t="str">
            <v>CCN to BacNet gateway</v>
          </cell>
          <cell r="C203" t="str">
            <v>30RB-302-</v>
          </cell>
          <cell r="D203">
            <v>1126</v>
          </cell>
          <cell r="E203">
            <v>315.28000000000003</v>
          </cell>
        </row>
        <row r="204">
          <cell r="A204" t="str">
            <v>00PSG000119200A-----</v>
          </cell>
          <cell r="B204" t="str">
            <v>CCN to BacNet gateway</v>
          </cell>
          <cell r="C204" t="str">
            <v>30RB-342-</v>
          </cell>
          <cell r="D204">
            <v>1126</v>
          </cell>
          <cell r="E204">
            <v>315.28000000000003</v>
          </cell>
        </row>
        <row r="205">
          <cell r="A205" t="str">
            <v>00PSG000119200A-----</v>
          </cell>
          <cell r="B205" t="str">
            <v>CCN to BacNet gateway</v>
          </cell>
          <cell r="C205" t="str">
            <v>30RB-372-</v>
          </cell>
          <cell r="D205">
            <v>1126</v>
          </cell>
          <cell r="E205">
            <v>315.28000000000003</v>
          </cell>
        </row>
        <row r="206">
          <cell r="A206" t="str">
            <v>00PSG000119200A-----</v>
          </cell>
          <cell r="B206" t="str">
            <v>CCN to BacNet gateway</v>
          </cell>
          <cell r="C206" t="str">
            <v>30RB-402-</v>
          </cell>
          <cell r="D206">
            <v>1126</v>
          </cell>
          <cell r="E206">
            <v>315.28000000000003</v>
          </cell>
        </row>
        <row r="207">
          <cell r="A207" t="str">
            <v>00PSG000119200A-----</v>
          </cell>
          <cell r="B207" t="str">
            <v>CCN to BacNet gateway</v>
          </cell>
          <cell r="C207" t="str">
            <v>30RB-432-</v>
          </cell>
          <cell r="D207">
            <v>1126</v>
          </cell>
          <cell r="E207">
            <v>315.28000000000003</v>
          </cell>
        </row>
        <row r="208">
          <cell r="A208" t="str">
            <v>00PSG000119200A-----</v>
          </cell>
          <cell r="B208" t="str">
            <v>CCN to BacNet gateway</v>
          </cell>
          <cell r="C208" t="str">
            <v>30RB-462-</v>
          </cell>
          <cell r="D208">
            <v>1126</v>
          </cell>
          <cell r="E208">
            <v>315.28000000000003</v>
          </cell>
        </row>
        <row r="209">
          <cell r="A209" t="str">
            <v>00PSG000119200A-----</v>
          </cell>
          <cell r="B209" t="str">
            <v>CCN to BacNet gateway</v>
          </cell>
          <cell r="C209" t="str">
            <v>30RB-522-</v>
          </cell>
          <cell r="D209">
            <v>1126</v>
          </cell>
          <cell r="E209">
            <v>315.28000000000003</v>
          </cell>
        </row>
        <row r="210">
          <cell r="A210" t="str">
            <v>00PSG000119200A-----</v>
          </cell>
          <cell r="B210" t="str">
            <v>CCN to BacNet gateway</v>
          </cell>
          <cell r="C210" t="str">
            <v>30RB-602-</v>
          </cell>
          <cell r="D210">
            <v>1126</v>
          </cell>
          <cell r="E210">
            <v>315.28000000000003</v>
          </cell>
        </row>
        <row r="211">
          <cell r="A211" t="str">
            <v>00PSG000119200A-----</v>
          </cell>
          <cell r="B211" t="str">
            <v>CCN to BacNet gateway</v>
          </cell>
          <cell r="C211" t="str">
            <v>30RB-672-</v>
          </cell>
          <cell r="D211">
            <v>1126</v>
          </cell>
          <cell r="E211">
            <v>315.28000000000003</v>
          </cell>
        </row>
        <row r="212">
          <cell r="A212" t="str">
            <v>00PSG000119200A-----</v>
          </cell>
          <cell r="B212" t="str">
            <v>CCN to BacNet gateway</v>
          </cell>
          <cell r="C212" t="str">
            <v>30RB-732-</v>
          </cell>
          <cell r="D212">
            <v>1126</v>
          </cell>
          <cell r="E212">
            <v>315.28000000000003</v>
          </cell>
        </row>
        <row r="213">
          <cell r="A213" t="str">
            <v>00PSG000119200A-----</v>
          </cell>
          <cell r="B213" t="str">
            <v>CCN to BacNet gateway</v>
          </cell>
          <cell r="C213" t="str">
            <v>30RB-802-</v>
          </cell>
          <cell r="D213">
            <v>1126</v>
          </cell>
          <cell r="E213">
            <v>315.28000000000003</v>
          </cell>
        </row>
        <row r="214">
          <cell r="A214" t="str">
            <v>00PSG000119200A-----</v>
          </cell>
          <cell r="B214" t="str">
            <v>CCN to BacNet gateway</v>
          </cell>
          <cell r="C214" t="str">
            <v>30RQ-262-</v>
          </cell>
          <cell r="D214">
            <v>1126</v>
          </cell>
          <cell r="E214">
            <v>315.28000000000003</v>
          </cell>
        </row>
        <row r="215">
          <cell r="A215" t="str">
            <v>00PSG000119200A-----</v>
          </cell>
          <cell r="B215" t="str">
            <v>CCN to BacNet gateway</v>
          </cell>
          <cell r="C215" t="str">
            <v>30RQ-302-</v>
          </cell>
          <cell r="D215">
            <v>1126</v>
          </cell>
          <cell r="E215">
            <v>315.28000000000003</v>
          </cell>
        </row>
        <row r="216">
          <cell r="A216" t="str">
            <v>00PSG000119200A-----</v>
          </cell>
          <cell r="B216" t="str">
            <v>CCN to BacNet gateway</v>
          </cell>
          <cell r="C216" t="str">
            <v>30RQ-342-</v>
          </cell>
          <cell r="D216">
            <v>1126</v>
          </cell>
          <cell r="E216">
            <v>315.28000000000003</v>
          </cell>
        </row>
        <row r="217">
          <cell r="A217" t="str">
            <v>00PSG000119200A-----</v>
          </cell>
          <cell r="B217" t="str">
            <v>CCN to BacNet gateway</v>
          </cell>
          <cell r="C217" t="str">
            <v>30RQ-372-</v>
          </cell>
          <cell r="D217">
            <v>1126</v>
          </cell>
          <cell r="E217">
            <v>315.28000000000003</v>
          </cell>
        </row>
        <row r="218">
          <cell r="A218" t="str">
            <v>00PSG000119200A-----</v>
          </cell>
          <cell r="B218" t="str">
            <v>CCN to BacNet gateway</v>
          </cell>
          <cell r="C218" t="str">
            <v>30RQ-402-</v>
          </cell>
          <cell r="D218">
            <v>1126</v>
          </cell>
          <cell r="E218">
            <v>315.28000000000003</v>
          </cell>
        </row>
        <row r="219">
          <cell r="A219" t="str">
            <v>00PSG000119200A-----</v>
          </cell>
          <cell r="B219" t="str">
            <v>CCN to BacNet gateway</v>
          </cell>
          <cell r="C219" t="str">
            <v>30RQ-432-</v>
          </cell>
          <cell r="D219">
            <v>1126</v>
          </cell>
          <cell r="E219">
            <v>315.28000000000003</v>
          </cell>
        </row>
        <row r="220">
          <cell r="A220" t="str">
            <v>00PSG000119200A-----</v>
          </cell>
          <cell r="B220" t="str">
            <v>CCN to BacNet gateway</v>
          </cell>
          <cell r="C220" t="str">
            <v>30RQ-462-</v>
          </cell>
          <cell r="D220">
            <v>1126</v>
          </cell>
          <cell r="E220">
            <v>315.28000000000003</v>
          </cell>
        </row>
        <row r="221">
          <cell r="A221" t="str">
            <v>00PSG000119200A-----</v>
          </cell>
          <cell r="B221" t="str">
            <v>CCN to BacNet gateway</v>
          </cell>
          <cell r="C221" t="str">
            <v>30RQ-522-</v>
          </cell>
          <cell r="D221">
            <v>1126</v>
          </cell>
          <cell r="E221">
            <v>315.28000000000003</v>
          </cell>
        </row>
        <row r="222">
          <cell r="A222" t="str">
            <v>00PSG000119300A-----</v>
          </cell>
          <cell r="B222" t="str">
            <v>CCN to LonTalk gateway</v>
          </cell>
          <cell r="C222" t="str">
            <v>30RB-262-</v>
          </cell>
          <cell r="D222">
            <v>1126</v>
          </cell>
          <cell r="E222">
            <v>315.28000000000003</v>
          </cell>
        </row>
        <row r="223">
          <cell r="A223" t="str">
            <v>00PSG000119300A-----</v>
          </cell>
          <cell r="B223" t="str">
            <v>CCN to LonTalk gateway</v>
          </cell>
          <cell r="C223" t="str">
            <v>30RB-302-</v>
          </cell>
          <cell r="D223">
            <v>1126</v>
          </cell>
          <cell r="E223">
            <v>315.28000000000003</v>
          </cell>
        </row>
        <row r="224">
          <cell r="A224" t="str">
            <v>00PSG000119300A-----</v>
          </cell>
          <cell r="B224" t="str">
            <v>CCN to LonTalk gateway</v>
          </cell>
          <cell r="C224" t="str">
            <v>30RB-342-</v>
          </cell>
          <cell r="D224">
            <v>1126</v>
          </cell>
          <cell r="E224">
            <v>315.28000000000003</v>
          </cell>
        </row>
        <row r="225">
          <cell r="A225" t="str">
            <v>00PSG000119300A-----</v>
          </cell>
          <cell r="B225" t="str">
            <v>CCN to LonTalk gateway</v>
          </cell>
          <cell r="C225" t="str">
            <v>30RB-372-</v>
          </cell>
          <cell r="D225">
            <v>1126</v>
          </cell>
          <cell r="E225">
            <v>315.28000000000003</v>
          </cell>
        </row>
        <row r="226">
          <cell r="A226" t="str">
            <v>00PSG000119300A-----</v>
          </cell>
          <cell r="B226" t="str">
            <v>CCN to LonTalk gateway</v>
          </cell>
          <cell r="C226" t="str">
            <v>30RB-402-</v>
          </cell>
          <cell r="D226">
            <v>1126</v>
          </cell>
          <cell r="E226">
            <v>315.28000000000003</v>
          </cell>
        </row>
        <row r="227">
          <cell r="A227" t="str">
            <v>00PSG000119300A-----</v>
          </cell>
          <cell r="B227" t="str">
            <v>CCN to LonTalk gateway</v>
          </cell>
          <cell r="C227" t="str">
            <v>30RB-432-</v>
          </cell>
          <cell r="D227">
            <v>1126</v>
          </cell>
          <cell r="E227">
            <v>315.28000000000003</v>
          </cell>
        </row>
        <row r="228">
          <cell r="A228" t="str">
            <v>00PSG000119300A-----</v>
          </cell>
          <cell r="B228" t="str">
            <v>CCN to LonTalk gateway</v>
          </cell>
          <cell r="C228" t="str">
            <v>30RB-462-</v>
          </cell>
          <cell r="D228">
            <v>1126</v>
          </cell>
          <cell r="E228">
            <v>315.28000000000003</v>
          </cell>
        </row>
        <row r="229">
          <cell r="A229" t="str">
            <v>00PSG000119300A-----</v>
          </cell>
          <cell r="B229" t="str">
            <v>CCN to LonTalk gateway</v>
          </cell>
          <cell r="C229" t="str">
            <v>30RB-522-</v>
          </cell>
          <cell r="D229">
            <v>1126</v>
          </cell>
          <cell r="E229">
            <v>315.28000000000003</v>
          </cell>
        </row>
        <row r="230">
          <cell r="A230" t="str">
            <v>00PSG000119300A-----</v>
          </cell>
          <cell r="B230" t="str">
            <v>CCN to LonTalk gateway</v>
          </cell>
          <cell r="C230" t="str">
            <v>30RB-602-</v>
          </cell>
          <cell r="D230">
            <v>1126</v>
          </cell>
          <cell r="E230">
            <v>315.28000000000003</v>
          </cell>
        </row>
        <row r="231">
          <cell r="A231" t="str">
            <v>00PSG000119300A-----</v>
          </cell>
          <cell r="B231" t="str">
            <v>CCN to LonTalk gateway</v>
          </cell>
          <cell r="C231" t="str">
            <v>30RB-672-</v>
          </cell>
          <cell r="D231">
            <v>1126</v>
          </cell>
          <cell r="E231">
            <v>315.28000000000003</v>
          </cell>
        </row>
        <row r="232">
          <cell r="A232" t="str">
            <v>00PSG000119300A-----</v>
          </cell>
          <cell r="B232" t="str">
            <v>CCN to LonTalk gateway</v>
          </cell>
          <cell r="C232" t="str">
            <v>30RB-732-</v>
          </cell>
          <cell r="D232">
            <v>1126</v>
          </cell>
          <cell r="E232">
            <v>315.28000000000003</v>
          </cell>
        </row>
        <row r="233">
          <cell r="A233" t="str">
            <v>00PSG000119300A-----</v>
          </cell>
          <cell r="B233" t="str">
            <v>CCN to LonTalk gateway</v>
          </cell>
          <cell r="C233" t="str">
            <v>30RB-802-</v>
          </cell>
          <cell r="D233">
            <v>1126</v>
          </cell>
          <cell r="E233">
            <v>315.28000000000003</v>
          </cell>
        </row>
        <row r="234">
          <cell r="A234" t="str">
            <v>00PSG000119300A-----</v>
          </cell>
          <cell r="B234" t="str">
            <v>CCN to LonTalk gateway</v>
          </cell>
          <cell r="C234" t="str">
            <v>30RQ-262-</v>
          </cell>
          <cell r="D234">
            <v>1126</v>
          </cell>
          <cell r="E234">
            <v>315.28000000000003</v>
          </cell>
        </row>
        <row r="235">
          <cell r="A235" t="str">
            <v>00PSG000119300A-----</v>
          </cell>
          <cell r="B235" t="str">
            <v>CCN to LonTalk gateway</v>
          </cell>
          <cell r="C235" t="str">
            <v>30RQ-302-</v>
          </cell>
          <cell r="D235">
            <v>1126</v>
          </cell>
          <cell r="E235">
            <v>315.28000000000003</v>
          </cell>
        </row>
        <row r="236">
          <cell r="A236" t="str">
            <v>00PSG000119300A-----</v>
          </cell>
          <cell r="B236" t="str">
            <v>CCN to LonTalk gateway</v>
          </cell>
          <cell r="C236" t="str">
            <v>30RQ-342-</v>
          </cell>
          <cell r="D236">
            <v>1126</v>
          </cell>
          <cell r="E236">
            <v>315.28000000000003</v>
          </cell>
        </row>
        <row r="237">
          <cell r="A237" t="str">
            <v>00PSG000119300A-----</v>
          </cell>
          <cell r="B237" t="str">
            <v>CCN to LonTalk gateway</v>
          </cell>
          <cell r="C237" t="str">
            <v>30RQ-372-</v>
          </cell>
          <cell r="D237">
            <v>1126</v>
          </cell>
          <cell r="E237">
            <v>315.28000000000003</v>
          </cell>
        </row>
        <row r="238">
          <cell r="A238" t="str">
            <v>00PSG000119300A-----</v>
          </cell>
          <cell r="B238" t="str">
            <v>CCN to LonTalk gateway</v>
          </cell>
          <cell r="C238" t="str">
            <v>30RQ-402-</v>
          </cell>
          <cell r="D238">
            <v>1126</v>
          </cell>
          <cell r="E238">
            <v>315.28000000000003</v>
          </cell>
        </row>
        <row r="239">
          <cell r="A239" t="str">
            <v>00PSG000119300A-----</v>
          </cell>
          <cell r="B239" t="str">
            <v>CCN to LonTalk gateway</v>
          </cell>
          <cell r="C239" t="str">
            <v>30RQ-432-</v>
          </cell>
          <cell r="D239">
            <v>1126</v>
          </cell>
          <cell r="E239">
            <v>315.28000000000003</v>
          </cell>
        </row>
        <row r="240">
          <cell r="A240" t="str">
            <v>00PSG000119300A-----</v>
          </cell>
          <cell r="B240" t="str">
            <v>CCN to LonTalk gateway</v>
          </cell>
          <cell r="C240" t="str">
            <v>30RQ-462-</v>
          </cell>
          <cell r="D240">
            <v>1126</v>
          </cell>
          <cell r="E240">
            <v>315.28000000000003</v>
          </cell>
        </row>
        <row r="241">
          <cell r="A241" t="str">
            <v>00PSG000119300A-----</v>
          </cell>
          <cell r="B241" t="str">
            <v>CCN to LonTalk gateway</v>
          </cell>
          <cell r="C241" t="str">
            <v>30RQ-522-</v>
          </cell>
          <cell r="D241">
            <v>1126</v>
          </cell>
          <cell r="E241">
            <v>315.28000000000003</v>
          </cell>
        </row>
        <row r="242">
          <cell r="A242" t="str">
            <v>00PSG000119400A-----</v>
          </cell>
          <cell r="B242" t="str">
            <v>Energy management module EMM</v>
          </cell>
          <cell r="C242" t="str">
            <v>30RB-262-</v>
          </cell>
          <cell r="D242">
            <v>1597</v>
          </cell>
          <cell r="E242">
            <v>447.16</v>
          </cell>
        </row>
        <row r="243">
          <cell r="A243" t="str">
            <v>00PSG000119400A-----</v>
          </cell>
          <cell r="B243" t="str">
            <v>Energy management module EMM</v>
          </cell>
          <cell r="C243" t="str">
            <v>30RB-302-</v>
          </cell>
          <cell r="D243">
            <v>1597</v>
          </cell>
          <cell r="E243">
            <v>447.16</v>
          </cell>
        </row>
        <row r="244">
          <cell r="A244" t="str">
            <v>00PSG000119400A-----</v>
          </cell>
          <cell r="B244" t="str">
            <v>Energy management module EMM</v>
          </cell>
          <cell r="C244" t="str">
            <v>30RB-342-</v>
          </cell>
          <cell r="D244">
            <v>1597</v>
          </cell>
          <cell r="E244">
            <v>447.16</v>
          </cell>
        </row>
        <row r="245">
          <cell r="A245" t="str">
            <v>00PSG000119400A-----</v>
          </cell>
          <cell r="B245" t="str">
            <v>Energy management module EMM</v>
          </cell>
          <cell r="C245" t="str">
            <v>30RB-372-</v>
          </cell>
          <cell r="D245">
            <v>1597</v>
          </cell>
          <cell r="E245">
            <v>447.16</v>
          </cell>
        </row>
        <row r="246">
          <cell r="A246" t="str">
            <v>00PSG000119400A-----</v>
          </cell>
          <cell r="B246" t="str">
            <v>Energy management module EMM</v>
          </cell>
          <cell r="C246" t="str">
            <v>30RB-402-</v>
          </cell>
          <cell r="D246">
            <v>1597</v>
          </cell>
          <cell r="E246">
            <v>447.16</v>
          </cell>
        </row>
        <row r="247">
          <cell r="A247" t="str">
            <v>00PSG000119400A-----</v>
          </cell>
          <cell r="B247" t="str">
            <v>Energy management module EMM</v>
          </cell>
          <cell r="C247" t="str">
            <v>30RB-432-</v>
          </cell>
          <cell r="D247">
            <v>1597</v>
          </cell>
          <cell r="E247">
            <v>447.16</v>
          </cell>
        </row>
        <row r="248">
          <cell r="A248" t="str">
            <v>00PSG000119400A-----</v>
          </cell>
          <cell r="B248" t="str">
            <v>Energy management module EMM</v>
          </cell>
          <cell r="C248" t="str">
            <v>30RB-462-</v>
          </cell>
          <cell r="D248">
            <v>1597</v>
          </cell>
          <cell r="E248">
            <v>447.16</v>
          </cell>
        </row>
        <row r="249">
          <cell r="A249" t="str">
            <v>00PSG000119400A-----</v>
          </cell>
          <cell r="B249" t="str">
            <v>Energy management module EMM</v>
          </cell>
          <cell r="C249" t="str">
            <v>30RB-522-</v>
          </cell>
          <cell r="D249">
            <v>1597</v>
          </cell>
          <cell r="E249">
            <v>447.16</v>
          </cell>
        </row>
        <row r="250">
          <cell r="A250" t="str">
            <v>00PSG000119400A-----</v>
          </cell>
          <cell r="B250" t="str">
            <v>Energy management module EMM</v>
          </cell>
          <cell r="C250" t="str">
            <v>30RB-602-</v>
          </cell>
          <cell r="D250">
            <v>1597</v>
          </cell>
          <cell r="E250">
            <v>447.16</v>
          </cell>
        </row>
        <row r="251">
          <cell r="A251" t="str">
            <v>00PSG000119400A-----</v>
          </cell>
          <cell r="B251" t="str">
            <v>Energy management module EMM</v>
          </cell>
          <cell r="C251" t="str">
            <v>30RB-672-</v>
          </cell>
          <cell r="D251">
            <v>1597</v>
          </cell>
          <cell r="E251">
            <v>447.16</v>
          </cell>
        </row>
        <row r="252">
          <cell r="A252" t="str">
            <v>00PSG000119400A-----</v>
          </cell>
          <cell r="B252" t="str">
            <v>Energy management module EMM</v>
          </cell>
          <cell r="C252" t="str">
            <v>30RB-732-</v>
          </cell>
          <cell r="D252">
            <v>1597</v>
          </cell>
          <cell r="E252">
            <v>447.16</v>
          </cell>
        </row>
        <row r="253">
          <cell r="A253" t="str">
            <v>00PSG000119400A-----</v>
          </cell>
          <cell r="B253" t="str">
            <v>Energy management module EMM</v>
          </cell>
          <cell r="C253" t="str">
            <v>30RB-802-</v>
          </cell>
          <cell r="D253">
            <v>1597</v>
          </cell>
          <cell r="E253">
            <v>447.16</v>
          </cell>
        </row>
        <row r="254">
          <cell r="A254" t="str">
            <v>00PSG000119400A-----</v>
          </cell>
          <cell r="B254" t="str">
            <v>Energy management module EMM</v>
          </cell>
          <cell r="C254" t="str">
            <v>30RQ-262-</v>
          </cell>
          <cell r="D254">
            <v>1597</v>
          </cell>
          <cell r="E254">
            <v>447.16</v>
          </cell>
        </row>
        <row r="255">
          <cell r="A255" t="str">
            <v>00PSG000119400A-----</v>
          </cell>
          <cell r="B255" t="str">
            <v>Energy management module EMM</v>
          </cell>
          <cell r="C255" t="str">
            <v>30RQ-302-</v>
          </cell>
          <cell r="D255">
            <v>1597</v>
          </cell>
          <cell r="E255">
            <v>447.16</v>
          </cell>
        </row>
        <row r="256">
          <cell r="A256" t="str">
            <v>00PSG000119400A-----</v>
          </cell>
          <cell r="B256" t="str">
            <v>Energy management module EMM</v>
          </cell>
          <cell r="C256" t="str">
            <v>30RQ-342-</v>
          </cell>
          <cell r="D256">
            <v>1597</v>
          </cell>
          <cell r="E256">
            <v>447.16</v>
          </cell>
        </row>
        <row r="257">
          <cell r="A257" t="str">
            <v>00PSG000119400A-----</v>
          </cell>
          <cell r="B257" t="str">
            <v>Energy management module EMM</v>
          </cell>
          <cell r="C257" t="str">
            <v>30RQ-372-</v>
          </cell>
          <cell r="D257">
            <v>1597</v>
          </cell>
          <cell r="E257">
            <v>447.16</v>
          </cell>
        </row>
        <row r="258">
          <cell r="A258" t="str">
            <v>00PSG000119400A-----</v>
          </cell>
          <cell r="B258" t="str">
            <v>Energy management module EMM</v>
          </cell>
          <cell r="C258" t="str">
            <v>30RQ-402-</v>
          </cell>
          <cell r="D258">
            <v>1597</v>
          </cell>
          <cell r="E258">
            <v>447.16</v>
          </cell>
        </row>
        <row r="259">
          <cell r="A259" t="str">
            <v>00PSG000119400A-----</v>
          </cell>
          <cell r="B259" t="str">
            <v>Energy management module EMM</v>
          </cell>
          <cell r="C259" t="str">
            <v>30RQ-432-</v>
          </cell>
          <cell r="D259">
            <v>1597</v>
          </cell>
          <cell r="E259">
            <v>447.16</v>
          </cell>
        </row>
        <row r="260">
          <cell r="A260" t="str">
            <v>00PSG000119400A-----</v>
          </cell>
          <cell r="B260" t="str">
            <v>Energy management module EMM</v>
          </cell>
          <cell r="C260" t="str">
            <v>30RQ-462-</v>
          </cell>
          <cell r="D260">
            <v>1597</v>
          </cell>
          <cell r="E260">
            <v>447.16</v>
          </cell>
        </row>
        <row r="261">
          <cell r="A261" t="str">
            <v>00PSG000119400A-----</v>
          </cell>
          <cell r="B261" t="str">
            <v>Energy management module EMM</v>
          </cell>
          <cell r="C261" t="str">
            <v>30RQ-522-</v>
          </cell>
          <cell r="D261">
            <v>1597</v>
          </cell>
          <cell r="E261">
            <v>447.16</v>
          </cell>
        </row>
        <row r="262">
          <cell r="A262" t="str">
            <v>00PSG000119500A-----</v>
          </cell>
          <cell r="B262" t="str">
            <v xml:space="preserve">Scrolling Marquee remote user interface </v>
          </cell>
          <cell r="C262" t="str">
            <v>30RB-262-</v>
          </cell>
          <cell r="D262">
            <v>2028</v>
          </cell>
          <cell r="E262">
            <v>567.84</v>
          </cell>
        </row>
        <row r="263">
          <cell r="A263" t="str">
            <v>00PSG000119500A-----</v>
          </cell>
          <cell r="B263" t="str">
            <v xml:space="preserve">Scrolling Marquee remote user interface </v>
          </cell>
          <cell r="C263" t="str">
            <v>30RB-302-</v>
          </cell>
          <cell r="D263">
            <v>2028</v>
          </cell>
          <cell r="E263">
            <v>567.84</v>
          </cell>
        </row>
        <row r="264">
          <cell r="A264" t="str">
            <v>00PSG000119500A-----</v>
          </cell>
          <cell r="B264" t="str">
            <v xml:space="preserve">Scrolling Marquee remote user interface </v>
          </cell>
          <cell r="C264" t="str">
            <v>30RB-342-</v>
          </cell>
          <cell r="D264">
            <v>2028</v>
          </cell>
          <cell r="E264">
            <v>567.84</v>
          </cell>
        </row>
        <row r="265">
          <cell r="A265" t="str">
            <v>00PSG000119500A-----</v>
          </cell>
          <cell r="B265" t="str">
            <v xml:space="preserve">Scrolling Marquee remote user interface </v>
          </cell>
          <cell r="C265" t="str">
            <v>30RB-372-</v>
          </cell>
          <cell r="D265">
            <v>2028</v>
          </cell>
          <cell r="E265">
            <v>567.84</v>
          </cell>
        </row>
        <row r="266">
          <cell r="A266" t="str">
            <v>00PSG000119500A-----</v>
          </cell>
          <cell r="B266" t="str">
            <v xml:space="preserve">Scrolling Marquee remote user interface </v>
          </cell>
          <cell r="C266" t="str">
            <v>30RB-402-</v>
          </cell>
          <cell r="D266">
            <v>2028</v>
          </cell>
          <cell r="E266">
            <v>567.84</v>
          </cell>
        </row>
        <row r="267">
          <cell r="A267" t="str">
            <v>00PSG000119500A-----</v>
          </cell>
          <cell r="B267" t="str">
            <v xml:space="preserve">Scrolling Marquee remote user interface </v>
          </cell>
          <cell r="C267" t="str">
            <v>30RB-432-</v>
          </cell>
          <cell r="D267">
            <v>2028</v>
          </cell>
          <cell r="E267">
            <v>567.84</v>
          </cell>
        </row>
        <row r="268">
          <cell r="A268" t="str">
            <v>00PSG000119500A-----</v>
          </cell>
          <cell r="B268" t="str">
            <v xml:space="preserve">Scrolling Marquee remote user interface </v>
          </cell>
          <cell r="C268" t="str">
            <v>30RB-462-</v>
          </cell>
          <cell r="D268">
            <v>2028</v>
          </cell>
          <cell r="E268">
            <v>567.84</v>
          </cell>
        </row>
        <row r="269">
          <cell r="A269" t="str">
            <v>00PSG000119500A-----</v>
          </cell>
          <cell r="B269" t="str">
            <v xml:space="preserve">Scrolling Marquee remote user interface </v>
          </cell>
          <cell r="C269" t="str">
            <v>30RB-522-</v>
          </cell>
          <cell r="D269">
            <v>2028</v>
          </cell>
          <cell r="E269">
            <v>567.84</v>
          </cell>
        </row>
        <row r="270">
          <cell r="A270" t="str">
            <v>00PSG000119500A-----</v>
          </cell>
          <cell r="B270" t="str">
            <v xml:space="preserve">Scrolling Marquee remote user interface </v>
          </cell>
          <cell r="C270" t="str">
            <v>30RB-602-</v>
          </cell>
          <cell r="D270">
            <v>2028</v>
          </cell>
          <cell r="E270">
            <v>567.84</v>
          </cell>
        </row>
        <row r="271">
          <cell r="A271" t="str">
            <v>00PSG000119500A-----</v>
          </cell>
          <cell r="B271" t="str">
            <v xml:space="preserve">Scrolling Marquee remote user interface </v>
          </cell>
          <cell r="C271" t="str">
            <v>30RB-672-</v>
          </cell>
          <cell r="D271">
            <v>2028</v>
          </cell>
          <cell r="E271">
            <v>567.84</v>
          </cell>
        </row>
        <row r="272">
          <cell r="A272" t="str">
            <v>00PSG000119500A-----</v>
          </cell>
          <cell r="B272" t="str">
            <v xml:space="preserve">Scrolling Marquee remote user interface </v>
          </cell>
          <cell r="C272" t="str">
            <v>30RB-732-</v>
          </cell>
          <cell r="D272">
            <v>2028</v>
          </cell>
          <cell r="E272">
            <v>567.84</v>
          </cell>
        </row>
        <row r="273">
          <cell r="A273" t="str">
            <v>00PSG000119500A-----</v>
          </cell>
          <cell r="B273" t="str">
            <v xml:space="preserve">Scrolling Marquee remote user interface </v>
          </cell>
          <cell r="C273" t="str">
            <v>30RB-802-</v>
          </cell>
          <cell r="D273">
            <v>2028</v>
          </cell>
          <cell r="E273">
            <v>567.84</v>
          </cell>
        </row>
        <row r="274">
          <cell r="A274" t="str">
            <v>00PSG000119500A-----</v>
          </cell>
          <cell r="B274" t="str">
            <v xml:space="preserve">Scrolling Marquee remote user interface </v>
          </cell>
          <cell r="C274" t="str">
            <v>30RQ-262-</v>
          </cell>
          <cell r="D274">
            <v>2028</v>
          </cell>
          <cell r="E274">
            <v>567.84</v>
          </cell>
        </row>
        <row r="275">
          <cell r="A275" t="str">
            <v>00PSG000119500A-----</v>
          </cell>
          <cell r="B275" t="str">
            <v xml:space="preserve">Scrolling Marquee remote user interface </v>
          </cell>
          <cell r="C275" t="str">
            <v>30RQ-302-</v>
          </cell>
          <cell r="D275">
            <v>2028</v>
          </cell>
          <cell r="E275">
            <v>567.84</v>
          </cell>
        </row>
        <row r="276">
          <cell r="A276" t="str">
            <v>00PSG000119500A-----</v>
          </cell>
          <cell r="B276" t="str">
            <v xml:space="preserve">Scrolling Marquee remote user interface </v>
          </cell>
          <cell r="C276" t="str">
            <v>30RQ-342-</v>
          </cell>
          <cell r="D276">
            <v>2028</v>
          </cell>
          <cell r="E276">
            <v>567.84</v>
          </cell>
        </row>
        <row r="277">
          <cell r="A277" t="str">
            <v>00PSG000119500A-----</v>
          </cell>
          <cell r="B277" t="str">
            <v xml:space="preserve">Scrolling Marquee remote user interface </v>
          </cell>
          <cell r="C277" t="str">
            <v>30RQ-372-</v>
          </cell>
          <cell r="D277">
            <v>2028</v>
          </cell>
          <cell r="E277">
            <v>567.84</v>
          </cell>
        </row>
        <row r="278">
          <cell r="A278" t="str">
            <v>00PSG000119500A-----</v>
          </cell>
          <cell r="B278" t="str">
            <v xml:space="preserve">Scrolling Marquee remote user interface </v>
          </cell>
          <cell r="C278" t="str">
            <v>30RQ-402-</v>
          </cell>
          <cell r="D278">
            <v>2028</v>
          </cell>
          <cell r="E278">
            <v>567.84</v>
          </cell>
        </row>
        <row r="279">
          <cell r="A279" t="str">
            <v>00PSG000119500A-----</v>
          </cell>
          <cell r="B279" t="str">
            <v xml:space="preserve">Scrolling Marquee remote user interface </v>
          </cell>
          <cell r="C279" t="str">
            <v>30RQ-432-</v>
          </cell>
          <cell r="D279">
            <v>2028</v>
          </cell>
          <cell r="E279">
            <v>567.84</v>
          </cell>
        </row>
        <row r="280">
          <cell r="A280" t="str">
            <v>00PSG000119500A-----</v>
          </cell>
          <cell r="B280" t="str">
            <v xml:space="preserve">Scrolling Marquee remote user interface </v>
          </cell>
          <cell r="C280" t="str">
            <v>30RQ-462-</v>
          </cell>
          <cell r="D280">
            <v>2028</v>
          </cell>
          <cell r="E280">
            <v>567.84</v>
          </cell>
        </row>
        <row r="281">
          <cell r="A281" t="str">
            <v>00PSG000119500A-----</v>
          </cell>
          <cell r="B281" t="str">
            <v xml:space="preserve">Scrolling Marquee remote user interface </v>
          </cell>
          <cell r="C281" t="str">
            <v>30RQ-522-</v>
          </cell>
          <cell r="D281">
            <v>2028</v>
          </cell>
          <cell r="E281">
            <v>567.84</v>
          </cell>
        </row>
        <row r="282">
          <cell r="A282" t="str">
            <v>00PSG000119601A-----</v>
          </cell>
          <cell r="B282" t="str">
            <v>Victaulic connection sleeve. Diameter 4" (*)</v>
          </cell>
          <cell r="C282" t="str">
            <v>30RB-262-</v>
          </cell>
          <cell r="D282">
            <v>1027</v>
          </cell>
          <cell r="E282">
            <v>287.56</v>
          </cell>
        </row>
        <row r="283">
          <cell r="A283" t="str">
            <v>00PSG000119601A-----</v>
          </cell>
          <cell r="B283" t="str">
            <v>Victaulic connection sleeve. Diameter 4" (*)</v>
          </cell>
          <cell r="C283" t="str">
            <v>30RB-302-</v>
          </cell>
          <cell r="D283">
            <v>1027</v>
          </cell>
          <cell r="E283">
            <v>287.56</v>
          </cell>
        </row>
        <row r="284">
          <cell r="A284" t="str">
            <v>00PSG000119601A-----</v>
          </cell>
          <cell r="B284" t="str">
            <v>Victaulic connection sleeve. Diameter 4" (*)</v>
          </cell>
          <cell r="C284" t="str">
            <v>30RB-342-</v>
          </cell>
          <cell r="D284">
            <v>1027</v>
          </cell>
          <cell r="E284">
            <v>287.56</v>
          </cell>
        </row>
        <row r="285">
          <cell r="A285" t="str">
            <v>00PSG000119601A-----</v>
          </cell>
          <cell r="B285" t="str">
            <v>Victaulic connection sleeve. Diameter 4" (*)</v>
          </cell>
          <cell r="C285" t="str">
            <v>30RB-372-</v>
          </cell>
          <cell r="D285">
            <v>1027</v>
          </cell>
          <cell r="E285">
            <v>287.56</v>
          </cell>
        </row>
        <row r="286">
          <cell r="A286" t="str">
            <v>00PSG000119601A-----</v>
          </cell>
          <cell r="B286" t="str">
            <v>Victaulic connection sleeve. Diameter 4" (*)</v>
          </cell>
          <cell r="C286" t="str">
            <v>30RB-402-</v>
          </cell>
          <cell r="D286">
            <v>1027</v>
          </cell>
          <cell r="E286">
            <v>287.56</v>
          </cell>
        </row>
        <row r="287">
          <cell r="A287" t="str">
            <v>00PSG000119601A-----</v>
          </cell>
          <cell r="B287" t="str">
            <v>Victaulic connection sleeve. Diameter 4" (*)</v>
          </cell>
          <cell r="C287" t="str">
            <v>30RB-432-</v>
          </cell>
          <cell r="D287">
            <v>1027</v>
          </cell>
          <cell r="E287">
            <v>287.56</v>
          </cell>
        </row>
        <row r="288">
          <cell r="A288" t="str">
            <v>00PSG000119601A-----</v>
          </cell>
          <cell r="B288" t="str">
            <v>Victaulic connection sleeve. Diameter 4" (*)</v>
          </cell>
          <cell r="C288" t="str">
            <v>30RB-462-</v>
          </cell>
          <cell r="D288">
            <v>1027</v>
          </cell>
          <cell r="E288">
            <v>287.56</v>
          </cell>
        </row>
        <row r="289">
          <cell r="A289" t="str">
            <v>00PSG000119601A-----</v>
          </cell>
          <cell r="B289" t="str">
            <v>Victaulic connection sleeve. Diameter 4" (*)</v>
          </cell>
          <cell r="C289" t="str">
            <v>30RB-522-</v>
          </cell>
          <cell r="D289">
            <v>1027</v>
          </cell>
          <cell r="E289">
            <v>287.56</v>
          </cell>
        </row>
        <row r="290">
          <cell r="A290" t="str">
            <v>00PSG000119601A-----</v>
          </cell>
          <cell r="B290" t="str">
            <v>Victaulic connection sleeve. Diameter 4" (*)</v>
          </cell>
          <cell r="C290" t="str">
            <v>30RB-602-</v>
          </cell>
          <cell r="D290">
            <v>1027</v>
          </cell>
          <cell r="E290">
            <v>287.56</v>
          </cell>
        </row>
        <row r="291">
          <cell r="A291" t="str">
            <v>00PSG000119601A-----</v>
          </cell>
          <cell r="B291" t="str">
            <v>Victaulic connection sleeve. Diameter 4" (*)</v>
          </cell>
          <cell r="C291" t="str">
            <v>30RB-672-</v>
          </cell>
          <cell r="D291">
            <v>1027</v>
          </cell>
          <cell r="E291">
            <v>287.56</v>
          </cell>
        </row>
        <row r="292">
          <cell r="A292" t="str">
            <v>00PSG000119601A-----</v>
          </cell>
          <cell r="B292" t="str">
            <v>Victaulic connection sleeve. Diameter 4" (*)</v>
          </cell>
          <cell r="C292" t="str">
            <v>30RB-732-</v>
          </cell>
          <cell r="D292">
            <v>1027</v>
          </cell>
          <cell r="E292">
            <v>287.56</v>
          </cell>
        </row>
        <row r="293">
          <cell r="A293" t="str">
            <v>00PSG000119601A-----</v>
          </cell>
          <cell r="B293" t="str">
            <v>Victaulic connection sleeve. Diameter 4" (*)</v>
          </cell>
          <cell r="C293" t="str">
            <v>30RB-802-</v>
          </cell>
          <cell r="D293">
            <v>1027</v>
          </cell>
          <cell r="E293">
            <v>287.56</v>
          </cell>
        </row>
        <row r="294">
          <cell r="A294" t="str">
            <v>00PSG000119601A-----</v>
          </cell>
          <cell r="B294" t="str">
            <v>Victaulic connection sleeve. Diameter 4" (*)</v>
          </cell>
          <cell r="C294" t="str">
            <v>30RQ-262-</v>
          </cell>
          <cell r="D294">
            <v>1027</v>
          </cell>
          <cell r="E294">
            <v>287.56</v>
          </cell>
        </row>
        <row r="295">
          <cell r="A295" t="str">
            <v>00PSG000119601A-----</v>
          </cell>
          <cell r="B295" t="str">
            <v>Victaulic connection sleeve. Diameter 4" (*)</v>
          </cell>
          <cell r="C295" t="str">
            <v>30RQ-302-</v>
          </cell>
          <cell r="D295">
            <v>1027</v>
          </cell>
          <cell r="E295">
            <v>287.56</v>
          </cell>
        </row>
        <row r="296">
          <cell r="A296" t="str">
            <v>00PSG000119601A-----</v>
          </cell>
          <cell r="B296" t="str">
            <v>Victaulic connection sleeve. Diameter 4" (*)</v>
          </cell>
          <cell r="C296" t="str">
            <v>30RQ-342-</v>
          </cell>
          <cell r="D296">
            <v>1027</v>
          </cell>
          <cell r="E296">
            <v>287.56</v>
          </cell>
        </row>
        <row r="297">
          <cell r="A297" t="str">
            <v>00PSG000119601A-----</v>
          </cell>
          <cell r="B297" t="str">
            <v>Victaulic connection sleeve. Diameter 4" (*)</v>
          </cell>
          <cell r="C297" t="str">
            <v>30RQ-372-</v>
          </cell>
          <cell r="D297">
            <v>1027</v>
          </cell>
          <cell r="E297">
            <v>287.56</v>
          </cell>
        </row>
        <row r="298">
          <cell r="A298" t="str">
            <v>00PSG000119601A-----</v>
          </cell>
          <cell r="B298" t="str">
            <v>Victaulic connection sleeve. Diameter 4" (*)</v>
          </cell>
          <cell r="C298" t="str">
            <v>30RQ-402-</v>
          </cell>
          <cell r="D298">
            <v>1027</v>
          </cell>
          <cell r="E298">
            <v>287.56</v>
          </cell>
        </row>
        <row r="299">
          <cell r="A299" t="str">
            <v>00PSG000119601A-----</v>
          </cell>
          <cell r="B299" t="str">
            <v>Victaulic connection sleeve. Diameter 4" (*)</v>
          </cell>
          <cell r="C299" t="str">
            <v>30RQ-432-</v>
          </cell>
          <cell r="D299">
            <v>1027</v>
          </cell>
          <cell r="E299">
            <v>287.56</v>
          </cell>
        </row>
        <row r="300">
          <cell r="A300" t="str">
            <v>00PSG000119601A-----</v>
          </cell>
          <cell r="B300" t="str">
            <v>Victaulic connection sleeve. Diameter 4" (*)</v>
          </cell>
          <cell r="C300" t="str">
            <v>30RQ-462-</v>
          </cell>
          <cell r="D300">
            <v>1027</v>
          </cell>
          <cell r="E300">
            <v>287.56</v>
          </cell>
        </row>
        <row r="301">
          <cell r="A301" t="str">
            <v>00PSG000119601A-----</v>
          </cell>
          <cell r="B301" t="str">
            <v>Victaulic connection sleeve. Diameter 4" (*)</v>
          </cell>
          <cell r="C301" t="str">
            <v>30RQ-522-</v>
          </cell>
          <cell r="D301">
            <v>1027</v>
          </cell>
          <cell r="E301">
            <v>287.56</v>
          </cell>
        </row>
        <row r="302">
          <cell r="A302" t="str">
            <v>00PSG000119602A-----</v>
          </cell>
          <cell r="B302" t="str">
            <v>Victaulic connection sleeve. Diameter 5" (*)</v>
          </cell>
          <cell r="C302" t="str">
            <v>30RB-262-</v>
          </cell>
          <cell r="D302">
            <v>840</v>
          </cell>
          <cell r="E302">
            <v>235.20000000000002</v>
          </cell>
        </row>
        <row r="303">
          <cell r="A303" t="str">
            <v>00PSG000119602A-----</v>
          </cell>
          <cell r="B303" t="str">
            <v>Victaulic connection sleeve. Diameter 5" (*)</v>
          </cell>
          <cell r="C303" t="str">
            <v>30RB-302-</v>
          </cell>
          <cell r="D303">
            <v>840</v>
          </cell>
          <cell r="E303">
            <v>235.20000000000002</v>
          </cell>
        </row>
        <row r="304">
          <cell r="A304" t="str">
            <v>00PSG000119602A-----</v>
          </cell>
          <cell r="B304" t="str">
            <v>Victaulic connection sleeve. Diameter 5" (*)</v>
          </cell>
          <cell r="C304" t="str">
            <v>30RB-342-</v>
          </cell>
          <cell r="D304">
            <v>840</v>
          </cell>
          <cell r="E304">
            <v>235.20000000000002</v>
          </cell>
        </row>
        <row r="305">
          <cell r="A305" t="str">
            <v>00PSG000119602A-----</v>
          </cell>
          <cell r="B305" t="str">
            <v>Victaulic connection sleeve. Diameter 5" (*)</v>
          </cell>
          <cell r="C305" t="str">
            <v>30RB-372-</v>
          </cell>
          <cell r="D305">
            <v>840</v>
          </cell>
          <cell r="E305">
            <v>235.20000000000002</v>
          </cell>
        </row>
        <row r="306">
          <cell r="A306" t="str">
            <v>00PSG000119602A-----</v>
          </cell>
          <cell r="B306" t="str">
            <v>Victaulic connection sleeve. Diameter 5" (*)</v>
          </cell>
          <cell r="C306" t="str">
            <v>30RB-402-</v>
          </cell>
          <cell r="D306">
            <v>840</v>
          </cell>
          <cell r="E306">
            <v>235.20000000000002</v>
          </cell>
        </row>
        <row r="307">
          <cell r="A307" t="str">
            <v>00PSG000119602A-----</v>
          </cell>
          <cell r="B307" t="str">
            <v>Victaulic connection sleeve. Diameter 5" (*)</v>
          </cell>
          <cell r="C307" t="str">
            <v>30RB-432-</v>
          </cell>
          <cell r="D307">
            <v>840</v>
          </cell>
          <cell r="E307">
            <v>235.20000000000002</v>
          </cell>
        </row>
        <row r="308">
          <cell r="A308" t="str">
            <v>00PSG000119602A-----</v>
          </cell>
          <cell r="B308" t="str">
            <v>Victaulic connection sleeve. Diameter 5" (*)</v>
          </cell>
          <cell r="C308" t="str">
            <v>30RB-462-</v>
          </cell>
          <cell r="D308">
            <v>840</v>
          </cell>
          <cell r="E308">
            <v>235.20000000000002</v>
          </cell>
        </row>
        <row r="309">
          <cell r="A309" t="str">
            <v>00PSG000119602A-----</v>
          </cell>
          <cell r="B309" t="str">
            <v>Victaulic connection sleeve. Diameter 5" (*)</v>
          </cell>
          <cell r="C309" t="str">
            <v>30RB-522-</v>
          </cell>
          <cell r="D309">
            <v>840</v>
          </cell>
          <cell r="E309">
            <v>235.20000000000002</v>
          </cell>
        </row>
        <row r="310">
          <cell r="A310" t="str">
            <v>00PSG000119602A-----</v>
          </cell>
          <cell r="B310" t="str">
            <v>Victaulic connection sleeve. Diameter 5" (*)</v>
          </cell>
          <cell r="C310" t="str">
            <v>30RB-602-</v>
          </cell>
          <cell r="D310">
            <v>840</v>
          </cell>
          <cell r="E310">
            <v>235.20000000000002</v>
          </cell>
        </row>
        <row r="311">
          <cell r="A311" t="str">
            <v>00PSG000119602A-----</v>
          </cell>
          <cell r="B311" t="str">
            <v>Victaulic connection sleeve. Diameter 5" (*)</v>
          </cell>
          <cell r="C311" t="str">
            <v>30RB-672-</v>
          </cell>
          <cell r="D311">
            <v>840</v>
          </cell>
          <cell r="E311">
            <v>235.20000000000002</v>
          </cell>
        </row>
        <row r="312">
          <cell r="A312" t="str">
            <v>00PSG000119602A-----</v>
          </cell>
          <cell r="B312" t="str">
            <v>Victaulic connection sleeve. Diameter 5" (*)</v>
          </cell>
          <cell r="C312" t="str">
            <v>30RB-732-</v>
          </cell>
          <cell r="D312">
            <v>840</v>
          </cell>
          <cell r="E312">
            <v>235.20000000000002</v>
          </cell>
        </row>
        <row r="313">
          <cell r="A313" t="str">
            <v>00PSG000119602A-----</v>
          </cell>
          <cell r="B313" t="str">
            <v>Victaulic connection sleeve. Diameter 5" (*)</v>
          </cell>
          <cell r="C313" t="str">
            <v>30RB-802-</v>
          </cell>
          <cell r="D313">
            <v>840</v>
          </cell>
          <cell r="E313">
            <v>235.20000000000002</v>
          </cell>
        </row>
        <row r="314">
          <cell r="A314" t="str">
            <v>00PSG000119602A-----</v>
          </cell>
          <cell r="B314" t="str">
            <v>Victaulic connection sleeve. Diameter 5" (*)</v>
          </cell>
          <cell r="C314" t="str">
            <v>30RQ-262-</v>
          </cell>
          <cell r="D314">
            <v>840</v>
          </cell>
          <cell r="E314">
            <v>235.20000000000002</v>
          </cell>
        </row>
        <row r="315">
          <cell r="A315" t="str">
            <v>00PSG000119602A-----</v>
          </cell>
          <cell r="B315" t="str">
            <v>Victaulic connection sleeve. Diameter 5" (*)</v>
          </cell>
          <cell r="C315" t="str">
            <v>30RQ-302-</v>
          </cell>
          <cell r="D315">
            <v>840</v>
          </cell>
          <cell r="E315">
            <v>235.20000000000002</v>
          </cell>
        </row>
        <row r="316">
          <cell r="A316" t="str">
            <v>00PSG000119602A-----</v>
          </cell>
          <cell r="B316" t="str">
            <v>Victaulic connection sleeve. Diameter 5" (*)</v>
          </cell>
          <cell r="C316" t="str">
            <v>30RQ-342-</v>
          </cell>
          <cell r="D316">
            <v>840</v>
          </cell>
          <cell r="E316">
            <v>235.20000000000002</v>
          </cell>
        </row>
        <row r="317">
          <cell r="A317" t="str">
            <v>00PSG000119602A-----</v>
          </cell>
          <cell r="B317" t="str">
            <v>Victaulic connection sleeve. Diameter 5" (*)</v>
          </cell>
          <cell r="C317" t="str">
            <v>30RQ-372-</v>
          </cell>
          <cell r="D317">
            <v>840</v>
          </cell>
          <cell r="E317">
            <v>235.20000000000002</v>
          </cell>
        </row>
        <row r="318">
          <cell r="A318" t="str">
            <v>00PSG000119602A-----</v>
          </cell>
          <cell r="B318" t="str">
            <v>Victaulic connection sleeve. Diameter 5" (*)</v>
          </cell>
          <cell r="C318" t="str">
            <v>30RQ-402-</v>
          </cell>
          <cell r="D318">
            <v>840</v>
          </cell>
          <cell r="E318">
            <v>235.20000000000002</v>
          </cell>
        </row>
        <row r="319">
          <cell r="A319" t="str">
            <v>00PSG000119602A-----</v>
          </cell>
          <cell r="B319" t="str">
            <v>Victaulic connection sleeve. Diameter 5" (*)</v>
          </cell>
          <cell r="C319" t="str">
            <v>30RQ-432-</v>
          </cell>
          <cell r="D319">
            <v>840</v>
          </cell>
          <cell r="E319">
            <v>235.20000000000002</v>
          </cell>
        </row>
        <row r="320">
          <cell r="A320" t="str">
            <v>00PSG000119602A-----</v>
          </cell>
          <cell r="B320" t="str">
            <v>Victaulic connection sleeve. Diameter 5" (*)</v>
          </cell>
          <cell r="C320" t="str">
            <v>30RQ-462-</v>
          </cell>
          <cell r="D320">
            <v>840</v>
          </cell>
          <cell r="E320">
            <v>235.20000000000002</v>
          </cell>
        </row>
        <row r="321">
          <cell r="A321" t="str">
            <v>00PSG000119602A-----</v>
          </cell>
          <cell r="B321" t="str">
            <v>Victaulic connection sleeve. Diameter 5" (*)</v>
          </cell>
          <cell r="C321" t="str">
            <v>30RQ-522-</v>
          </cell>
          <cell r="D321">
            <v>840</v>
          </cell>
          <cell r="E321">
            <v>235.20000000000002</v>
          </cell>
        </row>
        <row r="322">
          <cell r="A322" t="str">
            <v>00PSG000119603A-----</v>
          </cell>
          <cell r="B322" t="str">
            <v>Victaulic connection sleeve. Diameter 6" (*)</v>
          </cell>
          <cell r="C322" t="str">
            <v>30RB-262-</v>
          </cell>
          <cell r="D322">
            <v>1006</v>
          </cell>
          <cell r="E322">
            <v>281.68</v>
          </cell>
        </row>
        <row r="323">
          <cell r="A323" t="str">
            <v>00PSG000119603A-----</v>
          </cell>
          <cell r="B323" t="str">
            <v>Victaulic connection sleeve. Diameter 6" (*)</v>
          </cell>
          <cell r="C323" t="str">
            <v>30RB-302-</v>
          </cell>
          <cell r="D323">
            <v>1006</v>
          </cell>
          <cell r="E323">
            <v>281.68</v>
          </cell>
        </row>
        <row r="324">
          <cell r="A324" t="str">
            <v>00PSG000119603A-----</v>
          </cell>
          <cell r="B324" t="str">
            <v>Victaulic connection sleeve. Diameter 6" (*)</v>
          </cell>
          <cell r="C324" t="str">
            <v>30RB-342-</v>
          </cell>
          <cell r="D324">
            <v>1006</v>
          </cell>
          <cell r="E324">
            <v>281.68</v>
          </cell>
        </row>
        <row r="325">
          <cell r="A325" t="str">
            <v>00PSG000119603A-----</v>
          </cell>
          <cell r="B325" t="str">
            <v>Victaulic connection sleeve. Diameter 6" (*)</v>
          </cell>
          <cell r="C325" t="str">
            <v>30RB-372-</v>
          </cell>
          <cell r="D325">
            <v>1006</v>
          </cell>
          <cell r="E325">
            <v>281.68</v>
          </cell>
        </row>
        <row r="326">
          <cell r="A326" t="str">
            <v>00PSG000119603A-----</v>
          </cell>
          <cell r="B326" t="str">
            <v>Victaulic connection sleeve. Diameter 6" (*)</v>
          </cell>
          <cell r="C326" t="str">
            <v>30RB-402-</v>
          </cell>
          <cell r="D326">
            <v>1006</v>
          </cell>
          <cell r="E326">
            <v>281.68</v>
          </cell>
        </row>
        <row r="327">
          <cell r="A327" t="str">
            <v>00PSG000119603A-----</v>
          </cell>
          <cell r="B327" t="str">
            <v>Victaulic connection sleeve. Diameter 6" (*)</v>
          </cell>
          <cell r="C327" t="str">
            <v>30RB-432-</v>
          </cell>
          <cell r="D327">
            <v>1006</v>
          </cell>
          <cell r="E327">
            <v>281.68</v>
          </cell>
        </row>
        <row r="328">
          <cell r="A328" t="str">
            <v>00PSG000119603A-----</v>
          </cell>
          <cell r="B328" t="str">
            <v>Victaulic connection sleeve. Diameter 6" (*)</v>
          </cell>
          <cell r="C328" t="str">
            <v>30RB-462-</v>
          </cell>
          <cell r="D328">
            <v>1006</v>
          </cell>
          <cell r="E328">
            <v>281.68</v>
          </cell>
        </row>
        <row r="329">
          <cell r="A329" t="str">
            <v>00PSG000119603A-----</v>
          </cell>
          <cell r="B329" t="str">
            <v>Victaulic connection sleeve. Diameter 6" (*)</v>
          </cell>
          <cell r="C329" t="str">
            <v>30RB-522-</v>
          </cell>
          <cell r="D329">
            <v>1006</v>
          </cell>
          <cell r="E329">
            <v>281.68</v>
          </cell>
        </row>
        <row r="330">
          <cell r="A330" t="str">
            <v>00PSG000119603A-----</v>
          </cell>
          <cell r="B330" t="str">
            <v>Victaulic connection sleeve. Diameter 6" (*)</v>
          </cell>
          <cell r="C330" t="str">
            <v>30RB-602-</v>
          </cell>
          <cell r="D330">
            <v>1006</v>
          </cell>
          <cell r="E330">
            <v>281.68</v>
          </cell>
        </row>
        <row r="331">
          <cell r="A331" t="str">
            <v>00PSG000119603A-----</v>
          </cell>
          <cell r="B331" t="str">
            <v>Victaulic connection sleeve. Diameter 6" (*)</v>
          </cell>
          <cell r="C331" t="str">
            <v>30RB-672-</v>
          </cell>
          <cell r="D331">
            <v>1006</v>
          </cell>
          <cell r="E331">
            <v>281.68</v>
          </cell>
        </row>
        <row r="332">
          <cell r="A332" t="str">
            <v>00PSG000119603A-----</v>
          </cell>
          <cell r="B332" t="str">
            <v>Victaulic connection sleeve. Diameter 6" (*)</v>
          </cell>
          <cell r="C332" t="str">
            <v>30RB-732-</v>
          </cell>
          <cell r="D332">
            <v>1006</v>
          </cell>
          <cell r="E332">
            <v>281.68</v>
          </cell>
        </row>
        <row r="333">
          <cell r="A333" t="str">
            <v>00PSG000119603A-----</v>
          </cell>
          <cell r="B333" t="str">
            <v>Victaulic connection sleeve. Diameter 6" (*)</v>
          </cell>
          <cell r="C333" t="str">
            <v>30RB-802-</v>
          </cell>
          <cell r="D333">
            <v>1006</v>
          </cell>
          <cell r="E333">
            <v>281.68</v>
          </cell>
        </row>
        <row r="334">
          <cell r="A334" t="str">
            <v>00PSG000119603A-----</v>
          </cell>
          <cell r="B334" t="str">
            <v>Victaulic connection sleeve. Diameter 6" (*)</v>
          </cell>
          <cell r="C334" t="str">
            <v>30RQ-262-</v>
          </cell>
          <cell r="D334">
            <v>1006</v>
          </cell>
          <cell r="E334">
            <v>281.68</v>
          </cell>
        </row>
        <row r="335">
          <cell r="A335" t="str">
            <v>00PSG000119603A-----</v>
          </cell>
          <cell r="B335" t="str">
            <v>Victaulic connection sleeve. Diameter 6" (*)</v>
          </cell>
          <cell r="C335" t="str">
            <v>30RQ-302-</v>
          </cell>
          <cell r="D335">
            <v>1006</v>
          </cell>
          <cell r="E335">
            <v>281.68</v>
          </cell>
        </row>
        <row r="336">
          <cell r="A336" t="str">
            <v>00PSG000119603A-----</v>
          </cell>
          <cell r="B336" t="str">
            <v>Victaulic connection sleeve. Diameter 6" (*)</v>
          </cell>
          <cell r="C336" t="str">
            <v>30RQ-342-</v>
          </cell>
          <cell r="D336">
            <v>1006</v>
          </cell>
          <cell r="E336">
            <v>281.68</v>
          </cell>
        </row>
        <row r="337">
          <cell r="A337" t="str">
            <v>00PSG000119603A-----</v>
          </cell>
          <cell r="B337" t="str">
            <v>Victaulic connection sleeve. Diameter 6" (*)</v>
          </cell>
          <cell r="C337" t="str">
            <v>30RQ-372-</v>
          </cell>
          <cell r="D337">
            <v>1006</v>
          </cell>
          <cell r="E337">
            <v>281.68</v>
          </cell>
        </row>
        <row r="338">
          <cell r="A338" t="str">
            <v>00PSG000119603A-----</v>
          </cell>
          <cell r="B338" t="str">
            <v>Victaulic connection sleeve. Diameter 6" (*)</v>
          </cell>
          <cell r="C338" t="str">
            <v>30RQ-402-</v>
          </cell>
          <cell r="D338">
            <v>1006</v>
          </cell>
          <cell r="E338">
            <v>281.68</v>
          </cell>
        </row>
        <row r="339">
          <cell r="A339" t="str">
            <v>00PSG000119603A-----</v>
          </cell>
          <cell r="B339" t="str">
            <v>Victaulic connection sleeve. Diameter 6" (*)</v>
          </cell>
          <cell r="C339" t="str">
            <v>30RQ-432-</v>
          </cell>
          <cell r="D339">
            <v>1006</v>
          </cell>
          <cell r="E339">
            <v>281.68</v>
          </cell>
        </row>
        <row r="340">
          <cell r="A340" t="str">
            <v>00PSG000119603A-----</v>
          </cell>
          <cell r="B340" t="str">
            <v>Victaulic connection sleeve. Diameter 6" (*)</v>
          </cell>
          <cell r="C340" t="str">
            <v>30RQ-462-</v>
          </cell>
          <cell r="D340">
            <v>1006</v>
          </cell>
          <cell r="E340">
            <v>281.68</v>
          </cell>
        </row>
        <row r="341">
          <cell r="A341" t="str">
            <v>00PSG000119603A-----</v>
          </cell>
          <cell r="B341" t="str">
            <v>Victaulic connection sleeve. Diameter 6" (*)</v>
          </cell>
          <cell r="C341" t="str">
            <v>30RQ-522-</v>
          </cell>
          <cell r="D341">
            <v>1006</v>
          </cell>
          <cell r="E341">
            <v>281.68</v>
          </cell>
        </row>
        <row r="342">
          <cell r="A342" t="str">
            <v>00PSG000596300A-----</v>
          </cell>
          <cell r="B342" t="str">
            <v>Victaulic connection sleeve. Diameter 6"+8" (*)</v>
          </cell>
          <cell r="C342" t="str">
            <v>30XA</v>
          </cell>
          <cell r="D342">
            <v>687</v>
          </cell>
          <cell r="E342">
            <v>192.36</v>
          </cell>
        </row>
        <row r="343">
          <cell r="A343" t="str">
            <v>00PSG000119701A-----</v>
          </cell>
          <cell r="B343" t="str">
            <v>Power electric box extension (**)</v>
          </cell>
          <cell r="C343" t="str">
            <v>30RB-302-</v>
          </cell>
          <cell r="D343">
            <v>761</v>
          </cell>
          <cell r="E343">
            <v>213.08</v>
          </cell>
        </row>
        <row r="344">
          <cell r="A344" t="str">
            <v>00PSG000119701A-----</v>
          </cell>
          <cell r="B344" t="str">
            <v>Power electric box extension (**)</v>
          </cell>
          <cell r="C344" t="str">
            <v>30RB-342-</v>
          </cell>
          <cell r="D344">
            <v>761</v>
          </cell>
          <cell r="E344">
            <v>213.08</v>
          </cell>
        </row>
        <row r="345">
          <cell r="A345" t="str">
            <v>00PSG000119701A-----</v>
          </cell>
          <cell r="B345" t="str">
            <v>Power electric box extension (**)</v>
          </cell>
          <cell r="C345" t="str">
            <v>30RB-372-</v>
          </cell>
          <cell r="D345">
            <v>761</v>
          </cell>
          <cell r="E345">
            <v>213.08</v>
          </cell>
        </row>
        <row r="346">
          <cell r="A346" t="str">
            <v>00PSG000119701A-----</v>
          </cell>
          <cell r="B346" t="str">
            <v>Power electric box extension (**)</v>
          </cell>
          <cell r="C346" t="str">
            <v>30RB-402-</v>
          </cell>
          <cell r="D346">
            <v>761</v>
          </cell>
          <cell r="E346">
            <v>213.08</v>
          </cell>
        </row>
        <row r="347">
          <cell r="A347" t="str">
            <v>00PSG000119702A-----</v>
          </cell>
          <cell r="B347" t="str">
            <v>Power electric box extension (**)</v>
          </cell>
          <cell r="C347" t="str">
            <v>30RB-432-</v>
          </cell>
          <cell r="D347">
            <v>841</v>
          </cell>
          <cell r="E347">
            <v>235.48000000000002</v>
          </cell>
        </row>
        <row r="348">
          <cell r="A348" t="str">
            <v>00PSG000119702A-----</v>
          </cell>
          <cell r="B348" t="str">
            <v>Power electric box extension (**)</v>
          </cell>
          <cell r="C348" t="str">
            <v>30RB-462-</v>
          </cell>
          <cell r="D348">
            <v>841</v>
          </cell>
          <cell r="E348">
            <v>235.48000000000002</v>
          </cell>
        </row>
        <row r="349">
          <cell r="A349" t="str">
            <v>00PSG000119702A-----</v>
          </cell>
          <cell r="B349" t="str">
            <v>Power electric box extension (**)</v>
          </cell>
          <cell r="C349" t="str">
            <v>30RB-522-</v>
          </cell>
          <cell r="D349">
            <v>841</v>
          </cell>
          <cell r="E349">
            <v>235.48000000000002</v>
          </cell>
        </row>
        <row r="350">
          <cell r="A350" t="str">
            <v>00PSG000119703A-----</v>
          </cell>
          <cell r="B350" t="str">
            <v>Power electric box extension (**)</v>
          </cell>
          <cell r="C350" t="str">
            <v>30RB-602-</v>
          </cell>
          <cell r="D350">
            <v>1517</v>
          </cell>
          <cell r="E350">
            <v>424.76000000000005</v>
          </cell>
        </row>
        <row r="351">
          <cell r="A351" t="str">
            <v>00PSG000119703A-----</v>
          </cell>
          <cell r="B351" t="str">
            <v>Power electric box extension (**)</v>
          </cell>
          <cell r="C351" t="str">
            <v>30RB-672-</v>
          </cell>
          <cell r="D351">
            <v>1517</v>
          </cell>
          <cell r="E351">
            <v>424.76000000000005</v>
          </cell>
        </row>
        <row r="352">
          <cell r="A352" t="str">
            <v>00PSG000119704A-----</v>
          </cell>
          <cell r="B352" t="str">
            <v>Power electric box extension (**)</v>
          </cell>
          <cell r="C352" t="str">
            <v>30RB-732-</v>
          </cell>
          <cell r="D352">
            <v>1597</v>
          </cell>
          <cell r="E352">
            <v>447.16</v>
          </cell>
        </row>
        <row r="353">
          <cell r="A353" t="str">
            <v>00PSG000119704A-----</v>
          </cell>
          <cell r="B353" t="str">
            <v>Power electric box extension (**)</v>
          </cell>
          <cell r="C353" t="str">
            <v>30RB-802-</v>
          </cell>
          <cell r="D353">
            <v>1597</v>
          </cell>
          <cell r="E353">
            <v>447.16</v>
          </cell>
        </row>
        <row r="354">
          <cell r="A354" t="str">
            <v>00PSG000119701A-----</v>
          </cell>
          <cell r="B354" t="str">
            <v>Power electric box extension (**)</v>
          </cell>
          <cell r="C354" t="str">
            <v>30RQ-302-</v>
          </cell>
          <cell r="D354">
            <v>761</v>
          </cell>
          <cell r="E354">
            <v>213.08</v>
          </cell>
        </row>
        <row r="355">
          <cell r="A355" t="str">
            <v>00PSG000119701A-----</v>
          </cell>
          <cell r="B355" t="str">
            <v>Power electric box extension (**)</v>
          </cell>
          <cell r="C355" t="str">
            <v>30RQ-342-</v>
          </cell>
          <cell r="D355">
            <v>761</v>
          </cell>
          <cell r="E355">
            <v>213.08</v>
          </cell>
        </row>
        <row r="356">
          <cell r="A356" t="str">
            <v>00PSG000119701A-----</v>
          </cell>
          <cell r="B356" t="str">
            <v>Power electric box extension (**)</v>
          </cell>
          <cell r="C356" t="str">
            <v>30RQ-372-</v>
          </cell>
          <cell r="D356">
            <v>761</v>
          </cell>
          <cell r="E356">
            <v>213.08</v>
          </cell>
        </row>
        <row r="357">
          <cell r="A357" t="str">
            <v>00PSG000119701A-----</v>
          </cell>
          <cell r="B357" t="str">
            <v>Power electric box extension (**)</v>
          </cell>
          <cell r="C357" t="str">
            <v>30RQ-402-</v>
          </cell>
          <cell r="D357">
            <v>761</v>
          </cell>
          <cell r="E357">
            <v>213.08</v>
          </cell>
        </row>
        <row r="358">
          <cell r="A358" t="str">
            <v>00PSG000119702A-----</v>
          </cell>
          <cell r="B358" t="str">
            <v>Power electric box extension (**)</v>
          </cell>
          <cell r="C358" t="str">
            <v>30RQ-432-</v>
          </cell>
          <cell r="D358">
            <v>841</v>
          </cell>
          <cell r="E358">
            <v>235.48000000000002</v>
          </cell>
        </row>
        <row r="359">
          <cell r="A359" t="str">
            <v>00PSG000119702A-----</v>
          </cell>
          <cell r="B359" t="str">
            <v>Power electric box extension (**)</v>
          </cell>
          <cell r="C359" t="str">
            <v>30RQ-462-</v>
          </cell>
          <cell r="D359">
            <v>841</v>
          </cell>
          <cell r="E359">
            <v>235.48000000000002</v>
          </cell>
        </row>
        <row r="360">
          <cell r="A360" t="str">
            <v>00PSG000119702A-----</v>
          </cell>
          <cell r="B360" t="str">
            <v>Power electric box extension (**)</v>
          </cell>
          <cell r="C360" t="str">
            <v>30RQ-522-</v>
          </cell>
          <cell r="D360">
            <v>841</v>
          </cell>
          <cell r="E360">
            <v>235.48000000000002</v>
          </cell>
        </row>
        <row r="361">
          <cell r="A361" t="str">
            <v>00PSG000120000A-----</v>
          </cell>
          <cell r="B361" t="str">
            <v>Boiler control board</v>
          </cell>
          <cell r="C361" t="str">
            <v>30RB-262-</v>
          </cell>
          <cell r="D361">
            <v>1037</v>
          </cell>
          <cell r="E361">
            <v>290.36</v>
          </cell>
        </row>
        <row r="362">
          <cell r="A362" t="str">
            <v>00PSG000120000A-----</v>
          </cell>
          <cell r="B362" t="str">
            <v>Boiler control board</v>
          </cell>
          <cell r="C362" t="str">
            <v>30RB-302-</v>
          </cell>
          <cell r="D362">
            <v>1037</v>
          </cell>
          <cell r="E362">
            <v>290.36</v>
          </cell>
        </row>
        <row r="363">
          <cell r="A363" t="str">
            <v>00PSG000120000A-----</v>
          </cell>
          <cell r="B363" t="str">
            <v>Boiler control board</v>
          </cell>
          <cell r="C363" t="str">
            <v>30RB-342-</v>
          </cell>
          <cell r="D363">
            <v>1037</v>
          </cell>
          <cell r="E363">
            <v>290.36</v>
          </cell>
        </row>
        <row r="364">
          <cell r="A364" t="str">
            <v>00PSG000120000A-----</v>
          </cell>
          <cell r="B364" t="str">
            <v>Boiler control board</v>
          </cell>
          <cell r="C364" t="str">
            <v>30RB-372-</v>
          </cell>
          <cell r="D364">
            <v>1037</v>
          </cell>
          <cell r="E364">
            <v>290.36</v>
          </cell>
        </row>
        <row r="365">
          <cell r="A365" t="str">
            <v>00PSG000120000A-----</v>
          </cell>
          <cell r="B365" t="str">
            <v>Boiler control board</v>
          </cell>
          <cell r="C365" t="str">
            <v>30RB-402-</v>
          </cell>
          <cell r="D365">
            <v>1037</v>
          </cell>
          <cell r="E365">
            <v>290.36</v>
          </cell>
        </row>
        <row r="366">
          <cell r="A366" t="str">
            <v>00PSG000120000A-----</v>
          </cell>
          <cell r="B366" t="str">
            <v>Boiler control board</v>
          </cell>
          <cell r="C366" t="str">
            <v>30RB-432-</v>
          </cell>
          <cell r="D366">
            <v>1037</v>
          </cell>
          <cell r="E366">
            <v>290.36</v>
          </cell>
        </row>
        <row r="367">
          <cell r="A367" t="str">
            <v>00PSG000120000A-----</v>
          </cell>
          <cell r="B367" t="str">
            <v>Boiler control board</v>
          </cell>
          <cell r="C367" t="str">
            <v>30RB-462-</v>
          </cell>
          <cell r="D367">
            <v>1037</v>
          </cell>
          <cell r="E367">
            <v>290.36</v>
          </cell>
        </row>
        <row r="368">
          <cell r="A368" t="str">
            <v>00PSG000120000A-----</v>
          </cell>
          <cell r="B368" t="str">
            <v>Boiler control board</v>
          </cell>
          <cell r="C368" t="str">
            <v>30RB-522-</v>
          </cell>
          <cell r="D368">
            <v>1037</v>
          </cell>
          <cell r="E368">
            <v>290.36</v>
          </cell>
        </row>
        <row r="369">
          <cell r="A369" t="str">
            <v>00PSG000120000A-----</v>
          </cell>
          <cell r="B369" t="str">
            <v>Boiler control board</v>
          </cell>
          <cell r="C369" t="str">
            <v>30RB-602-</v>
          </cell>
          <cell r="D369">
            <v>1037</v>
          </cell>
          <cell r="E369">
            <v>290.36</v>
          </cell>
        </row>
        <row r="370">
          <cell r="A370" t="str">
            <v>00PSG000120000A-----</v>
          </cell>
          <cell r="B370" t="str">
            <v>Boiler control board</v>
          </cell>
          <cell r="C370" t="str">
            <v>30RB-672-</v>
          </cell>
          <cell r="D370">
            <v>1037</v>
          </cell>
          <cell r="E370">
            <v>290.36</v>
          </cell>
        </row>
        <row r="371">
          <cell r="A371" t="str">
            <v>00PSG000120000A-----</v>
          </cell>
          <cell r="B371" t="str">
            <v>Boiler control board</v>
          </cell>
          <cell r="C371" t="str">
            <v>30RB-732-</v>
          </cell>
          <cell r="D371">
            <v>1037</v>
          </cell>
          <cell r="E371">
            <v>290.36</v>
          </cell>
        </row>
        <row r="372">
          <cell r="A372" t="str">
            <v>00PSG000120000A-----</v>
          </cell>
          <cell r="B372" t="str">
            <v>Boiler control board</v>
          </cell>
          <cell r="C372" t="str">
            <v>30RB-802-</v>
          </cell>
          <cell r="D372">
            <v>1037</v>
          </cell>
          <cell r="E372">
            <v>290.36</v>
          </cell>
        </row>
        <row r="373">
          <cell r="A373" t="str">
            <v>00PSG000120000A-----</v>
          </cell>
          <cell r="B373" t="str">
            <v>Boiler control board</v>
          </cell>
          <cell r="C373" t="str">
            <v>30RQ-262-</v>
          </cell>
          <cell r="D373">
            <v>1037</v>
          </cell>
          <cell r="E373">
            <v>290.36</v>
          </cell>
        </row>
        <row r="374">
          <cell r="A374" t="str">
            <v>00PSG000120000A-----</v>
          </cell>
          <cell r="B374" t="str">
            <v>Boiler control board</v>
          </cell>
          <cell r="C374" t="str">
            <v>30RQ-302-</v>
          </cell>
          <cell r="D374">
            <v>1037</v>
          </cell>
          <cell r="E374">
            <v>290.36</v>
          </cell>
        </row>
        <row r="375">
          <cell r="A375" t="str">
            <v>00PSG000120000A-----</v>
          </cell>
          <cell r="B375" t="str">
            <v>Boiler control board</v>
          </cell>
          <cell r="C375" t="str">
            <v>30RQ-342-</v>
          </cell>
          <cell r="D375">
            <v>1037</v>
          </cell>
          <cell r="E375">
            <v>290.36</v>
          </cell>
        </row>
        <row r="376">
          <cell r="A376" t="str">
            <v>00PSG000120000A-----</v>
          </cell>
          <cell r="B376" t="str">
            <v>Boiler control board</v>
          </cell>
          <cell r="C376" t="str">
            <v>30RQ-372-</v>
          </cell>
          <cell r="D376">
            <v>1037</v>
          </cell>
          <cell r="E376">
            <v>290.36</v>
          </cell>
        </row>
        <row r="377">
          <cell r="A377" t="str">
            <v>00PSG000120000A-----</v>
          </cell>
          <cell r="B377" t="str">
            <v>Boiler control board</v>
          </cell>
          <cell r="C377" t="str">
            <v>30RQ-402-</v>
          </cell>
          <cell r="D377">
            <v>1037</v>
          </cell>
          <cell r="E377">
            <v>290.36</v>
          </cell>
        </row>
        <row r="378">
          <cell r="A378" t="str">
            <v>00PSG000120000A-----</v>
          </cell>
          <cell r="B378" t="str">
            <v>Boiler control board</v>
          </cell>
          <cell r="C378" t="str">
            <v>30RQ-432-</v>
          </cell>
          <cell r="D378">
            <v>1037</v>
          </cell>
          <cell r="E378">
            <v>290.36</v>
          </cell>
        </row>
        <row r="379">
          <cell r="A379" t="str">
            <v>00PSG000120000A-----</v>
          </cell>
          <cell r="B379" t="str">
            <v>Boiler control board</v>
          </cell>
          <cell r="C379" t="str">
            <v>30RQ-462-</v>
          </cell>
          <cell r="D379">
            <v>1037</v>
          </cell>
          <cell r="E379">
            <v>290.36</v>
          </cell>
        </row>
        <row r="380">
          <cell r="A380" t="str">
            <v>00PSG000120000A-----</v>
          </cell>
          <cell r="B380" t="str">
            <v>Boiler control board</v>
          </cell>
          <cell r="C380" t="str">
            <v>30RQ-522-</v>
          </cell>
          <cell r="D380">
            <v>1037</v>
          </cell>
          <cell r="E380">
            <v>290.36</v>
          </cell>
        </row>
        <row r="381">
          <cell r="A381" t="str">
            <v>09RA-903---242--EE</v>
          </cell>
          <cell r="B381" t="str">
            <v>Water box 3/6 passes</v>
          </cell>
          <cell r="C381" t="str">
            <v>09RS-022/043</v>
          </cell>
          <cell r="D381">
            <v>586</v>
          </cell>
          <cell r="E381">
            <v>164.08</v>
          </cell>
        </row>
        <row r="382">
          <cell r="A382" t="str">
            <v>09RA-903---252--EE</v>
          </cell>
          <cell r="B382" t="str">
            <v>Water box 3/6 passes</v>
          </cell>
          <cell r="C382" t="str">
            <v>09RS-054/084</v>
          </cell>
          <cell r="D382">
            <v>855</v>
          </cell>
          <cell r="E382">
            <v>239.40000000000003</v>
          </cell>
        </row>
        <row r="383">
          <cell r="A383" t="str">
            <v>09RA-903---822--EE</v>
          </cell>
          <cell r="B383" t="str">
            <v>Water box 3/6 passes</v>
          </cell>
          <cell r="C383" t="str">
            <v>09RS-097</v>
          </cell>
          <cell r="D383">
            <v>1048</v>
          </cell>
          <cell r="E383">
            <v>293.44000000000005</v>
          </cell>
        </row>
        <row r="384">
          <cell r="A384" t="str">
            <v>30GK-900---002--EE</v>
          </cell>
          <cell r="B384" t="str">
            <v>VARIFAN III fan speed controller (400V-3PH-50HZ)</v>
          </cell>
          <cell r="C384" t="str">
            <v>30GK-085-</v>
          </cell>
          <cell r="D384">
            <v>10602</v>
          </cell>
          <cell r="E384">
            <v>2968.5600000000004</v>
          </cell>
        </row>
        <row r="385">
          <cell r="A385" t="str">
            <v>30GK-900---002--EE</v>
          </cell>
          <cell r="B385" t="str">
            <v>VARIFAN III fan speed controller (400V-3PH-50HZ)</v>
          </cell>
          <cell r="C385" t="str">
            <v>30GK-095-</v>
          </cell>
          <cell r="D385">
            <v>10602</v>
          </cell>
          <cell r="E385">
            <v>2968.5600000000004</v>
          </cell>
        </row>
        <row r="386">
          <cell r="A386" t="str">
            <v>30GK-900---002--EE</v>
          </cell>
          <cell r="B386" t="str">
            <v>VARIFAN III fan speed controller (400V-3PH-50HZ)</v>
          </cell>
          <cell r="C386" t="str">
            <v>30GK-100-</v>
          </cell>
          <cell r="D386">
            <v>10602</v>
          </cell>
          <cell r="E386">
            <v>2968.5600000000004</v>
          </cell>
        </row>
        <row r="387">
          <cell r="A387" t="str">
            <v>30GK-900---002--EE</v>
          </cell>
          <cell r="B387" t="str">
            <v>VARIFAN III fan speed controller (400V-3PH-50HZ)</v>
          </cell>
          <cell r="C387" t="str">
            <v>30GK-120-</v>
          </cell>
          <cell r="D387">
            <v>10602</v>
          </cell>
          <cell r="E387">
            <v>2968.5600000000004</v>
          </cell>
        </row>
        <row r="388">
          <cell r="A388" t="str">
            <v>30GK-900---002--EE</v>
          </cell>
          <cell r="B388" t="str">
            <v>VARIFAN III fan speed controller (400V-3PH-50HZ)</v>
          </cell>
          <cell r="C388" t="str">
            <v>30GK-130-</v>
          </cell>
          <cell r="D388">
            <v>10602</v>
          </cell>
          <cell r="E388">
            <v>2968.5600000000004</v>
          </cell>
        </row>
        <row r="389">
          <cell r="A389" t="str">
            <v>30GK-900---002--EE</v>
          </cell>
          <cell r="B389" t="str">
            <v>VARIFAN III fan speed controller (400V-3PH-50HZ)</v>
          </cell>
          <cell r="C389" t="str">
            <v>30GK-148-</v>
          </cell>
          <cell r="D389">
            <v>10602</v>
          </cell>
          <cell r="E389">
            <v>2968.5600000000004</v>
          </cell>
        </row>
        <row r="390">
          <cell r="A390" t="str">
            <v>30GK-900---002--EE</v>
          </cell>
          <cell r="B390" t="str">
            <v>VARIFAN III fan speed controller (400V-3PH-50HZ)</v>
          </cell>
          <cell r="C390" t="str">
            <v>30GK-160-</v>
          </cell>
          <cell r="D390">
            <v>10602</v>
          </cell>
          <cell r="E390">
            <v>2968.5600000000004</v>
          </cell>
        </row>
        <row r="391">
          <cell r="A391" t="str">
            <v>30GK-900---002--EE</v>
          </cell>
          <cell r="B391" t="str">
            <v>VARIFAN III fan speed controller (400V-3PH-50HZ)</v>
          </cell>
          <cell r="C391" t="str">
            <v>30GK-170-</v>
          </cell>
          <cell r="D391">
            <v>10602</v>
          </cell>
          <cell r="E391">
            <v>2968.5600000000004</v>
          </cell>
        </row>
        <row r="392">
          <cell r="A392" t="str">
            <v>30GK-900---002--EE</v>
          </cell>
          <cell r="B392" t="str">
            <v>VARIFAN III fan speed controller (400V-3PH-50HZ)</v>
          </cell>
          <cell r="C392" t="str">
            <v>30GK-190-</v>
          </cell>
          <cell r="D392">
            <v>10602</v>
          </cell>
          <cell r="E392">
            <v>2968.5600000000004</v>
          </cell>
        </row>
        <row r="393">
          <cell r="A393" t="str">
            <v>30GK-900---002--EE</v>
          </cell>
          <cell r="B393" t="str">
            <v>VARIFAN III fan speed controller (400V-3PH-50HZ)</v>
          </cell>
          <cell r="C393" t="str">
            <v>30GK-220-</v>
          </cell>
          <cell r="D393">
            <v>10602</v>
          </cell>
          <cell r="E393">
            <v>2968.5600000000004</v>
          </cell>
        </row>
        <row r="394">
          <cell r="A394" t="str">
            <v>30GK-900---002--EE</v>
          </cell>
          <cell r="B394" t="str">
            <v>VARIFAN III fan speed controller (400V-3PH-50HZ)</v>
          </cell>
          <cell r="C394" t="str">
            <v>30GK-245-</v>
          </cell>
          <cell r="D394">
            <v>10602</v>
          </cell>
          <cell r="E394">
            <v>2968.5600000000004</v>
          </cell>
        </row>
        <row r="395">
          <cell r="A395" t="str">
            <v>30GK-900---082--EE</v>
          </cell>
          <cell r="B395" t="str">
            <v>Flanged water connections (PN16 - DN 125 flange connection)</v>
          </cell>
          <cell r="C395" t="str">
            <v>30GK-085-</v>
          </cell>
          <cell r="D395">
            <v>1455</v>
          </cell>
          <cell r="E395">
            <v>407.40000000000003</v>
          </cell>
        </row>
        <row r="396">
          <cell r="A396" t="str">
            <v>30GK-900---082--EE</v>
          </cell>
          <cell r="B396" t="str">
            <v>Flanged water connections (PN16 - DN 125 flange connection)</v>
          </cell>
          <cell r="C396" t="str">
            <v>30GK-095-</v>
          </cell>
          <cell r="D396">
            <v>1455</v>
          </cell>
          <cell r="E396">
            <v>407.40000000000003</v>
          </cell>
        </row>
        <row r="397">
          <cell r="A397" t="str">
            <v>30GK-900---082--EE</v>
          </cell>
          <cell r="B397" t="str">
            <v>Flanged water connections (PN16 - DN 125 flange connection)</v>
          </cell>
          <cell r="C397" t="str">
            <v>30GK-100-</v>
          </cell>
          <cell r="D397">
            <v>1455</v>
          </cell>
          <cell r="E397">
            <v>407.40000000000003</v>
          </cell>
        </row>
        <row r="398">
          <cell r="A398" t="str">
            <v>30GK-900---082--EE</v>
          </cell>
          <cell r="B398" t="str">
            <v>Flanged water connections (PN16 - DN 125 flange connection)</v>
          </cell>
          <cell r="C398" t="str">
            <v>30GK-120-</v>
          </cell>
          <cell r="D398">
            <v>1455</v>
          </cell>
          <cell r="E398">
            <v>407.40000000000003</v>
          </cell>
        </row>
        <row r="399">
          <cell r="A399" t="str">
            <v>30GK-900---092--EE</v>
          </cell>
          <cell r="B399" t="str">
            <v>Flanged water connections (PN16 - DN 150 flange connection)</v>
          </cell>
          <cell r="C399" t="str">
            <v>30GK-130-</v>
          </cell>
          <cell r="D399">
            <v>1535</v>
          </cell>
          <cell r="E399">
            <v>429.80000000000007</v>
          </cell>
        </row>
        <row r="400">
          <cell r="A400" t="str">
            <v>30GK-900---092--EE</v>
          </cell>
          <cell r="B400" t="str">
            <v>Flanged water connections (PN16 - DN 150 flange connection)</v>
          </cell>
          <cell r="C400" t="str">
            <v>30GK-148-</v>
          </cell>
          <cell r="D400">
            <v>1535</v>
          </cell>
          <cell r="E400">
            <v>429.80000000000007</v>
          </cell>
        </row>
        <row r="401">
          <cell r="A401" t="str">
            <v>30GK-900---092--EE</v>
          </cell>
          <cell r="B401" t="str">
            <v>Flanged water connections (PN16 - DN 150 flange connection)</v>
          </cell>
          <cell r="C401" t="str">
            <v>30GK-160-</v>
          </cell>
          <cell r="D401">
            <v>1535</v>
          </cell>
          <cell r="E401">
            <v>429.80000000000007</v>
          </cell>
        </row>
        <row r="402">
          <cell r="A402" t="str">
            <v>30GK-900---092--EE</v>
          </cell>
          <cell r="B402" t="str">
            <v>Flanged water connections (PN16 - DN 150 flange connection)</v>
          </cell>
          <cell r="C402" t="str">
            <v>30GK-170-</v>
          </cell>
          <cell r="D402">
            <v>1535</v>
          </cell>
          <cell r="E402">
            <v>429.80000000000007</v>
          </cell>
        </row>
        <row r="403">
          <cell r="A403" t="str">
            <v>30GK-900---092--EE</v>
          </cell>
          <cell r="B403" t="str">
            <v>Flanged water connections (PN16 - DN 150 flange connection)</v>
          </cell>
          <cell r="C403" t="str">
            <v>30GK-190-</v>
          </cell>
          <cell r="D403">
            <v>1535</v>
          </cell>
          <cell r="E403">
            <v>429.80000000000007</v>
          </cell>
        </row>
        <row r="404">
          <cell r="A404" t="str">
            <v>30GK-900---092--EE</v>
          </cell>
          <cell r="B404" t="str">
            <v>Flanged water connections (PN16 - DN 150 flange connection)</v>
          </cell>
          <cell r="C404" t="str">
            <v>30GK-220-</v>
          </cell>
          <cell r="D404">
            <v>1535</v>
          </cell>
          <cell r="E404">
            <v>429.80000000000007</v>
          </cell>
        </row>
        <row r="405">
          <cell r="A405" t="str">
            <v>30GK-900---092--EE</v>
          </cell>
          <cell r="B405" t="str">
            <v>Flanged water connections (PN16 - DN 150 flange connection)</v>
          </cell>
          <cell r="C405" t="str">
            <v>30GK-245-</v>
          </cell>
          <cell r="D405">
            <v>1535</v>
          </cell>
          <cell r="E405">
            <v>429.80000000000007</v>
          </cell>
        </row>
        <row r="406">
          <cell r="A406" t="str">
            <v>30GK-900---102--EE</v>
          </cell>
          <cell r="B406" t="str">
            <v>Sensor kit for lead/lag application</v>
          </cell>
          <cell r="C406" t="str">
            <v>30GK-085-</v>
          </cell>
          <cell r="D406">
            <v>250</v>
          </cell>
          <cell r="E406">
            <v>70</v>
          </cell>
        </row>
        <row r="407">
          <cell r="A407" t="str">
            <v>30GK-900---102--EE</v>
          </cell>
          <cell r="B407" t="str">
            <v>Sensor kit for lead/lag application</v>
          </cell>
          <cell r="C407" t="str">
            <v>30GK-095-</v>
          </cell>
          <cell r="D407">
            <v>250</v>
          </cell>
          <cell r="E407">
            <v>70</v>
          </cell>
        </row>
        <row r="408">
          <cell r="A408" t="str">
            <v>30GK-900---102--EE</v>
          </cell>
          <cell r="B408" t="str">
            <v>Sensor kit for lead/lag application</v>
          </cell>
          <cell r="C408" t="str">
            <v>30GK-100-</v>
          </cell>
          <cell r="D408">
            <v>250</v>
          </cell>
          <cell r="E408">
            <v>70</v>
          </cell>
        </row>
        <row r="409">
          <cell r="A409" t="str">
            <v>30GK-900---102--EE</v>
          </cell>
          <cell r="B409" t="str">
            <v>Sensor kit for lead/lag application</v>
          </cell>
          <cell r="C409" t="str">
            <v>30GK-120-</v>
          </cell>
          <cell r="D409">
            <v>250</v>
          </cell>
          <cell r="E409">
            <v>70</v>
          </cell>
        </row>
        <row r="410">
          <cell r="A410" t="str">
            <v>30GK-900---102--EE</v>
          </cell>
          <cell r="B410" t="str">
            <v>Sensor kit for lead/lag application</v>
          </cell>
          <cell r="C410" t="str">
            <v>30GK-130-</v>
          </cell>
          <cell r="D410">
            <v>250</v>
          </cell>
          <cell r="E410">
            <v>70</v>
          </cell>
        </row>
        <row r="411">
          <cell r="A411" t="str">
            <v>30GK-900---102--EE</v>
          </cell>
          <cell r="B411" t="str">
            <v>Sensor kit for lead/lag application</v>
          </cell>
          <cell r="C411" t="str">
            <v>30GK-148-</v>
          </cell>
          <cell r="D411">
            <v>250</v>
          </cell>
          <cell r="E411">
            <v>70</v>
          </cell>
        </row>
        <row r="412">
          <cell r="A412" t="str">
            <v>30GK-900---102--EE</v>
          </cell>
          <cell r="B412" t="str">
            <v>Sensor kit for lead/lag application</v>
          </cell>
          <cell r="C412" t="str">
            <v>30GK-160-</v>
          </cell>
          <cell r="D412">
            <v>250</v>
          </cell>
          <cell r="E412">
            <v>70</v>
          </cell>
        </row>
        <row r="413">
          <cell r="A413" t="str">
            <v>30GK-900---102--EE</v>
          </cell>
          <cell r="B413" t="str">
            <v>Sensor kit for lead/lag application</v>
          </cell>
          <cell r="C413" t="str">
            <v>30GK-170-</v>
          </cell>
          <cell r="D413">
            <v>250</v>
          </cell>
          <cell r="E413">
            <v>70</v>
          </cell>
        </row>
        <row r="414">
          <cell r="A414" t="str">
            <v>30GK-900---102--EE</v>
          </cell>
          <cell r="B414" t="str">
            <v>Sensor kit for lead/lag application</v>
          </cell>
          <cell r="C414" t="str">
            <v>30GK-190-</v>
          </cell>
          <cell r="D414">
            <v>250</v>
          </cell>
          <cell r="E414">
            <v>70</v>
          </cell>
        </row>
        <row r="415">
          <cell r="A415" t="str">
            <v>30GK-900---102--EE</v>
          </cell>
          <cell r="B415" t="str">
            <v>Sensor kit for lead/lag application</v>
          </cell>
          <cell r="C415" t="str">
            <v>30GK-220-</v>
          </cell>
          <cell r="D415">
            <v>250</v>
          </cell>
          <cell r="E415">
            <v>70</v>
          </cell>
        </row>
        <row r="416">
          <cell r="A416" t="str">
            <v>30GK-900---102--EE</v>
          </cell>
          <cell r="B416" t="str">
            <v>Sensor kit for lead/lag application</v>
          </cell>
          <cell r="C416" t="str">
            <v>30GK-245-</v>
          </cell>
          <cell r="D416">
            <v>250</v>
          </cell>
          <cell r="E416">
            <v>70</v>
          </cell>
        </row>
        <row r="417">
          <cell r="A417" t="str">
            <v>30GK-900---102--EE</v>
          </cell>
          <cell r="B417" t="str">
            <v>Sensor kit for lead/lag application</v>
          </cell>
          <cell r="C417" t="str">
            <v>30GX-082-A</v>
          </cell>
          <cell r="D417">
            <v>250</v>
          </cell>
          <cell r="E417">
            <v>70</v>
          </cell>
        </row>
        <row r="418">
          <cell r="A418" t="str">
            <v>30GK-900---102--EE</v>
          </cell>
          <cell r="B418" t="str">
            <v>Sensor kit for lead/lag application</v>
          </cell>
          <cell r="C418" t="str">
            <v>30GX-092-A</v>
          </cell>
          <cell r="D418">
            <v>250</v>
          </cell>
          <cell r="E418">
            <v>70</v>
          </cell>
        </row>
        <row r="419">
          <cell r="A419" t="str">
            <v>30GK-900---102--EE</v>
          </cell>
          <cell r="B419" t="str">
            <v>Sensor kit for lead/lag application</v>
          </cell>
          <cell r="C419" t="str">
            <v>30GX-102-A</v>
          </cell>
          <cell r="D419">
            <v>250</v>
          </cell>
          <cell r="E419">
            <v>70</v>
          </cell>
        </row>
        <row r="420">
          <cell r="A420" t="str">
            <v>30GK-900---102--EE</v>
          </cell>
          <cell r="B420" t="str">
            <v>Sensor kit for lead/lag application</v>
          </cell>
          <cell r="C420" t="str">
            <v>30GX-112-A</v>
          </cell>
          <cell r="D420">
            <v>250</v>
          </cell>
          <cell r="E420">
            <v>70</v>
          </cell>
        </row>
        <row r="421">
          <cell r="A421" t="str">
            <v>30GK-900---102--EE</v>
          </cell>
          <cell r="B421" t="str">
            <v>Sensor kit for lead/lag application</v>
          </cell>
          <cell r="C421" t="str">
            <v>30GX-122-A</v>
          </cell>
          <cell r="D421">
            <v>250</v>
          </cell>
          <cell r="E421">
            <v>70</v>
          </cell>
        </row>
        <row r="422">
          <cell r="A422" t="str">
            <v>30GK-900---102--EE</v>
          </cell>
          <cell r="B422" t="str">
            <v>Sensor kit for lead/lag application</v>
          </cell>
          <cell r="C422" t="str">
            <v>30GX-132-A</v>
          </cell>
          <cell r="D422">
            <v>250</v>
          </cell>
          <cell r="E422">
            <v>70</v>
          </cell>
        </row>
        <row r="423">
          <cell r="A423" t="str">
            <v>30GK-900---102--EE</v>
          </cell>
          <cell r="B423" t="str">
            <v>Sensor kit for lead/lag application</v>
          </cell>
          <cell r="C423" t="str">
            <v>30GX-152-A</v>
          </cell>
          <cell r="D423">
            <v>250</v>
          </cell>
          <cell r="E423">
            <v>70</v>
          </cell>
        </row>
        <row r="424">
          <cell r="A424" t="str">
            <v>30GK-900---102--EE</v>
          </cell>
          <cell r="B424" t="str">
            <v>Sensor kit for lead/lag application</v>
          </cell>
          <cell r="C424" t="str">
            <v>30GX-162-A</v>
          </cell>
          <cell r="D424">
            <v>250</v>
          </cell>
          <cell r="E424">
            <v>70</v>
          </cell>
        </row>
        <row r="425">
          <cell r="A425" t="str">
            <v>30GK-900---102--EE</v>
          </cell>
          <cell r="B425" t="str">
            <v>Sensor kit for lead/lag application</v>
          </cell>
          <cell r="C425" t="str">
            <v>30GX-182-A</v>
          </cell>
          <cell r="D425">
            <v>250</v>
          </cell>
          <cell r="E425">
            <v>70</v>
          </cell>
        </row>
        <row r="426">
          <cell r="A426" t="str">
            <v>30GK-900---102--EE</v>
          </cell>
          <cell r="B426" t="str">
            <v>Sensor kit for lead/lag application</v>
          </cell>
          <cell r="C426" t="str">
            <v>30GX-207-A</v>
          </cell>
          <cell r="D426">
            <v>250</v>
          </cell>
          <cell r="E426">
            <v>70</v>
          </cell>
        </row>
        <row r="427">
          <cell r="A427" t="str">
            <v>30GK-900---102--EE</v>
          </cell>
          <cell r="B427" t="str">
            <v>Sensor kit for lead/lag application</v>
          </cell>
          <cell r="C427" t="str">
            <v>30GX-227-A</v>
          </cell>
          <cell r="D427">
            <v>250</v>
          </cell>
          <cell r="E427">
            <v>70</v>
          </cell>
        </row>
        <row r="428">
          <cell r="A428" t="str">
            <v>30GK-900---102--EE</v>
          </cell>
          <cell r="B428" t="str">
            <v>Sensor kit for lead/lag application</v>
          </cell>
          <cell r="C428" t="str">
            <v>30GX-247-A</v>
          </cell>
          <cell r="D428">
            <v>250</v>
          </cell>
          <cell r="E428">
            <v>70</v>
          </cell>
        </row>
        <row r="429">
          <cell r="A429" t="str">
            <v>30GK-900---102--EE</v>
          </cell>
          <cell r="B429" t="str">
            <v>Sensor kit for lead/lag application</v>
          </cell>
          <cell r="C429" t="str">
            <v>30GX-267-A</v>
          </cell>
          <cell r="D429">
            <v>250</v>
          </cell>
          <cell r="E429">
            <v>70</v>
          </cell>
        </row>
        <row r="430">
          <cell r="A430" t="str">
            <v>30GK-900---102--EE</v>
          </cell>
          <cell r="B430" t="str">
            <v>Sensor kit for lead/lag application</v>
          </cell>
          <cell r="C430" t="str">
            <v>30GX-298-A</v>
          </cell>
          <cell r="D430">
            <v>250</v>
          </cell>
          <cell r="E430">
            <v>70</v>
          </cell>
        </row>
        <row r="431">
          <cell r="A431" t="str">
            <v>30GK-900---102--EE</v>
          </cell>
          <cell r="B431" t="str">
            <v>Sensor kit for lead/lag application</v>
          </cell>
          <cell r="C431" t="str">
            <v>30GX-328-A</v>
          </cell>
          <cell r="D431">
            <v>250</v>
          </cell>
          <cell r="E431">
            <v>70</v>
          </cell>
        </row>
        <row r="432">
          <cell r="A432" t="str">
            <v>30GK-900---102--EE</v>
          </cell>
          <cell r="B432" t="str">
            <v>Sensor kit for lead/lag application</v>
          </cell>
          <cell r="C432" t="str">
            <v>30GX-358-A</v>
          </cell>
          <cell r="D432">
            <v>250</v>
          </cell>
          <cell r="E432">
            <v>70</v>
          </cell>
        </row>
        <row r="433">
          <cell r="A433" t="str">
            <v>30GK-900---102--EE</v>
          </cell>
          <cell r="B433" t="str">
            <v>Sensor kit for lead/lag application</v>
          </cell>
          <cell r="C433" t="str">
            <v>30HXC080-A</v>
          </cell>
          <cell r="D433">
            <v>250</v>
          </cell>
          <cell r="E433">
            <v>70</v>
          </cell>
        </row>
        <row r="434">
          <cell r="A434" t="str">
            <v>30GK-900---102--EE</v>
          </cell>
          <cell r="B434" t="str">
            <v>Sensor kit for lead/lag application</v>
          </cell>
          <cell r="C434" t="str">
            <v>30HXC090-A</v>
          </cell>
          <cell r="D434">
            <v>250</v>
          </cell>
          <cell r="E434">
            <v>70</v>
          </cell>
        </row>
        <row r="435">
          <cell r="A435" t="str">
            <v>30GK-900---102--EE</v>
          </cell>
          <cell r="B435" t="str">
            <v>Sensor kit for lead/lag application</v>
          </cell>
          <cell r="C435" t="str">
            <v>30HXC100-A</v>
          </cell>
          <cell r="D435">
            <v>250</v>
          </cell>
          <cell r="E435">
            <v>70</v>
          </cell>
        </row>
        <row r="436">
          <cell r="A436" t="str">
            <v>30GK-900---102--EE</v>
          </cell>
          <cell r="B436" t="str">
            <v>Sensor kit for lead/lag application</v>
          </cell>
          <cell r="C436" t="str">
            <v>30HXC110-A</v>
          </cell>
          <cell r="D436">
            <v>250</v>
          </cell>
          <cell r="E436">
            <v>70</v>
          </cell>
        </row>
        <row r="437">
          <cell r="A437" t="str">
            <v>30GK-900---102--EE</v>
          </cell>
          <cell r="B437" t="str">
            <v>Sensor kit for lead/lag application</v>
          </cell>
          <cell r="C437" t="str">
            <v>30HXC120-A</v>
          </cell>
          <cell r="D437">
            <v>250</v>
          </cell>
          <cell r="E437">
            <v>70</v>
          </cell>
        </row>
        <row r="438">
          <cell r="A438" t="str">
            <v>30GK-900---102--EE</v>
          </cell>
          <cell r="B438" t="str">
            <v>Sensor kit for lead/lag application</v>
          </cell>
          <cell r="C438" t="str">
            <v>30HXC130-A</v>
          </cell>
          <cell r="D438">
            <v>250</v>
          </cell>
          <cell r="E438">
            <v>70</v>
          </cell>
        </row>
        <row r="439">
          <cell r="A439" t="str">
            <v>30GK-900---102--EE</v>
          </cell>
          <cell r="B439" t="str">
            <v>Sensor kit for lead/lag application</v>
          </cell>
          <cell r="C439" t="str">
            <v>30HXC140-A</v>
          </cell>
          <cell r="D439">
            <v>250</v>
          </cell>
          <cell r="E439">
            <v>70</v>
          </cell>
        </row>
        <row r="440">
          <cell r="A440" t="str">
            <v>30GK-900---102--EE</v>
          </cell>
          <cell r="B440" t="str">
            <v>Sensor kit for lead/lag application</v>
          </cell>
          <cell r="C440" t="str">
            <v>30HXC155-A</v>
          </cell>
          <cell r="D440">
            <v>250</v>
          </cell>
          <cell r="E440">
            <v>70</v>
          </cell>
        </row>
        <row r="441">
          <cell r="A441" t="str">
            <v>30GK-900---102--EE</v>
          </cell>
          <cell r="B441" t="str">
            <v>Sensor kit for lead/lag application</v>
          </cell>
          <cell r="C441" t="str">
            <v>30HXC175-A</v>
          </cell>
          <cell r="D441">
            <v>250</v>
          </cell>
          <cell r="E441">
            <v>70</v>
          </cell>
        </row>
        <row r="442">
          <cell r="A442" t="str">
            <v>30GK-900---102--EE</v>
          </cell>
          <cell r="B442" t="str">
            <v>Sensor kit for lead/lag application</v>
          </cell>
          <cell r="C442" t="str">
            <v>30HXC190-A</v>
          </cell>
          <cell r="D442">
            <v>250</v>
          </cell>
          <cell r="E442">
            <v>70</v>
          </cell>
        </row>
        <row r="443">
          <cell r="A443" t="str">
            <v>30GK-900---102--EE</v>
          </cell>
          <cell r="B443" t="str">
            <v>Sensor kit for lead/lag application</v>
          </cell>
          <cell r="C443" t="str">
            <v>30HXC200-A</v>
          </cell>
          <cell r="D443">
            <v>250</v>
          </cell>
          <cell r="E443">
            <v>70</v>
          </cell>
        </row>
        <row r="444">
          <cell r="A444" t="str">
            <v>30GK-900---102--EE</v>
          </cell>
          <cell r="B444" t="str">
            <v>Sensor kit for lead/lag application</v>
          </cell>
          <cell r="C444" t="str">
            <v>30HXC230-A</v>
          </cell>
          <cell r="D444">
            <v>250</v>
          </cell>
          <cell r="E444">
            <v>70</v>
          </cell>
        </row>
        <row r="445">
          <cell r="A445" t="str">
            <v>30GK-900---102--EE</v>
          </cell>
          <cell r="B445" t="str">
            <v>Sensor kit for lead/lag application</v>
          </cell>
          <cell r="C445" t="str">
            <v>30HXC260-A</v>
          </cell>
          <cell r="D445">
            <v>250</v>
          </cell>
          <cell r="E445">
            <v>70</v>
          </cell>
        </row>
        <row r="446">
          <cell r="A446" t="str">
            <v>30GK-900---102--EE</v>
          </cell>
          <cell r="B446" t="str">
            <v>Sensor kit for lead/lag application</v>
          </cell>
          <cell r="C446" t="str">
            <v>30HXC285-A</v>
          </cell>
          <cell r="D446">
            <v>250</v>
          </cell>
          <cell r="E446">
            <v>70</v>
          </cell>
        </row>
        <row r="447">
          <cell r="A447" t="str">
            <v>30GK-900---102--EE</v>
          </cell>
          <cell r="B447" t="str">
            <v>Sensor kit for lead/lag application</v>
          </cell>
          <cell r="C447" t="str">
            <v>30HXC310-A</v>
          </cell>
          <cell r="D447">
            <v>250</v>
          </cell>
          <cell r="E447">
            <v>70</v>
          </cell>
        </row>
        <row r="448">
          <cell r="A448" t="str">
            <v>30GK-900---102--EE</v>
          </cell>
          <cell r="B448" t="str">
            <v>Sensor kit for lead/lag application</v>
          </cell>
          <cell r="C448" t="str">
            <v>30HXC345-A</v>
          </cell>
          <cell r="D448">
            <v>250</v>
          </cell>
          <cell r="E448">
            <v>70</v>
          </cell>
        </row>
        <row r="449">
          <cell r="A449" t="str">
            <v>30GK-900---102--EE</v>
          </cell>
          <cell r="B449" t="str">
            <v>Sensor kit for lead/lag application</v>
          </cell>
          <cell r="C449" t="str">
            <v>30HXC375-A</v>
          </cell>
          <cell r="D449">
            <v>250</v>
          </cell>
          <cell r="E449">
            <v>70</v>
          </cell>
        </row>
        <row r="450">
          <cell r="A450" t="str">
            <v>30GK-900---102--EE</v>
          </cell>
          <cell r="B450" t="str">
            <v>Sensor kit for lead/lag application</v>
          </cell>
          <cell r="C450" t="str">
            <v>30HZ-141-A</v>
          </cell>
          <cell r="D450">
            <v>250</v>
          </cell>
          <cell r="E450">
            <v>70</v>
          </cell>
        </row>
        <row r="451">
          <cell r="A451" t="str">
            <v>30GK-900---102--EE</v>
          </cell>
          <cell r="B451" t="str">
            <v>Sensor kit for lead/lag application</v>
          </cell>
          <cell r="C451" t="str">
            <v>30HZ-161-A</v>
          </cell>
          <cell r="D451">
            <v>250</v>
          </cell>
          <cell r="E451">
            <v>70</v>
          </cell>
        </row>
        <row r="452">
          <cell r="A452" t="str">
            <v>30GK-900---102--EE</v>
          </cell>
          <cell r="B452" t="str">
            <v>Sensor kit for lead/lag application</v>
          </cell>
          <cell r="C452" t="str">
            <v>30HZ-195-A</v>
          </cell>
          <cell r="D452">
            <v>250</v>
          </cell>
          <cell r="E452">
            <v>70</v>
          </cell>
        </row>
        <row r="453">
          <cell r="A453" t="str">
            <v>30GK-900---102--EE</v>
          </cell>
          <cell r="B453" t="str">
            <v>Sensor kit for lead/lag application</v>
          </cell>
          <cell r="C453" t="str">
            <v>30HZ-225-A</v>
          </cell>
          <cell r="D453">
            <v>250</v>
          </cell>
          <cell r="E453">
            <v>70</v>
          </cell>
        </row>
        <row r="454">
          <cell r="A454" t="str">
            <v>30GK-900---102--EE</v>
          </cell>
          <cell r="B454" t="str">
            <v>Sensor kit for lead/lag application</v>
          </cell>
          <cell r="C454" t="str">
            <v>30HZ-250-A</v>
          </cell>
          <cell r="D454">
            <v>250</v>
          </cell>
          <cell r="E454">
            <v>70</v>
          </cell>
        </row>
        <row r="455">
          <cell r="A455" t="str">
            <v>30GK-900---102--EE</v>
          </cell>
          <cell r="B455" t="str">
            <v>Sensor kit for lead/lag application</v>
          </cell>
          <cell r="C455" t="str">
            <v>30HZ-280-A</v>
          </cell>
          <cell r="D455">
            <v>250</v>
          </cell>
          <cell r="E455">
            <v>70</v>
          </cell>
        </row>
        <row r="456">
          <cell r="A456" t="str">
            <v>30GK-900---102--EE</v>
          </cell>
          <cell r="B456" t="str">
            <v>Sensor kit for lead/lag application</v>
          </cell>
          <cell r="C456" t="str">
            <v>30HZV141-A</v>
          </cell>
          <cell r="D456">
            <v>250</v>
          </cell>
          <cell r="E456">
            <v>70</v>
          </cell>
        </row>
        <row r="457">
          <cell r="A457" t="str">
            <v>30GK-900---102--EE</v>
          </cell>
          <cell r="B457" t="str">
            <v>Sensor kit for lead/lag application</v>
          </cell>
          <cell r="C457" t="str">
            <v>30HZV161-A</v>
          </cell>
          <cell r="D457">
            <v>250</v>
          </cell>
          <cell r="E457">
            <v>70</v>
          </cell>
        </row>
        <row r="458">
          <cell r="A458" t="str">
            <v>30GK-900---102--EE</v>
          </cell>
          <cell r="B458" t="str">
            <v>Sensor kit for lead/lag application</v>
          </cell>
          <cell r="C458" t="str">
            <v>30HZV195-A</v>
          </cell>
          <cell r="D458">
            <v>250</v>
          </cell>
          <cell r="E458">
            <v>70</v>
          </cell>
        </row>
        <row r="459">
          <cell r="A459" t="str">
            <v>30GK-900---102--EE</v>
          </cell>
          <cell r="B459" t="str">
            <v>Sensor kit for lead/lag application</v>
          </cell>
          <cell r="C459" t="str">
            <v>30HZV225-A</v>
          </cell>
          <cell r="D459">
            <v>250</v>
          </cell>
          <cell r="E459">
            <v>70</v>
          </cell>
        </row>
        <row r="460">
          <cell r="A460" t="str">
            <v>30GK-900---102--EE</v>
          </cell>
          <cell r="B460" t="str">
            <v>Sensor kit for lead/lag application</v>
          </cell>
          <cell r="C460" t="str">
            <v>30HZV250-A</v>
          </cell>
          <cell r="D460">
            <v>250</v>
          </cell>
          <cell r="E460">
            <v>70</v>
          </cell>
        </row>
        <row r="461">
          <cell r="A461" t="str">
            <v>30GK-900---102--EE</v>
          </cell>
          <cell r="B461" t="str">
            <v>Sensor kit for lead/lag application</v>
          </cell>
          <cell r="C461" t="str">
            <v>30HZV280-A</v>
          </cell>
          <cell r="D461">
            <v>250</v>
          </cell>
          <cell r="E461">
            <v>70</v>
          </cell>
        </row>
        <row r="462">
          <cell r="A462" t="str">
            <v>00PSG000596400A-----</v>
          </cell>
          <cell r="B462" t="str">
            <v>Sensor kit for lead/lag application</v>
          </cell>
          <cell r="C462" t="str">
            <v>30XA</v>
          </cell>
          <cell r="D462">
            <v>322</v>
          </cell>
          <cell r="E462">
            <v>90.160000000000011</v>
          </cell>
        </row>
        <row r="463">
          <cell r="A463" t="str">
            <v xml:space="preserve">30GK-900---152--EE </v>
          </cell>
          <cell r="B463" t="str">
            <v xml:space="preserve">Protection Grilles for Coils &amp; Compressor Sections </v>
          </cell>
          <cell r="C463" t="str">
            <v>30GK-085-</v>
          </cell>
          <cell r="D463">
            <v>4025</v>
          </cell>
          <cell r="E463">
            <v>1127</v>
          </cell>
        </row>
        <row r="464">
          <cell r="A464" t="str">
            <v xml:space="preserve">30GK-900---152--EE </v>
          </cell>
          <cell r="B464" t="str">
            <v xml:space="preserve">Protection Grilles for Coils &amp; Compressor Sections </v>
          </cell>
          <cell r="C464" t="str">
            <v>30GK-095-</v>
          </cell>
          <cell r="D464">
            <v>4025</v>
          </cell>
          <cell r="E464">
            <v>1127</v>
          </cell>
        </row>
        <row r="465">
          <cell r="A465" t="str">
            <v xml:space="preserve">30GK-900---152--EE </v>
          </cell>
          <cell r="B465" t="str">
            <v xml:space="preserve">Protection Grilles for Coils &amp; Compressor Sections </v>
          </cell>
          <cell r="C465" t="str">
            <v>30GK-100-</v>
          </cell>
          <cell r="D465">
            <v>4025</v>
          </cell>
          <cell r="E465">
            <v>1127</v>
          </cell>
        </row>
        <row r="466">
          <cell r="A466" t="str">
            <v xml:space="preserve">30GK-900---162--EE </v>
          </cell>
          <cell r="B466" t="str">
            <v xml:space="preserve">Protection Grilles for Coils &amp; Compressor Sections </v>
          </cell>
          <cell r="C466" t="str">
            <v>30GK-120</v>
          </cell>
          <cell r="D466">
            <v>5129</v>
          </cell>
          <cell r="E466">
            <v>1436.1200000000001</v>
          </cell>
        </row>
        <row r="467">
          <cell r="A467" t="str">
            <v xml:space="preserve">30GK-900---172--EE </v>
          </cell>
          <cell r="B467" t="str">
            <v xml:space="preserve">Protection Grilles for Coils &amp; Compressor Sections </v>
          </cell>
          <cell r="C467" t="str">
            <v>30GK-148-</v>
          </cell>
          <cell r="D467">
            <v>6335</v>
          </cell>
          <cell r="E467">
            <v>1773.8000000000002</v>
          </cell>
        </row>
        <row r="468">
          <cell r="A468" t="str">
            <v xml:space="preserve">30GK-900---172--EE </v>
          </cell>
          <cell r="B468" t="str">
            <v xml:space="preserve">Protection Grilles for Coils &amp; Compressor Sections </v>
          </cell>
          <cell r="C468" t="str">
            <v>30GK-160-</v>
          </cell>
          <cell r="D468">
            <v>6335</v>
          </cell>
          <cell r="E468">
            <v>1773.8000000000002</v>
          </cell>
        </row>
        <row r="469">
          <cell r="A469" t="str">
            <v xml:space="preserve">30GK-900---182--EE </v>
          </cell>
          <cell r="B469" t="str">
            <v xml:space="preserve">Protection Grilles for Coils &amp; Compressor Sections </v>
          </cell>
          <cell r="C469" t="str">
            <v>30GK-170</v>
          </cell>
          <cell r="D469">
            <v>6335</v>
          </cell>
          <cell r="E469">
            <v>1773.8000000000002</v>
          </cell>
        </row>
        <row r="470">
          <cell r="A470" t="str">
            <v xml:space="preserve">30GK-900---192--EE </v>
          </cell>
          <cell r="B470" t="str">
            <v xml:space="preserve">Protection Grilles for Coils &amp; Compressor Sections </v>
          </cell>
          <cell r="C470" t="str">
            <v>30GK-190</v>
          </cell>
          <cell r="D470">
            <v>6827</v>
          </cell>
          <cell r="E470">
            <v>1911.5600000000002</v>
          </cell>
        </row>
        <row r="471">
          <cell r="A471" t="str">
            <v xml:space="preserve">30GK-900---202--EE </v>
          </cell>
          <cell r="B471" t="str">
            <v xml:space="preserve">Protection Grilles for Coils &amp; Compressor Sections </v>
          </cell>
          <cell r="C471" t="str">
            <v>30GK-220</v>
          </cell>
          <cell r="D471">
            <v>7663</v>
          </cell>
          <cell r="E471">
            <v>2145.6400000000003</v>
          </cell>
        </row>
        <row r="472">
          <cell r="A472" t="str">
            <v xml:space="preserve">30GK-900---212--EE </v>
          </cell>
          <cell r="B472" t="str">
            <v xml:space="preserve">Protection Grilles for Coils &amp; Compressor Sections </v>
          </cell>
          <cell r="C472" t="str">
            <v>30GK-245</v>
          </cell>
          <cell r="D472">
            <v>8450</v>
          </cell>
          <cell r="E472">
            <v>2366</v>
          </cell>
        </row>
        <row r="473">
          <cell r="A473" t="str">
            <v>30GK-900---222--EE</v>
          </cell>
          <cell r="B473" t="str">
            <v xml:space="preserve">Protection Grilles for Coils &amp; Compressor Sections </v>
          </cell>
          <cell r="C473" t="str">
            <v xml:space="preserve">30GK-130 </v>
          </cell>
          <cell r="D473">
            <v>5154</v>
          </cell>
          <cell r="E473">
            <v>1443.1200000000001</v>
          </cell>
        </row>
        <row r="474">
          <cell r="A474" t="str">
            <v>30GX-900---702--EE</v>
          </cell>
          <cell r="B474" t="str">
            <v>Coil protection grilles accessory</v>
          </cell>
          <cell r="C474" t="str">
            <v>30GX-082-A</v>
          </cell>
          <cell r="D474">
            <v>3440</v>
          </cell>
          <cell r="E474">
            <v>963.2</v>
          </cell>
        </row>
        <row r="475">
          <cell r="A475" t="str">
            <v>30GX-900---702--EE</v>
          </cell>
          <cell r="B475" t="str">
            <v>Coil protection grilles accessory</v>
          </cell>
          <cell r="C475" t="str">
            <v>30GX-092-A</v>
          </cell>
          <cell r="D475">
            <v>3440</v>
          </cell>
          <cell r="E475">
            <v>963.2</v>
          </cell>
        </row>
        <row r="476">
          <cell r="A476" t="str">
            <v>30GX-900---702--EE</v>
          </cell>
          <cell r="B476" t="str">
            <v>Coil protection grilles accessory</v>
          </cell>
          <cell r="C476" t="str">
            <v>30GX-102-A</v>
          </cell>
          <cell r="D476">
            <v>3440</v>
          </cell>
          <cell r="E476">
            <v>963.2</v>
          </cell>
        </row>
        <row r="477">
          <cell r="A477" t="str">
            <v>30GX-900---712--EE</v>
          </cell>
          <cell r="B477" t="str">
            <v>Coil protection grilles accessory</v>
          </cell>
          <cell r="C477" t="str">
            <v>30GX-112-A</v>
          </cell>
          <cell r="D477">
            <v>4235</v>
          </cell>
          <cell r="E477">
            <v>1185.8000000000002</v>
          </cell>
        </row>
        <row r="478">
          <cell r="A478" t="str">
            <v>30GX-900---712--EE</v>
          </cell>
          <cell r="B478" t="str">
            <v>Coil protection grilles accessory</v>
          </cell>
          <cell r="C478" t="str">
            <v>30GX-122-A</v>
          </cell>
          <cell r="D478">
            <v>4235</v>
          </cell>
          <cell r="E478">
            <v>1185.8000000000002</v>
          </cell>
        </row>
        <row r="479">
          <cell r="A479" t="str">
            <v>30GX-900---712--EE</v>
          </cell>
          <cell r="B479" t="str">
            <v>Coil protection grilles accessory</v>
          </cell>
          <cell r="C479" t="str">
            <v>30GX-132-A</v>
          </cell>
          <cell r="D479">
            <v>4235</v>
          </cell>
          <cell r="E479">
            <v>1185.8000000000002</v>
          </cell>
        </row>
        <row r="480">
          <cell r="A480" t="str">
            <v>30GX-900---722--EE</v>
          </cell>
          <cell r="B480" t="str">
            <v>Coil protection grilles accessory</v>
          </cell>
          <cell r="C480" t="str">
            <v>30GX-152-A</v>
          </cell>
          <cell r="D480">
            <v>5264</v>
          </cell>
          <cell r="E480">
            <v>1473.92</v>
          </cell>
        </row>
        <row r="481">
          <cell r="A481" t="str">
            <v>30GX-900---722--EE</v>
          </cell>
          <cell r="B481" t="str">
            <v>Coil protection grilles accessory</v>
          </cell>
          <cell r="C481" t="str">
            <v>30GX-162-A</v>
          </cell>
          <cell r="D481">
            <v>5264</v>
          </cell>
          <cell r="E481">
            <v>1473.92</v>
          </cell>
        </row>
        <row r="482">
          <cell r="A482" t="str">
            <v>30GX-900---732--EE</v>
          </cell>
          <cell r="B482" t="str">
            <v>Coil protection grilles accessory</v>
          </cell>
          <cell r="C482" t="str">
            <v>30GX-182-A</v>
          </cell>
          <cell r="D482">
            <v>6463</v>
          </cell>
          <cell r="E482">
            <v>1809.64</v>
          </cell>
        </row>
        <row r="483">
          <cell r="A483" t="str">
            <v>30GX-900---742--EE</v>
          </cell>
          <cell r="B483" t="str">
            <v>Coil protection grilles accessory</v>
          </cell>
          <cell r="C483" t="str">
            <v>30GX-207-A</v>
          </cell>
          <cell r="D483">
            <v>7424</v>
          </cell>
          <cell r="E483">
            <v>2078.7200000000003</v>
          </cell>
        </row>
        <row r="484">
          <cell r="A484" t="str">
            <v>30GX-900---742--EE</v>
          </cell>
          <cell r="B484" t="str">
            <v>Coil protection grilles accessory</v>
          </cell>
          <cell r="C484" t="str">
            <v>30GX-227-A</v>
          </cell>
          <cell r="D484">
            <v>7424</v>
          </cell>
          <cell r="E484">
            <v>2078.7200000000003</v>
          </cell>
        </row>
        <row r="485">
          <cell r="A485" t="str">
            <v>30GX-900---752--EE</v>
          </cell>
          <cell r="B485" t="str">
            <v>Coil protection grilles accessory</v>
          </cell>
          <cell r="C485" t="str">
            <v>30GX-247-A</v>
          </cell>
          <cell r="D485">
            <v>8085</v>
          </cell>
          <cell r="E485">
            <v>2263.8000000000002</v>
          </cell>
        </row>
        <row r="486">
          <cell r="A486" t="str">
            <v>30GX-900---752--EE</v>
          </cell>
          <cell r="B486" t="str">
            <v>Coil protection grilles accessory</v>
          </cell>
          <cell r="C486" t="str">
            <v>30GX-267-A</v>
          </cell>
          <cell r="D486">
            <v>8085</v>
          </cell>
          <cell r="E486">
            <v>2263.8000000000002</v>
          </cell>
        </row>
        <row r="487">
          <cell r="A487" t="str">
            <v>30GX-900---762--EE</v>
          </cell>
          <cell r="B487" t="str">
            <v>Coil protection grilles accessory</v>
          </cell>
          <cell r="C487" t="str">
            <v>30GX-298-A</v>
          </cell>
          <cell r="D487">
            <v>8416</v>
          </cell>
          <cell r="E487">
            <v>2356.48</v>
          </cell>
        </row>
        <row r="488">
          <cell r="A488" t="str">
            <v>30GX-900---772--EE</v>
          </cell>
          <cell r="B488" t="str">
            <v>Coil protection grilles accessory</v>
          </cell>
          <cell r="C488" t="str">
            <v>30GX-328-A</v>
          </cell>
          <cell r="D488">
            <v>9253</v>
          </cell>
          <cell r="E488">
            <v>2590.84</v>
          </cell>
        </row>
        <row r="489">
          <cell r="A489" t="str">
            <v>30GX-900---772--EE</v>
          </cell>
          <cell r="B489" t="str">
            <v>Coil protection grilles accessory</v>
          </cell>
          <cell r="C489" t="str">
            <v>30GX-358-A</v>
          </cell>
          <cell r="D489">
            <v>9253</v>
          </cell>
          <cell r="E489">
            <v>2590.84</v>
          </cell>
        </row>
        <row r="490">
          <cell r="A490" t="str">
            <v>30HR-921---392--EE</v>
          </cell>
          <cell r="B490" t="str">
            <v>Enclosure panel and compressor acoustic insulation</v>
          </cell>
          <cell r="C490" t="str">
            <v>30HZ / HZV</v>
          </cell>
          <cell r="D490">
            <v>8999</v>
          </cell>
          <cell r="E490">
            <v>2519.7200000000003</v>
          </cell>
        </row>
        <row r="491">
          <cell r="A491" t="str">
            <v>30HR-921---402--EE</v>
          </cell>
          <cell r="B491" t="str">
            <v>Enclosure panel and compressor acoustic insulation</v>
          </cell>
          <cell r="C491" t="str">
            <v>30HZ / HZV</v>
          </cell>
          <cell r="D491">
            <v>9236</v>
          </cell>
          <cell r="E491">
            <v>2586.0800000000004</v>
          </cell>
        </row>
        <row r="492">
          <cell r="A492" t="str">
            <v>30HR-921---412--EE</v>
          </cell>
          <cell r="B492" t="str">
            <v>Compressor sound enclosure panels</v>
          </cell>
          <cell r="C492" t="str">
            <v>30HZ-141-A</v>
          </cell>
          <cell r="D492">
            <v>10970</v>
          </cell>
          <cell r="E492">
            <v>3071.6000000000004</v>
          </cell>
        </row>
        <row r="493">
          <cell r="A493" t="str">
            <v>30HR-921---412--EE</v>
          </cell>
          <cell r="B493" t="str">
            <v>Compressor sound enclosure panels</v>
          </cell>
          <cell r="C493" t="str">
            <v>30HZ-161-A</v>
          </cell>
          <cell r="D493">
            <v>10970</v>
          </cell>
          <cell r="E493">
            <v>3071.6000000000004</v>
          </cell>
        </row>
        <row r="494">
          <cell r="A494" t="str">
            <v>30HS-921---422--EE</v>
          </cell>
          <cell r="B494" t="str">
            <v>Enclosure panel and compressor acoustic insulation</v>
          </cell>
          <cell r="C494" t="str">
            <v>30HZ / HZV</v>
          </cell>
          <cell r="D494">
            <v>8855</v>
          </cell>
          <cell r="E494">
            <v>2479.4</v>
          </cell>
        </row>
        <row r="495">
          <cell r="A495" t="str">
            <v>30HS-921---432--EE</v>
          </cell>
          <cell r="B495" t="str">
            <v>Enclosure panel and compressor acoustic insulation</v>
          </cell>
          <cell r="C495" t="str">
            <v>30HZ / HZV</v>
          </cell>
          <cell r="D495">
            <v>10212</v>
          </cell>
          <cell r="E495">
            <v>2859.36</v>
          </cell>
        </row>
        <row r="496">
          <cell r="A496" t="str">
            <v>30HS-921---442--EE</v>
          </cell>
          <cell r="B496" t="str">
            <v>Compressor sound enclosure panels</v>
          </cell>
          <cell r="C496" t="str">
            <v>30HZV141-A</v>
          </cell>
          <cell r="D496">
            <v>9804</v>
          </cell>
          <cell r="E496">
            <v>2745.1200000000003</v>
          </cell>
        </row>
        <row r="497">
          <cell r="A497" t="str">
            <v>30HS-921---442--EE</v>
          </cell>
          <cell r="B497" t="str">
            <v>Compressor sound enclosure panels</v>
          </cell>
          <cell r="C497" t="str">
            <v>30HZV161-A</v>
          </cell>
          <cell r="D497">
            <v>9804</v>
          </cell>
          <cell r="E497">
            <v>2745.1200000000003</v>
          </cell>
        </row>
        <row r="498">
          <cell r="A498" t="str">
            <v>30HT-900---822--EE</v>
          </cell>
          <cell r="B498" t="str">
            <v>Enclosure panel and compressor acoustic insulation</v>
          </cell>
          <cell r="C498" t="str">
            <v>30HZ / HZV</v>
          </cell>
          <cell r="D498">
            <v>5888</v>
          </cell>
          <cell r="E498">
            <v>1648.64</v>
          </cell>
        </row>
        <row r="499">
          <cell r="A499" t="str">
            <v>30HX-900---032--EE</v>
          </cell>
          <cell r="B499" t="str">
            <v>Water connection flange accessory (entering/leaving)</v>
          </cell>
          <cell r="C499" t="str">
            <v>30GX-082-A</v>
          </cell>
          <cell r="D499">
            <v>1030</v>
          </cell>
          <cell r="E499">
            <v>288.40000000000003</v>
          </cell>
        </row>
        <row r="500">
          <cell r="A500" t="str">
            <v>30HX-900---032--EE</v>
          </cell>
          <cell r="B500" t="str">
            <v>Water connection flange accessory (entering/leaving)</v>
          </cell>
          <cell r="C500" t="str">
            <v>30GX-092-A</v>
          </cell>
          <cell r="D500">
            <v>1030</v>
          </cell>
          <cell r="E500">
            <v>288.40000000000003</v>
          </cell>
        </row>
        <row r="501">
          <cell r="A501" t="str">
            <v>30HX-900---032--EE</v>
          </cell>
          <cell r="B501" t="str">
            <v>Water connection flange accessory (entering/leaving)</v>
          </cell>
          <cell r="C501" t="str">
            <v>30GX-102-A</v>
          </cell>
          <cell r="D501">
            <v>1030</v>
          </cell>
          <cell r="E501">
            <v>288.40000000000003</v>
          </cell>
        </row>
        <row r="502">
          <cell r="A502" t="str">
            <v>30HX-900---032--EE</v>
          </cell>
          <cell r="B502" t="str">
            <v>Water connection flange accessory (entering/leaving)</v>
          </cell>
          <cell r="C502" t="str">
            <v>30HXC080-A</v>
          </cell>
          <cell r="D502">
            <v>1030</v>
          </cell>
          <cell r="E502">
            <v>288.40000000000003</v>
          </cell>
        </row>
        <row r="503">
          <cell r="A503" t="str">
            <v>30HX-900---032--EE</v>
          </cell>
          <cell r="B503" t="str">
            <v>Water connection flange accessory (entering/leaving)</v>
          </cell>
          <cell r="C503" t="str">
            <v>30HXC090-A</v>
          </cell>
          <cell r="D503">
            <v>1030</v>
          </cell>
          <cell r="E503">
            <v>288.40000000000003</v>
          </cell>
        </row>
        <row r="504">
          <cell r="A504" t="str">
            <v>30HX-900---032--EE</v>
          </cell>
          <cell r="B504" t="str">
            <v>Water connection flange accessory (entering/leaving)</v>
          </cell>
          <cell r="C504" t="str">
            <v>30HXC100-A</v>
          </cell>
          <cell r="D504">
            <v>1030</v>
          </cell>
          <cell r="E504">
            <v>288.40000000000003</v>
          </cell>
        </row>
        <row r="505">
          <cell r="A505" t="str">
            <v>30HX-900---042--EE</v>
          </cell>
          <cell r="B505" t="str">
            <v>Water connection flange accessory (entering/leaving)</v>
          </cell>
          <cell r="C505" t="str">
            <v>30GX-082-A</v>
          </cell>
          <cell r="D505">
            <v>1211</v>
          </cell>
          <cell r="E505">
            <v>339.08000000000004</v>
          </cell>
        </row>
        <row r="506">
          <cell r="A506" t="str">
            <v>30HX-900---042--EE</v>
          </cell>
          <cell r="B506" t="str">
            <v>Water connection flange accessory (entering/leaving)</v>
          </cell>
          <cell r="C506" t="str">
            <v>30GX-092-A</v>
          </cell>
          <cell r="D506">
            <v>1211</v>
          </cell>
          <cell r="E506">
            <v>339.08000000000004</v>
          </cell>
        </row>
        <row r="507">
          <cell r="A507" t="str">
            <v>30HX-900---042--EE</v>
          </cell>
          <cell r="B507" t="str">
            <v>Water connection flange accessory (entering/leaving)</v>
          </cell>
          <cell r="C507" t="str">
            <v>30GX-102-A</v>
          </cell>
          <cell r="D507">
            <v>1211</v>
          </cell>
          <cell r="E507">
            <v>339.08000000000004</v>
          </cell>
        </row>
        <row r="508">
          <cell r="A508" t="str">
            <v>30HX-900---042--EE</v>
          </cell>
          <cell r="B508" t="str">
            <v>Water connection flange accessory (entering/leaving)</v>
          </cell>
          <cell r="C508" t="str">
            <v>30GX-112-A</v>
          </cell>
          <cell r="D508">
            <v>1211</v>
          </cell>
          <cell r="E508">
            <v>339.08000000000004</v>
          </cell>
        </row>
        <row r="509">
          <cell r="A509" t="str">
            <v>30HX-900---042--EE</v>
          </cell>
          <cell r="B509" t="str">
            <v>Water connection flange accessory (entering/leaving)</v>
          </cell>
          <cell r="C509" t="str">
            <v>30GX-122-A</v>
          </cell>
          <cell r="D509">
            <v>1211</v>
          </cell>
          <cell r="E509">
            <v>339.08000000000004</v>
          </cell>
        </row>
        <row r="510">
          <cell r="A510" t="str">
            <v>30HX-900---042--EE</v>
          </cell>
          <cell r="B510" t="str">
            <v>Water connection flange accessory (entering/leaving)</v>
          </cell>
          <cell r="C510" t="str">
            <v>30GX-132-A</v>
          </cell>
          <cell r="D510">
            <v>1211</v>
          </cell>
          <cell r="E510">
            <v>339.08000000000004</v>
          </cell>
        </row>
        <row r="511">
          <cell r="A511" t="str">
            <v>30HX-900---042--EE</v>
          </cell>
          <cell r="B511" t="str">
            <v>Water connection flange accessory (entering/leaving)</v>
          </cell>
          <cell r="C511" t="str">
            <v>30GX-152-A</v>
          </cell>
          <cell r="D511">
            <v>1211</v>
          </cell>
          <cell r="E511">
            <v>339.08000000000004</v>
          </cell>
        </row>
        <row r="512">
          <cell r="A512" t="str">
            <v>30HX-900---042--EE</v>
          </cell>
          <cell r="B512" t="str">
            <v>Water connection flange accessory (entering/leaving)</v>
          </cell>
          <cell r="C512" t="str">
            <v>30GX-162-A</v>
          </cell>
          <cell r="D512">
            <v>1211</v>
          </cell>
          <cell r="E512">
            <v>339.08000000000004</v>
          </cell>
        </row>
        <row r="513">
          <cell r="A513" t="str">
            <v>30HX-900---042--EE</v>
          </cell>
          <cell r="B513" t="str">
            <v>Water connection flange accessory (entering/leaving)</v>
          </cell>
          <cell r="C513" t="str">
            <v>30GX-182-A</v>
          </cell>
          <cell r="D513">
            <v>1211</v>
          </cell>
          <cell r="E513">
            <v>339.08000000000004</v>
          </cell>
        </row>
        <row r="514">
          <cell r="A514" t="str">
            <v>30HX-900---042--EE</v>
          </cell>
          <cell r="B514" t="str">
            <v>Water connection flange accessory (entering/leaving)</v>
          </cell>
          <cell r="C514" t="str">
            <v>30HXC080-A</v>
          </cell>
          <cell r="D514">
            <v>1211</v>
          </cell>
          <cell r="E514">
            <v>339.08000000000004</v>
          </cell>
        </row>
        <row r="515">
          <cell r="A515" t="str">
            <v>30HX-900---042--EE</v>
          </cell>
          <cell r="B515" t="str">
            <v>Water connection flange accessory (entering/leaving)</v>
          </cell>
          <cell r="C515" t="str">
            <v>30HXC090-A</v>
          </cell>
          <cell r="D515">
            <v>1211</v>
          </cell>
          <cell r="E515">
            <v>339.08000000000004</v>
          </cell>
        </row>
        <row r="516">
          <cell r="A516" t="str">
            <v>30HX-900---042--EE</v>
          </cell>
          <cell r="B516" t="str">
            <v>Water connection flange accessory (entering/leaving)</v>
          </cell>
          <cell r="C516" t="str">
            <v>30HXC100-A</v>
          </cell>
          <cell r="D516">
            <v>1211</v>
          </cell>
          <cell r="E516">
            <v>339.08000000000004</v>
          </cell>
        </row>
        <row r="517">
          <cell r="A517" t="str">
            <v>30HX-900---042--EE</v>
          </cell>
          <cell r="B517" t="str">
            <v>Water connection flange accessory (entering/leaving)</v>
          </cell>
          <cell r="C517" t="str">
            <v>30HXC110-A</v>
          </cell>
          <cell r="D517">
            <v>1211</v>
          </cell>
          <cell r="E517">
            <v>339.08000000000004</v>
          </cell>
        </row>
        <row r="518">
          <cell r="A518" t="str">
            <v>30HX-900---042--EE</v>
          </cell>
          <cell r="B518" t="str">
            <v>Water connection flange accessory (entering/leaving)</v>
          </cell>
          <cell r="C518" t="str">
            <v>30HXC120-A</v>
          </cell>
          <cell r="D518">
            <v>1211</v>
          </cell>
          <cell r="E518">
            <v>339.08000000000004</v>
          </cell>
        </row>
        <row r="519">
          <cell r="A519" t="str">
            <v>30HX-900---042--EE</v>
          </cell>
          <cell r="B519" t="str">
            <v>Water connection flange accessory (entering/leaving)</v>
          </cell>
          <cell r="C519" t="str">
            <v>30HXC130-A</v>
          </cell>
          <cell r="D519">
            <v>1211</v>
          </cell>
          <cell r="E519">
            <v>339.08000000000004</v>
          </cell>
        </row>
        <row r="520">
          <cell r="A520" t="str">
            <v>30HX-900---042--EE</v>
          </cell>
          <cell r="B520" t="str">
            <v>Water connection flange accessory (entering/leaving)</v>
          </cell>
          <cell r="C520" t="str">
            <v>30HXC140-A</v>
          </cell>
          <cell r="D520">
            <v>1211</v>
          </cell>
          <cell r="E520">
            <v>339.08000000000004</v>
          </cell>
        </row>
        <row r="521">
          <cell r="A521" t="str">
            <v>30HX-900---042--EE</v>
          </cell>
          <cell r="B521" t="str">
            <v>Water connection flange accessory (entering/leaving)</v>
          </cell>
          <cell r="C521" t="str">
            <v>30HXC155-A</v>
          </cell>
          <cell r="D521">
            <v>1211</v>
          </cell>
          <cell r="E521">
            <v>339.08000000000004</v>
          </cell>
        </row>
        <row r="522">
          <cell r="A522" t="str">
            <v>30HX-900---042--EE</v>
          </cell>
          <cell r="B522" t="str">
            <v>Water connection flange accessory (entering/leaving)</v>
          </cell>
          <cell r="C522" t="str">
            <v>30HXC175-A</v>
          </cell>
          <cell r="D522">
            <v>1211</v>
          </cell>
          <cell r="E522">
            <v>339.08000000000004</v>
          </cell>
        </row>
        <row r="523">
          <cell r="A523" t="str">
            <v>30HX-900---042--EE</v>
          </cell>
          <cell r="B523" t="str">
            <v>Water connection flange accessory (entering/leaving)</v>
          </cell>
          <cell r="C523" t="str">
            <v>30HXC190-A</v>
          </cell>
          <cell r="D523">
            <v>1211</v>
          </cell>
          <cell r="E523">
            <v>339.08000000000004</v>
          </cell>
        </row>
        <row r="524">
          <cell r="A524" t="str">
            <v>30HX-900---052--EE</v>
          </cell>
          <cell r="B524" t="str">
            <v>Water connection flange accessory (entering/leaving)</v>
          </cell>
          <cell r="C524" t="str">
            <v>30GX-182-A</v>
          </cell>
          <cell r="D524">
            <v>1579</v>
          </cell>
          <cell r="E524">
            <v>442.12000000000006</v>
          </cell>
        </row>
        <row r="525">
          <cell r="A525" t="str">
            <v>30HX-900---052--EE</v>
          </cell>
          <cell r="B525" t="str">
            <v>Water connection flange accessory (entering/leaving)</v>
          </cell>
          <cell r="C525" t="str">
            <v>30GX-207-A</v>
          </cell>
          <cell r="D525">
            <v>1579</v>
          </cell>
          <cell r="E525">
            <v>442.12000000000006</v>
          </cell>
        </row>
        <row r="526">
          <cell r="A526" t="str">
            <v>30HX-900---052--EE</v>
          </cell>
          <cell r="B526" t="str">
            <v>Water connection flange accessory (entering/leaving)</v>
          </cell>
          <cell r="C526" t="str">
            <v>30GX-227-A</v>
          </cell>
          <cell r="D526">
            <v>1579</v>
          </cell>
          <cell r="E526">
            <v>442.12000000000006</v>
          </cell>
        </row>
        <row r="527">
          <cell r="A527" t="str">
            <v>30HX-900---052--EE</v>
          </cell>
          <cell r="B527" t="str">
            <v>Water connection flange accessory (entering/leaving)</v>
          </cell>
          <cell r="C527" t="str">
            <v>30GX-247-A</v>
          </cell>
          <cell r="D527">
            <v>1579</v>
          </cell>
          <cell r="E527">
            <v>442.12000000000006</v>
          </cell>
        </row>
        <row r="528">
          <cell r="A528" t="str">
            <v>30HX-900---052--EE</v>
          </cell>
          <cell r="B528" t="str">
            <v>Water connection flange accessory (entering/leaving)</v>
          </cell>
          <cell r="C528" t="str">
            <v>30GX-267-A</v>
          </cell>
          <cell r="D528">
            <v>1579</v>
          </cell>
          <cell r="E528">
            <v>442.12000000000006</v>
          </cell>
        </row>
        <row r="529">
          <cell r="A529" t="str">
            <v>30HX-900---052--EE</v>
          </cell>
          <cell r="B529" t="str">
            <v>Water connection flange accessory (entering/leaving)</v>
          </cell>
          <cell r="C529" t="str">
            <v>30HXC175-A</v>
          </cell>
          <cell r="D529">
            <v>1579</v>
          </cell>
          <cell r="E529">
            <v>442.12000000000006</v>
          </cell>
        </row>
        <row r="530">
          <cell r="A530" t="str">
            <v>30HX-900---052--EE</v>
          </cell>
          <cell r="B530" t="str">
            <v>Water connection flange accessory (entering/leaving)</v>
          </cell>
          <cell r="C530" t="str">
            <v>30HXC190-A</v>
          </cell>
          <cell r="D530">
            <v>1579</v>
          </cell>
          <cell r="E530">
            <v>442.12000000000006</v>
          </cell>
        </row>
        <row r="531">
          <cell r="A531" t="str">
            <v>30HX-900---052--EE</v>
          </cell>
          <cell r="B531" t="str">
            <v>Water connection flange accessory (entering/leaving)</v>
          </cell>
          <cell r="C531" t="str">
            <v>30HXC200-A</v>
          </cell>
          <cell r="D531">
            <v>1579</v>
          </cell>
          <cell r="E531">
            <v>442.12000000000006</v>
          </cell>
        </row>
        <row r="532">
          <cell r="A532" t="str">
            <v>30HX-900---052--EE</v>
          </cell>
          <cell r="B532" t="str">
            <v>Water connection flange accessory (entering/leaving)</v>
          </cell>
          <cell r="C532" t="str">
            <v>30HXC230-A</v>
          </cell>
          <cell r="D532">
            <v>1579</v>
          </cell>
          <cell r="E532">
            <v>442.12000000000006</v>
          </cell>
        </row>
        <row r="533">
          <cell r="A533" t="str">
            <v>30HX-900---052--EE</v>
          </cell>
          <cell r="B533" t="str">
            <v>Water connection flange accessory (entering/leaving)</v>
          </cell>
          <cell r="C533" t="str">
            <v>30HXC260-A</v>
          </cell>
          <cell r="D533">
            <v>1579</v>
          </cell>
          <cell r="E533">
            <v>442.12000000000006</v>
          </cell>
        </row>
        <row r="534">
          <cell r="A534" t="str">
            <v>30HX-900---052--EE</v>
          </cell>
          <cell r="B534" t="str">
            <v>Water connection flange accessory (entering/leaving)</v>
          </cell>
          <cell r="C534" t="str">
            <v>30HXC285-A</v>
          </cell>
          <cell r="D534">
            <v>1579</v>
          </cell>
          <cell r="E534">
            <v>442.12000000000006</v>
          </cell>
        </row>
        <row r="535">
          <cell r="A535" t="str">
            <v>30HX-900---062--EE</v>
          </cell>
          <cell r="B535" t="str">
            <v>Water connection flange accessory (entering/leaving)</v>
          </cell>
          <cell r="C535" t="str">
            <v>30GX-298-A</v>
          </cell>
          <cell r="D535">
            <v>1729</v>
          </cell>
          <cell r="E535">
            <v>484.12000000000006</v>
          </cell>
        </row>
        <row r="536">
          <cell r="A536" t="str">
            <v>30HX-900---062--EE</v>
          </cell>
          <cell r="B536" t="str">
            <v>Water connection flange accessory (entering/leaving)</v>
          </cell>
          <cell r="C536" t="str">
            <v>30GX-328-A</v>
          </cell>
          <cell r="D536">
            <v>1729</v>
          </cell>
          <cell r="E536">
            <v>484.12000000000006</v>
          </cell>
        </row>
        <row r="537">
          <cell r="A537" t="str">
            <v>30HX-900---062--EE</v>
          </cell>
          <cell r="B537" t="str">
            <v>Water connection flange accessory (entering/leaving)</v>
          </cell>
          <cell r="C537" t="str">
            <v>30GX-358-A</v>
          </cell>
          <cell r="D537">
            <v>1729</v>
          </cell>
          <cell r="E537">
            <v>484.12000000000006</v>
          </cell>
        </row>
        <row r="538">
          <cell r="A538" t="str">
            <v>30HX-900---062--EE</v>
          </cell>
          <cell r="B538" t="str">
            <v>Water connection flange accessory (entering/leaving)</v>
          </cell>
          <cell r="C538" t="str">
            <v>30HXC175-A</v>
          </cell>
          <cell r="D538">
            <v>1729</v>
          </cell>
          <cell r="E538">
            <v>484.12000000000006</v>
          </cell>
        </row>
        <row r="539">
          <cell r="A539" t="str">
            <v>30HX-900---062--EE</v>
          </cell>
          <cell r="B539" t="str">
            <v>Water connection flange accessory (entering/leaving)</v>
          </cell>
          <cell r="C539" t="str">
            <v>30HXC190-A</v>
          </cell>
          <cell r="D539">
            <v>1729</v>
          </cell>
          <cell r="E539">
            <v>484.12000000000006</v>
          </cell>
        </row>
        <row r="540">
          <cell r="A540" t="str">
            <v>30HX-900---062--EE</v>
          </cell>
          <cell r="B540" t="str">
            <v>Water connection flange accessory (entering/leaving)</v>
          </cell>
          <cell r="C540" t="str">
            <v>30HXC200-A</v>
          </cell>
          <cell r="D540">
            <v>1729</v>
          </cell>
          <cell r="E540">
            <v>484.12000000000006</v>
          </cell>
        </row>
        <row r="541">
          <cell r="A541" t="str">
            <v>30HX-900---062--EE</v>
          </cell>
          <cell r="B541" t="str">
            <v>Water connection flange accessory (entering/leaving)</v>
          </cell>
          <cell r="C541" t="str">
            <v>30HXC230-A</v>
          </cell>
          <cell r="D541">
            <v>1729</v>
          </cell>
          <cell r="E541">
            <v>484.12000000000006</v>
          </cell>
        </row>
        <row r="542">
          <cell r="A542" t="str">
            <v>30HX-900---062--EE</v>
          </cell>
          <cell r="B542" t="str">
            <v>Water connection flange accessory (entering/leaving)</v>
          </cell>
          <cell r="C542" t="str">
            <v>30HXC260-A</v>
          </cell>
          <cell r="D542">
            <v>1729</v>
          </cell>
          <cell r="E542">
            <v>484.12000000000006</v>
          </cell>
        </row>
        <row r="543">
          <cell r="A543" t="str">
            <v>30HX-900---062--EE</v>
          </cell>
          <cell r="B543" t="str">
            <v>Water connection flange accessory (entering/leaving)</v>
          </cell>
          <cell r="C543" t="str">
            <v>30HXC285-A</v>
          </cell>
          <cell r="D543">
            <v>1729</v>
          </cell>
          <cell r="E543">
            <v>484.12000000000006</v>
          </cell>
        </row>
        <row r="544">
          <cell r="A544" t="str">
            <v>30HX-900---062--EE</v>
          </cell>
          <cell r="B544" t="str">
            <v>Water connection flange accessory (entering/leaving)</v>
          </cell>
          <cell r="C544" t="str">
            <v>30HXC310-A</v>
          </cell>
          <cell r="D544">
            <v>1729</v>
          </cell>
          <cell r="E544">
            <v>484.12000000000006</v>
          </cell>
        </row>
        <row r="545">
          <cell r="A545" t="str">
            <v>30HX-900---062--EE</v>
          </cell>
          <cell r="B545" t="str">
            <v>Water connection flange accessory (entering/leaving)</v>
          </cell>
          <cell r="C545" t="str">
            <v>30HXC345-A</v>
          </cell>
          <cell r="D545">
            <v>1729</v>
          </cell>
          <cell r="E545">
            <v>484.12000000000006</v>
          </cell>
        </row>
        <row r="546">
          <cell r="A546" t="str">
            <v>30HX-900---062--EE</v>
          </cell>
          <cell r="B546" t="str">
            <v>Water connection flange accessory (entering/leaving)</v>
          </cell>
          <cell r="C546" t="str">
            <v>30HXC375-A</v>
          </cell>
          <cell r="D546">
            <v>1729</v>
          </cell>
          <cell r="E546">
            <v>484.12000000000006</v>
          </cell>
        </row>
        <row r="547">
          <cell r="A547" t="str">
            <v>30HX-900---072--EE</v>
          </cell>
          <cell r="B547" t="str">
            <v>Victaulic Couplings + 150 mm Tubes Accessory</v>
          </cell>
          <cell r="C547" t="str">
            <v>30GX-082-A</v>
          </cell>
          <cell r="D547">
            <v>603</v>
          </cell>
          <cell r="E547">
            <v>168.84</v>
          </cell>
        </row>
        <row r="548">
          <cell r="A548" t="str">
            <v>30HX-900---072--EE</v>
          </cell>
          <cell r="B548" t="str">
            <v>Victaulic Couplings + 150 mm Tubes Accessory</v>
          </cell>
          <cell r="C548" t="str">
            <v>30GX-092-A</v>
          </cell>
          <cell r="D548">
            <v>603</v>
          </cell>
          <cell r="E548">
            <v>168.84</v>
          </cell>
        </row>
        <row r="549">
          <cell r="A549" t="str">
            <v>30HX-900---072--EE</v>
          </cell>
          <cell r="B549" t="str">
            <v>Victaulic Couplings + 150 mm Tubes Accessory</v>
          </cell>
          <cell r="C549" t="str">
            <v>30GX-102-A</v>
          </cell>
          <cell r="D549">
            <v>603</v>
          </cell>
          <cell r="E549">
            <v>168.84</v>
          </cell>
        </row>
        <row r="550">
          <cell r="A550" t="str">
            <v>30HX-900---072--EE</v>
          </cell>
          <cell r="B550" t="str">
            <v>Victaulic Couplings + 150 mm Tubes Accessory</v>
          </cell>
          <cell r="C550" t="str">
            <v>30HXC080-A</v>
          </cell>
          <cell r="D550">
            <v>603</v>
          </cell>
          <cell r="E550">
            <v>168.84</v>
          </cell>
        </row>
        <row r="551">
          <cell r="A551" t="str">
            <v>30HX-900---072--EE</v>
          </cell>
          <cell r="B551" t="str">
            <v>Victaulic Couplings + 150 mm Tubes Accessory</v>
          </cell>
          <cell r="C551" t="str">
            <v>30HXC090-A</v>
          </cell>
          <cell r="D551">
            <v>603</v>
          </cell>
          <cell r="E551">
            <v>168.84</v>
          </cell>
        </row>
        <row r="552">
          <cell r="A552" t="str">
            <v>30HX-900---072--EE</v>
          </cell>
          <cell r="B552" t="str">
            <v>Victaulic Couplings + 150 mm Tubes Accessory</v>
          </cell>
          <cell r="C552" t="str">
            <v>30HXC100-A</v>
          </cell>
          <cell r="D552">
            <v>603</v>
          </cell>
          <cell r="E552">
            <v>168.84</v>
          </cell>
        </row>
        <row r="553">
          <cell r="A553" t="str">
            <v>30HX-900---082--EE</v>
          </cell>
          <cell r="B553" t="str">
            <v>Victaulic Couplings + 150 mm Tubes Accessory</v>
          </cell>
          <cell r="C553" t="str">
            <v>30GK-085-</v>
          </cell>
          <cell r="D553">
            <v>625</v>
          </cell>
          <cell r="E553">
            <v>175.00000000000003</v>
          </cell>
        </row>
        <row r="554">
          <cell r="A554" t="str">
            <v>30HX-900---082--EE</v>
          </cell>
          <cell r="B554" t="str">
            <v>Victaulic Couplings + 150 mm Tubes Accessory</v>
          </cell>
          <cell r="C554" t="str">
            <v>30GK-095-</v>
          </cell>
          <cell r="D554">
            <v>625</v>
          </cell>
          <cell r="E554">
            <v>175.00000000000003</v>
          </cell>
        </row>
        <row r="555">
          <cell r="A555" t="str">
            <v>30HX-900---082--EE</v>
          </cell>
          <cell r="B555" t="str">
            <v>Victaulic Couplings + 150 mm Tubes Accessory</v>
          </cell>
          <cell r="C555" t="str">
            <v>30GK-100-</v>
          </cell>
          <cell r="D555">
            <v>625</v>
          </cell>
          <cell r="E555">
            <v>175.00000000000003</v>
          </cell>
        </row>
        <row r="556">
          <cell r="A556" t="str">
            <v>30HX-900---082--EE</v>
          </cell>
          <cell r="B556" t="str">
            <v>Victaulic Couplings + 150 mm Tubes Accessory</v>
          </cell>
          <cell r="C556" t="str">
            <v>30GK-120-</v>
          </cell>
          <cell r="D556">
            <v>625</v>
          </cell>
          <cell r="E556">
            <v>175.00000000000003</v>
          </cell>
        </row>
        <row r="557">
          <cell r="A557" t="str">
            <v>30HX-900---082--EE</v>
          </cell>
          <cell r="B557" t="str">
            <v>Victaulic Couplings + 150 mm Tubes Accessory</v>
          </cell>
          <cell r="C557" t="str">
            <v>30GX-082-A</v>
          </cell>
          <cell r="D557">
            <v>625</v>
          </cell>
          <cell r="E557">
            <v>175.00000000000003</v>
          </cell>
        </row>
        <row r="558">
          <cell r="A558" t="str">
            <v>30HX-900---082--EE</v>
          </cell>
          <cell r="B558" t="str">
            <v>Victaulic Couplings + 150 mm Tubes Accessory</v>
          </cell>
          <cell r="C558" t="str">
            <v>30GX-092-A</v>
          </cell>
          <cell r="D558">
            <v>625</v>
          </cell>
          <cell r="E558">
            <v>175.00000000000003</v>
          </cell>
        </row>
        <row r="559">
          <cell r="A559" t="str">
            <v>30HX-900---082--EE</v>
          </cell>
          <cell r="B559" t="str">
            <v>Victaulic Couplings + 150 mm Tubes Accessory</v>
          </cell>
          <cell r="C559" t="str">
            <v>30GX-102-A</v>
          </cell>
          <cell r="D559">
            <v>625</v>
          </cell>
          <cell r="E559">
            <v>175.00000000000003</v>
          </cell>
        </row>
        <row r="560">
          <cell r="A560" t="str">
            <v>30HX-900---082--EE</v>
          </cell>
          <cell r="B560" t="str">
            <v>Victaulic Couplings + 150 mm Tubes Accessory</v>
          </cell>
          <cell r="C560" t="str">
            <v>30GX-112-A</v>
          </cell>
          <cell r="D560">
            <v>625</v>
          </cell>
          <cell r="E560">
            <v>175.00000000000003</v>
          </cell>
        </row>
        <row r="561">
          <cell r="A561" t="str">
            <v>30HX-900---082--EE</v>
          </cell>
          <cell r="B561" t="str">
            <v>Victaulic Couplings + 150 mm Tubes Accessory</v>
          </cell>
          <cell r="C561" t="str">
            <v>30GX-122-A</v>
          </cell>
          <cell r="D561">
            <v>625</v>
          </cell>
          <cell r="E561">
            <v>175.00000000000003</v>
          </cell>
        </row>
        <row r="562">
          <cell r="A562" t="str">
            <v>30HX-900---082--EE</v>
          </cell>
          <cell r="B562" t="str">
            <v>Victaulic Couplings + 150 mm Tubes Accessory</v>
          </cell>
          <cell r="C562" t="str">
            <v>30GX-132-A</v>
          </cell>
          <cell r="D562">
            <v>625</v>
          </cell>
          <cell r="E562">
            <v>175.00000000000003</v>
          </cell>
        </row>
        <row r="563">
          <cell r="A563" t="str">
            <v>30HX-900---082--EE</v>
          </cell>
          <cell r="B563" t="str">
            <v>Victaulic Couplings + 150 mm Tubes Accessory</v>
          </cell>
          <cell r="C563" t="str">
            <v>30GX-152-A</v>
          </cell>
          <cell r="D563">
            <v>625</v>
          </cell>
          <cell r="E563">
            <v>175.00000000000003</v>
          </cell>
        </row>
        <row r="564">
          <cell r="A564" t="str">
            <v>30HX-900---082--EE</v>
          </cell>
          <cell r="B564" t="str">
            <v>Victaulic Couplings + 150 mm Tubes Accessory</v>
          </cell>
          <cell r="C564" t="str">
            <v>30GX-162-A</v>
          </cell>
          <cell r="D564">
            <v>625</v>
          </cell>
          <cell r="E564">
            <v>175.00000000000003</v>
          </cell>
        </row>
        <row r="565">
          <cell r="A565" t="str">
            <v>30HX-900---082--EE</v>
          </cell>
          <cell r="B565" t="str">
            <v>Victaulic Couplings + 150 mm Tubes Accessory</v>
          </cell>
          <cell r="C565" t="str">
            <v>30GX-182-A</v>
          </cell>
          <cell r="D565">
            <v>625</v>
          </cell>
          <cell r="E565">
            <v>175.00000000000003</v>
          </cell>
        </row>
        <row r="566">
          <cell r="A566" t="str">
            <v>30HX-900---082--EE</v>
          </cell>
          <cell r="B566" t="str">
            <v>Victaulic Couplings + 150 mm Tubes Accessory</v>
          </cell>
          <cell r="C566" t="str">
            <v>30HXC080-A</v>
          </cell>
          <cell r="D566">
            <v>625</v>
          </cell>
          <cell r="E566">
            <v>175.00000000000003</v>
          </cell>
        </row>
        <row r="567">
          <cell r="A567" t="str">
            <v>30HX-900---082--EE</v>
          </cell>
          <cell r="B567" t="str">
            <v>Victaulic Couplings + 150 mm Tubes Accessory</v>
          </cell>
          <cell r="C567" t="str">
            <v>30HXC090-A</v>
          </cell>
          <cell r="D567">
            <v>625</v>
          </cell>
          <cell r="E567">
            <v>175.00000000000003</v>
          </cell>
        </row>
        <row r="568">
          <cell r="A568" t="str">
            <v>30HX-900---082--EE</v>
          </cell>
          <cell r="B568" t="str">
            <v>Victaulic Couplings + 150 mm Tubes Accessory</v>
          </cell>
          <cell r="C568" t="str">
            <v>30HXC100-A</v>
          </cell>
          <cell r="D568">
            <v>625</v>
          </cell>
          <cell r="E568">
            <v>175.00000000000003</v>
          </cell>
        </row>
        <row r="569">
          <cell r="A569" t="str">
            <v>30HX-900---082--EE</v>
          </cell>
          <cell r="B569" t="str">
            <v>Victaulic Couplings + 150 mm Tubes Accessory</v>
          </cell>
          <cell r="C569" t="str">
            <v>30HXC110-A</v>
          </cell>
          <cell r="D569">
            <v>625</v>
          </cell>
          <cell r="E569">
            <v>175.00000000000003</v>
          </cell>
        </row>
        <row r="570">
          <cell r="A570" t="str">
            <v>30HX-900---082--EE</v>
          </cell>
          <cell r="B570" t="str">
            <v>Victaulic Couplings + 150 mm Tubes Accessory</v>
          </cell>
          <cell r="C570" t="str">
            <v>30HXC120-A</v>
          </cell>
          <cell r="D570">
            <v>625</v>
          </cell>
          <cell r="E570">
            <v>175.00000000000003</v>
          </cell>
        </row>
        <row r="571">
          <cell r="A571" t="str">
            <v>30HX-900---082--EE</v>
          </cell>
          <cell r="B571" t="str">
            <v>Victaulic Couplings + 150 mm Tubes Accessory</v>
          </cell>
          <cell r="C571" t="str">
            <v>30HXC130-A</v>
          </cell>
          <cell r="D571">
            <v>625</v>
          </cell>
          <cell r="E571">
            <v>175.00000000000003</v>
          </cell>
        </row>
        <row r="572">
          <cell r="A572" t="str">
            <v>30HX-900---082--EE</v>
          </cell>
          <cell r="B572" t="str">
            <v>Victaulic Couplings + 150 mm Tubes Accessory</v>
          </cell>
          <cell r="C572" t="str">
            <v>30HXC140-A</v>
          </cell>
          <cell r="D572">
            <v>625</v>
          </cell>
          <cell r="E572">
            <v>175.00000000000003</v>
          </cell>
        </row>
        <row r="573">
          <cell r="A573" t="str">
            <v>30HX-900---082--EE</v>
          </cell>
          <cell r="B573" t="str">
            <v>Victaulic Couplings + 150 mm Tubes Accessory</v>
          </cell>
          <cell r="C573" t="str">
            <v>30HXC155-A</v>
          </cell>
          <cell r="D573">
            <v>625</v>
          </cell>
          <cell r="E573">
            <v>175.00000000000003</v>
          </cell>
        </row>
        <row r="574">
          <cell r="A574" t="str">
            <v>30HX-900---082--EE</v>
          </cell>
          <cell r="B574" t="str">
            <v>Victaulic Couplings + 150 mm Tubes Accessory</v>
          </cell>
          <cell r="C574" t="str">
            <v>30HXC175-A</v>
          </cell>
          <cell r="D574">
            <v>625</v>
          </cell>
          <cell r="E574">
            <v>175.00000000000003</v>
          </cell>
        </row>
        <row r="575">
          <cell r="A575" t="str">
            <v>30HX-900---082--EE</v>
          </cell>
          <cell r="B575" t="str">
            <v>Victaulic Couplings + 150 mm Tubes Accessory</v>
          </cell>
          <cell r="C575" t="str">
            <v>30HXC190-A</v>
          </cell>
          <cell r="D575">
            <v>625</v>
          </cell>
          <cell r="E575">
            <v>175.00000000000003</v>
          </cell>
        </row>
        <row r="576">
          <cell r="A576" t="str">
            <v>30HX-900---092--EE</v>
          </cell>
          <cell r="B576" t="str">
            <v>Victaulic Couplings + 150 mm Tubes Accessory</v>
          </cell>
          <cell r="C576" t="str">
            <v>30GK-130-</v>
          </cell>
          <cell r="D576">
            <v>646</v>
          </cell>
          <cell r="E576">
            <v>180.88000000000002</v>
          </cell>
        </row>
        <row r="577">
          <cell r="A577" t="str">
            <v>30HX-900---092--EE</v>
          </cell>
          <cell r="B577" t="str">
            <v>Victaulic Couplings + 150 mm Tubes Accessory</v>
          </cell>
          <cell r="C577" t="str">
            <v>30GK-148-</v>
          </cell>
          <cell r="D577">
            <v>646</v>
          </cell>
          <cell r="E577">
            <v>180.88000000000002</v>
          </cell>
        </row>
        <row r="578">
          <cell r="A578" t="str">
            <v>30HX-900---092--EE</v>
          </cell>
          <cell r="B578" t="str">
            <v>Victaulic Couplings + 150 mm Tubes Accessory</v>
          </cell>
          <cell r="C578" t="str">
            <v>30GK-160-</v>
          </cell>
          <cell r="D578">
            <v>646</v>
          </cell>
          <cell r="E578">
            <v>180.88000000000002</v>
          </cell>
        </row>
        <row r="579">
          <cell r="A579" t="str">
            <v>30HX-900---092--EE</v>
          </cell>
          <cell r="B579" t="str">
            <v>Victaulic Couplings + 150 mm Tubes Accessory</v>
          </cell>
          <cell r="C579" t="str">
            <v>30GK-170-</v>
          </cell>
          <cell r="D579">
            <v>646</v>
          </cell>
          <cell r="E579">
            <v>180.88000000000002</v>
          </cell>
        </row>
        <row r="580">
          <cell r="A580" t="str">
            <v>30HX-900---092--EE</v>
          </cell>
          <cell r="B580" t="str">
            <v>Victaulic Couplings + 150 mm Tubes Accessory</v>
          </cell>
          <cell r="C580" t="str">
            <v>30GK-190-</v>
          </cell>
          <cell r="D580">
            <v>646</v>
          </cell>
          <cell r="E580">
            <v>180.88000000000002</v>
          </cell>
        </row>
        <row r="581">
          <cell r="A581" t="str">
            <v>30HX-900---092--EE</v>
          </cell>
          <cell r="B581" t="str">
            <v>Victaulic Couplings + 150 mm Tubes Accessory</v>
          </cell>
          <cell r="C581" t="str">
            <v>30GK-220-</v>
          </cell>
          <cell r="D581">
            <v>646</v>
          </cell>
          <cell r="E581">
            <v>180.88000000000002</v>
          </cell>
        </row>
        <row r="582">
          <cell r="A582" t="str">
            <v>30HX-900---092--EE</v>
          </cell>
          <cell r="B582" t="str">
            <v>Victaulic Couplings + 150 mm Tubes Accessory</v>
          </cell>
          <cell r="C582" t="str">
            <v>30GK-245-</v>
          </cell>
          <cell r="D582">
            <v>646</v>
          </cell>
          <cell r="E582">
            <v>180.88000000000002</v>
          </cell>
        </row>
        <row r="583">
          <cell r="A583" t="str">
            <v>30HX-900---092--EE</v>
          </cell>
          <cell r="B583" t="str">
            <v>Victaulic Couplings + 150 mm Tubes Accessory</v>
          </cell>
          <cell r="C583" t="str">
            <v>30GX-182-A</v>
          </cell>
          <cell r="D583">
            <v>646</v>
          </cell>
          <cell r="E583">
            <v>180.88000000000002</v>
          </cell>
        </row>
        <row r="584">
          <cell r="A584" t="str">
            <v>30HX-900---092--EE</v>
          </cell>
          <cell r="B584" t="str">
            <v>Victaulic Couplings + 150 mm Tubes Accessory</v>
          </cell>
          <cell r="C584" t="str">
            <v>30GX-207-A</v>
          </cell>
          <cell r="D584">
            <v>646</v>
          </cell>
          <cell r="E584">
            <v>180.88000000000002</v>
          </cell>
        </row>
        <row r="585">
          <cell r="A585" t="str">
            <v>30HX-900---092--EE</v>
          </cell>
          <cell r="B585" t="str">
            <v>Victaulic Couplings + 150 mm Tubes Accessory</v>
          </cell>
          <cell r="C585" t="str">
            <v>30GX-227-A</v>
          </cell>
          <cell r="D585">
            <v>646</v>
          </cell>
          <cell r="E585">
            <v>180.88000000000002</v>
          </cell>
        </row>
        <row r="586">
          <cell r="A586" t="str">
            <v>30HX-900---092--EE</v>
          </cell>
          <cell r="B586" t="str">
            <v>Victaulic Couplings + 150 mm Tubes Accessory</v>
          </cell>
          <cell r="C586" t="str">
            <v>30GX-247-A</v>
          </cell>
          <cell r="D586">
            <v>646</v>
          </cell>
          <cell r="E586">
            <v>180.88000000000002</v>
          </cell>
        </row>
        <row r="587">
          <cell r="A587" t="str">
            <v>30HX-900---092--EE</v>
          </cell>
          <cell r="B587" t="str">
            <v>Victaulic Couplings + 150 mm Tubes Accessory</v>
          </cell>
          <cell r="C587" t="str">
            <v>30GX-267-A</v>
          </cell>
          <cell r="D587">
            <v>646</v>
          </cell>
          <cell r="E587">
            <v>180.88000000000002</v>
          </cell>
        </row>
        <row r="588">
          <cell r="A588" t="str">
            <v>30HX-900---092--EE</v>
          </cell>
          <cell r="B588" t="str">
            <v>Victaulic Couplings + 150 mm Tubes Accessory</v>
          </cell>
          <cell r="C588" t="str">
            <v>30HXC155-A</v>
          </cell>
          <cell r="D588">
            <v>646</v>
          </cell>
          <cell r="E588">
            <v>180.88000000000002</v>
          </cell>
        </row>
        <row r="589">
          <cell r="A589" t="str">
            <v>30HX-900---092--EE</v>
          </cell>
          <cell r="B589" t="str">
            <v>Victaulic Couplings + 150 mm Tubes Accessory</v>
          </cell>
          <cell r="C589" t="str">
            <v>30HXC175-A</v>
          </cell>
          <cell r="D589">
            <v>646</v>
          </cell>
          <cell r="E589">
            <v>180.88000000000002</v>
          </cell>
        </row>
        <row r="590">
          <cell r="A590" t="str">
            <v>30HX-900---092--EE</v>
          </cell>
          <cell r="B590" t="str">
            <v>Victaulic Couplings + 150 mm Tubes Accessory</v>
          </cell>
          <cell r="C590" t="str">
            <v>30HXC190-A</v>
          </cell>
          <cell r="D590">
            <v>646</v>
          </cell>
          <cell r="E590">
            <v>180.88000000000002</v>
          </cell>
        </row>
        <row r="591">
          <cell r="A591" t="str">
            <v>30HX-900---092--EE</v>
          </cell>
          <cell r="B591" t="str">
            <v>Victaulic Couplings + 150 mm Tubes Accessory</v>
          </cell>
          <cell r="C591" t="str">
            <v>30HXC200-A</v>
          </cell>
          <cell r="D591">
            <v>646</v>
          </cell>
          <cell r="E591">
            <v>180.88000000000002</v>
          </cell>
        </row>
        <row r="592">
          <cell r="A592" t="str">
            <v>30HX-900---092--EE</v>
          </cell>
          <cell r="B592" t="str">
            <v>Victaulic Couplings + 150 mm Tubes Accessory</v>
          </cell>
          <cell r="C592" t="str">
            <v>30HXC230-A</v>
          </cell>
          <cell r="D592">
            <v>646</v>
          </cell>
          <cell r="E592">
            <v>180.88000000000002</v>
          </cell>
        </row>
        <row r="593">
          <cell r="A593" t="str">
            <v>30HX-900---092--EE</v>
          </cell>
          <cell r="B593" t="str">
            <v>Victaulic Couplings + 150 mm Tubes Accessory</v>
          </cell>
          <cell r="C593" t="str">
            <v>30HXC260-A</v>
          </cell>
          <cell r="D593">
            <v>646</v>
          </cell>
          <cell r="E593">
            <v>180.88000000000002</v>
          </cell>
        </row>
        <row r="594">
          <cell r="A594" t="str">
            <v>30HX-900---092--EE</v>
          </cell>
          <cell r="B594" t="str">
            <v>Victaulic Couplings + 150 mm Tubes Accessory</v>
          </cell>
          <cell r="C594" t="str">
            <v>30HXC285-A</v>
          </cell>
          <cell r="D594">
            <v>646</v>
          </cell>
          <cell r="E594">
            <v>180.88000000000002</v>
          </cell>
        </row>
        <row r="595">
          <cell r="A595" t="str">
            <v>30HX-900---102--EE</v>
          </cell>
          <cell r="B595" t="str">
            <v>Victaulic Couplings + 150 mm Tubes Accessory</v>
          </cell>
          <cell r="C595" t="str">
            <v>30GX-298-A</v>
          </cell>
          <cell r="D595">
            <v>728</v>
          </cell>
          <cell r="E595">
            <v>203.84000000000003</v>
          </cell>
        </row>
        <row r="596">
          <cell r="A596" t="str">
            <v>30HX-900---102--EE</v>
          </cell>
          <cell r="B596" t="str">
            <v>Victaulic Couplings + 150 mm Tubes Accessory</v>
          </cell>
          <cell r="C596" t="str">
            <v>30GX-328-A</v>
          </cell>
          <cell r="D596">
            <v>728</v>
          </cell>
          <cell r="E596">
            <v>203.84000000000003</v>
          </cell>
        </row>
        <row r="597">
          <cell r="A597" t="str">
            <v>30HX-900---102--EE</v>
          </cell>
          <cell r="B597" t="str">
            <v>Victaulic Couplings + 150 mm Tubes Accessory</v>
          </cell>
          <cell r="C597" t="str">
            <v>30GX-358-A</v>
          </cell>
          <cell r="D597">
            <v>728</v>
          </cell>
          <cell r="E597">
            <v>203.84000000000003</v>
          </cell>
        </row>
        <row r="598">
          <cell r="A598" t="str">
            <v>30HX-900---102--EE</v>
          </cell>
          <cell r="B598" t="str">
            <v>Victaulic Couplings + 150 mm Tubes Accessory</v>
          </cell>
          <cell r="C598" t="str">
            <v>30HXC175-A</v>
          </cell>
          <cell r="D598">
            <v>728</v>
          </cell>
          <cell r="E598">
            <v>203.84000000000003</v>
          </cell>
        </row>
        <row r="599">
          <cell r="A599" t="str">
            <v>30HX-900---102--EE</v>
          </cell>
          <cell r="B599" t="str">
            <v>Victaulic Couplings + 150 mm Tubes Accessory</v>
          </cell>
          <cell r="C599" t="str">
            <v>30HXC190-A</v>
          </cell>
          <cell r="D599">
            <v>728</v>
          </cell>
          <cell r="E599">
            <v>203.84000000000003</v>
          </cell>
        </row>
        <row r="600">
          <cell r="A600" t="str">
            <v>30HX-900---102--EE</v>
          </cell>
          <cell r="B600" t="str">
            <v>Victaulic Couplings + 150 mm Tubes Accessory</v>
          </cell>
          <cell r="C600" t="str">
            <v>30HXC200-A</v>
          </cell>
          <cell r="D600">
            <v>728</v>
          </cell>
          <cell r="E600">
            <v>203.84000000000003</v>
          </cell>
        </row>
        <row r="601">
          <cell r="A601" t="str">
            <v>30HX-900---102--EE</v>
          </cell>
          <cell r="B601" t="str">
            <v>Victaulic Couplings + 150 mm Tubes Accessory</v>
          </cell>
          <cell r="C601" t="str">
            <v>30HXC230-A</v>
          </cell>
          <cell r="D601">
            <v>728</v>
          </cell>
          <cell r="E601">
            <v>203.84000000000003</v>
          </cell>
        </row>
        <row r="602">
          <cell r="A602" t="str">
            <v>30HX-900---102--EE</v>
          </cell>
          <cell r="B602" t="str">
            <v>Victaulic Couplings + 150 mm Tubes Accessory</v>
          </cell>
          <cell r="C602" t="str">
            <v>30HXC260-A</v>
          </cell>
          <cell r="D602">
            <v>728</v>
          </cell>
          <cell r="E602">
            <v>203.84000000000003</v>
          </cell>
        </row>
        <row r="603">
          <cell r="A603" t="str">
            <v>30HX-900---102--EE</v>
          </cell>
          <cell r="B603" t="str">
            <v>Victaulic Couplings + 150 mm Tubes Accessory</v>
          </cell>
          <cell r="C603" t="str">
            <v>30HXC285-A</v>
          </cell>
          <cell r="D603">
            <v>728</v>
          </cell>
          <cell r="E603">
            <v>203.84000000000003</v>
          </cell>
        </row>
        <row r="604">
          <cell r="A604" t="str">
            <v>30HX-900---102--EE</v>
          </cell>
          <cell r="B604" t="str">
            <v>Victaulic Couplings + 150 mm Tubes Accessory</v>
          </cell>
          <cell r="C604" t="str">
            <v>30HXC310-A</v>
          </cell>
          <cell r="D604">
            <v>728</v>
          </cell>
          <cell r="E604">
            <v>203.84000000000003</v>
          </cell>
        </row>
        <row r="605">
          <cell r="A605" t="str">
            <v>30HX-900---102--EE</v>
          </cell>
          <cell r="B605" t="str">
            <v>Victaulic Couplings + 150 mm Tubes Accessory</v>
          </cell>
          <cell r="C605" t="str">
            <v>30HXC345-A</v>
          </cell>
          <cell r="D605">
            <v>728</v>
          </cell>
          <cell r="E605">
            <v>203.84000000000003</v>
          </cell>
        </row>
        <row r="606">
          <cell r="A606" t="str">
            <v>30HX-900---102--EE</v>
          </cell>
          <cell r="B606" t="str">
            <v>Victaulic Couplings + 150 mm Tubes Accessory</v>
          </cell>
          <cell r="C606" t="str">
            <v>30HXC375-A</v>
          </cell>
          <cell r="D606">
            <v>728</v>
          </cell>
          <cell r="E606">
            <v>203.84000000000003</v>
          </cell>
        </row>
        <row r="607">
          <cell r="A607" t="str">
            <v>30HZ-900---012--EE</v>
          </cell>
          <cell r="B607" t="str">
            <v>Fan Control Board for Varifan or Condenser water valve control Board</v>
          </cell>
          <cell r="C607" t="str">
            <v>30HZV141-A</v>
          </cell>
          <cell r="D607">
            <v>1583</v>
          </cell>
          <cell r="E607">
            <v>443.24000000000007</v>
          </cell>
        </row>
        <row r="608">
          <cell r="A608" t="str">
            <v>30HZ-900---012--EE</v>
          </cell>
          <cell r="B608" t="str">
            <v>Fan Control Board for Varifan or Condenser water valve control Board</v>
          </cell>
          <cell r="C608" t="str">
            <v>30HZV161-A</v>
          </cell>
          <cell r="D608">
            <v>1583</v>
          </cell>
          <cell r="E608">
            <v>443.24000000000007</v>
          </cell>
        </row>
        <row r="609">
          <cell r="A609" t="str">
            <v>30HZ-900---012--EE</v>
          </cell>
          <cell r="B609" t="str">
            <v>Fan Control Board for Varifan or Condenser water valve control Board</v>
          </cell>
          <cell r="C609" t="str">
            <v>30HZV195-A</v>
          </cell>
          <cell r="D609">
            <v>1583</v>
          </cell>
          <cell r="E609">
            <v>443.24000000000007</v>
          </cell>
        </row>
        <row r="610">
          <cell r="A610" t="str">
            <v>30HZ-900---012--EE</v>
          </cell>
          <cell r="B610" t="str">
            <v>Fan Control Board for Varifan or Condenser water valve control Board</v>
          </cell>
          <cell r="C610" t="str">
            <v>30HZV225-A</v>
          </cell>
          <cell r="D610">
            <v>1583</v>
          </cell>
          <cell r="E610">
            <v>443.24000000000007</v>
          </cell>
        </row>
        <row r="611">
          <cell r="A611" t="str">
            <v>30HZ-900---012--EE</v>
          </cell>
          <cell r="B611" t="str">
            <v>Fan Control Board for Varifan or Condenser water valve control Board</v>
          </cell>
          <cell r="C611" t="str">
            <v>30HZV250-A</v>
          </cell>
          <cell r="D611">
            <v>1583</v>
          </cell>
          <cell r="E611">
            <v>443.24000000000007</v>
          </cell>
        </row>
        <row r="612">
          <cell r="A612" t="str">
            <v>30HZ-900---012--EE</v>
          </cell>
          <cell r="B612" t="str">
            <v>Fan Control Board for Varifan or Condenser water valve control Board</v>
          </cell>
          <cell r="C612" t="str">
            <v>30HZV280-A</v>
          </cell>
          <cell r="D612">
            <v>1583</v>
          </cell>
          <cell r="E612">
            <v>443.24000000000007</v>
          </cell>
        </row>
        <row r="613">
          <cell r="A613" t="str">
            <v>30RA-900---092--EE</v>
          </cell>
          <cell r="B613" t="str">
            <v>CCN to J-BUS Gateway</v>
          </cell>
          <cell r="C613" t="str">
            <v>30GK-085-</v>
          </cell>
          <cell r="D613">
            <v>1107</v>
          </cell>
          <cell r="E613">
            <v>309.96000000000004</v>
          </cell>
        </row>
        <row r="614">
          <cell r="A614" t="str">
            <v>30RA-900---092--EE</v>
          </cell>
          <cell r="B614" t="str">
            <v>CCN to J-BUS Gateway</v>
          </cell>
          <cell r="C614" t="str">
            <v>30GK-095-</v>
          </cell>
          <cell r="D614">
            <v>1107</v>
          </cell>
          <cell r="E614">
            <v>309.96000000000004</v>
          </cell>
        </row>
        <row r="615">
          <cell r="A615" t="str">
            <v>30RA-900---092--EE</v>
          </cell>
          <cell r="B615" t="str">
            <v>CCN to J-BUS Gateway</v>
          </cell>
          <cell r="C615" t="str">
            <v>30GK-100-</v>
          </cell>
          <cell r="D615">
            <v>1107</v>
          </cell>
          <cell r="E615">
            <v>309.96000000000004</v>
          </cell>
        </row>
        <row r="616">
          <cell r="A616" t="str">
            <v>30RA-900---092--EE</v>
          </cell>
          <cell r="B616" t="str">
            <v>CCN to J-BUS Gateway</v>
          </cell>
          <cell r="C616" t="str">
            <v>30GK-120-</v>
          </cell>
          <cell r="D616">
            <v>1107</v>
          </cell>
          <cell r="E616">
            <v>309.96000000000004</v>
          </cell>
        </row>
        <row r="617">
          <cell r="A617" t="str">
            <v>30RA-900---092--EE</v>
          </cell>
          <cell r="B617" t="str">
            <v>CCN to J-BUS Gateway</v>
          </cell>
          <cell r="C617" t="str">
            <v>30GK-130-</v>
          </cell>
          <cell r="D617">
            <v>1107</v>
          </cell>
          <cell r="E617">
            <v>309.96000000000004</v>
          </cell>
        </row>
        <row r="618">
          <cell r="A618" t="str">
            <v>30RA-900---092--EE</v>
          </cell>
          <cell r="B618" t="str">
            <v>CCN to J-BUS Gateway</v>
          </cell>
          <cell r="C618" t="str">
            <v>30GK-148-</v>
          </cell>
          <cell r="D618">
            <v>1107</v>
          </cell>
          <cell r="E618">
            <v>309.96000000000004</v>
          </cell>
        </row>
        <row r="619">
          <cell r="A619" t="str">
            <v>30RA-900---092--EE</v>
          </cell>
          <cell r="B619" t="str">
            <v>CCN to J-BUS Gateway</v>
          </cell>
          <cell r="C619" t="str">
            <v>30GK-160-</v>
          </cell>
          <cell r="D619">
            <v>1107</v>
          </cell>
          <cell r="E619">
            <v>309.96000000000004</v>
          </cell>
        </row>
        <row r="620">
          <cell r="A620" t="str">
            <v>30RA-900---092--EE</v>
          </cell>
          <cell r="B620" t="str">
            <v>CCN to J-BUS Gateway</v>
          </cell>
          <cell r="C620" t="str">
            <v>30GK-170-</v>
          </cell>
          <cell r="D620">
            <v>1107</v>
          </cell>
          <cell r="E620">
            <v>309.96000000000004</v>
          </cell>
        </row>
        <row r="621">
          <cell r="A621" t="str">
            <v>30RA-900---092--EE</v>
          </cell>
          <cell r="B621" t="str">
            <v>CCN to J-BUS Gateway</v>
          </cell>
          <cell r="C621" t="str">
            <v>30GK-190-</v>
          </cell>
          <cell r="D621">
            <v>1107</v>
          </cell>
          <cell r="E621">
            <v>309.96000000000004</v>
          </cell>
        </row>
        <row r="622">
          <cell r="A622" t="str">
            <v>30RA-900---092--EE</v>
          </cell>
          <cell r="B622" t="str">
            <v>CCN to J-BUS Gateway</v>
          </cell>
          <cell r="C622" t="str">
            <v>30GK-220-</v>
          </cell>
          <cell r="D622">
            <v>1107</v>
          </cell>
          <cell r="E622">
            <v>309.96000000000004</v>
          </cell>
        </row>
        <row r="623">
          <cell r="A623" t="str">
            <v>30RA-900---092--EE</v>
          </cell>
          <cell r="B623" t="str">
            <v>CCN to J-BUS Gateway</v>
          </cell>
          <cell r="C623" t="str">
            <v>30GK-245-</v>
          </cell>
          <cell r="D623">
            <v>1107</v>
          </cell>
          <cell r="E623">
            <v>309.96000000000004</v>
          </cell>
        </row>
        <row r="624">
          <cell r="A624" t="str">
            <v>30RA-900---092--EE</v>
          </cell>
          <cell r="B624" t="str">
            <v>CCN to J-BUS Gateway</v>
          </cell>
          <cell r="C624" t="str">
            <v>30GX-082-A</v>
          </cell>
          <cell r="D624">
            <v>1107</v>
          </cell>
          <cell r="E624">
            <v>309.96000000000004</v>
          </cell>
        </row>
        <row r="625">
          <cell r="A625" t="str">
            <v>30RA-900---092--EE</v>
          </cell>
          <cell r="B625" t="str">
            <v>CCN to J-BUS Gateway</v>
          </cell>
          <cell r="C625" t="str">
            <v>30GX-092-A</v>
          </cell>
          <cell r="D625">
            <v>1107</v>
          </cell>
          <cell r="E625">
            <v>309.96000000000004</v>
          </cell>
        </row>
        <row r="626">
          <cell r="A626" t="str">
            <v>30RA-900---092--EE</v>
          </cell>
          <cell r="B626" t="str">
            <v>CCN to J-BUS Gateway</v>
          </cell>
          <cell r="C626" t="str">
            <v>30GX-102-A</v>
          </cell>
          <cell r="D626">
            <v>1107</v>
          </cell>
          <cell r="E626">
            <v>309.96000000000004</v>
          </cell>
        </row>
        <row r="627">
          <cell r="A627" t="str">
            <v>30RA-900---092--EE</v>
          </cell>
          <cell r="B627" t="str">
            <v>CCN to J-BUS Gateway</v>
          </cell>
          <cell r="C627" t="str">
            <v>30GX-112-A</v>
          </cell>
          <cell r="D627">
            <v>1107</v>
          </cell>
          <cell r="E627">
            <v>309.96000000000004</v>
          </cell>
        </row>
        <row r="628">
          <cell r="A628" t="str">
            <v>30RA-900---092--EE</v>
          </cell>
          <cell r="B628" t="str">
            <v>CCN to J-BUS Gateway</v>
          </cell>
          <cell r="C628" t="str">
            <v>30GX-122-A</v>
          </cell>
          <cell r="D628">
            <v>1107</v>
          </cell>
          <cell r="E628">
            <v>309.96000000000004</v>
          </cell>
        </row>
        <row r="629">
          <cell r="A629" t="str">
            <v>30RA-900---092--EE</v>
          </cell>
          <cell r="B629" t="str">
            <v>CCN to J-BUS Gateway</v>
          </cell>
          <cell r="C629" t="str">
            <v>30GX-132-A</v>
          </cell>
          <cell r="D629">
            <v>1107</v>
          </cell>
          <cell r="E629">
            <v>309.96000000000004</v>
          </cell>
        </row>
        <row r="630">
          <cell r="A630" t="str">
            <v>30RA-900---092--EE</v>
          </cell>
          <cell r="B630" t="str">
            <v>CCN to J-BUS Gateway</v>
          </cell>
          <cell r="C630" t="str">
            <v>30GX-152-A</v>
          </cell>
          <cell r="D630">
            <v>1107</v>
          </cell>
          <cell r="E630">
            <v>309.96000000000004</v>
          </cell>
        </row>
        <row r="631">
          <cell r="A631" t="str">
            <v>30RA-900---092--EE</v>
          </cell>
          <cell r="B631" t="str">
            <v>CCN to J-BUS Gateway</v>
          </cell>
          <cell r="C631" t="str">
            <v>30GX-162-A</v>
          </cell>
          <cell r="D631">
            <v>1107</v>
          </cell>
          <cell r="E631">
            <v>309.96000000000004</v>
          </cell>
        </row>
        <row r="632">
          <cell r="A632" t="str">
            <v>30RA-900---092--EE</v>
          </cell>
          <cell r="B632" t="str">
            <v>CCN to J-BUS Gateway</v>
          </cell>
          <cell r="C632" t="str">
            <v>30GX-182-A</v>
          </cell>
          <cell r="D632">
            <v>1107</v>
          </cell>
          <cell r="E632">
            <v>309.96000000000004</v>
          </cell>
        </row>
        <row r="633">
          <cell r="A633" t="str">
            <v>30RA-900---092--EE</v>
          </cell>
          <cell r="B633" t="str">
            <v>CCN to J-BUS Gateway</v>
          </cell>
          <cell r="C633" t="str">
            <v>30GX-207-A</v>
          </cell>
          <cell r="D633">
            <v>1107</v>
          </cell>
          <cell r="E633">
            <v>309.96000000000004</v>
          </cell>
        </row>
        <row r="634">
          <cell r="A634" t="str">
            <v>30RA-900---092--EE</v>
          </cell>
          <cell r="B634" t="str">
            <v>CCN to J-BUS Gateway</v>
          </cell>
          <cell r="C634" t="str">
            <v>30GX-227-A</v>
          </cell>
          <cell r="D634">
            <v>1107</v>
          </cell>
          <cell r="E634">
            <v>309.96000000000004</v>
          </cell>
        </row>
        <row r="635">
          <cell r="A635" t="str">
            <v>30RA-900---092--EE</v>
          </cell>
          <cell r="B635" t="str">
            <v>CCN to J-BUS Gateway</v>
          </cell>
          <cell r="C635" t="str">
            <v>30GX-247-A</v>
          </cell>
          <cell r="D635">
            <v>1107</v>
          </cell>
          <cell r="E635">
            <v>309.96000000000004</v>
          </cell>
        </row>
        <row r="636">
          <cell r="A636" t="str">
            <v>30RA-900---092--EE</v>
          </cell>
          <cell r="B636" t="str">
            <v>CCN to J-BUS Gateway</v>
          </cell>
          <cell r="C636" t="str">
            <v>30GX-267-A</v>
          </cell>
          <cell r="D636">
            <v>1107</v>
          </cell>
          <cell r="E636">
            <v>309.96000000000004</v>
          </cell>
        </row>
        <row r="637">
          <cell r="A637" t="str">
            <v>30RA-900---092--EE</v>
          </cell>
          <cell r="B637" t="str">
            <v>CCN to J-BUS Gateway</v>
          </cell>
          <cell r="C637" t="str">
            <v>30GX-298-A</v>
          </cell>
          <cell r="D637">
            <v>1107</v>
          </cell>
          <cell r="E637">
            <v>309.96000000000004</v>
          </cell>
        </row>
        <row r="638">
          <cell r="A638" t="str">
            <v>30RA-900---092--EE</v>
          </cell>
          <cell r="B638" t="str">
            <v>CCN to J-BUS Gateway</v>
          </cell>
          <cell r="C638" t="str">
            <v>30GX-328-A</v>
          </cell>
          <cell r="D638">
            <v>1107</v>
          </cell>
          <cell r="E638">
            <v>309.96000000000004</v>
          </cell>
        </row>
        <row r="639">
          <cell r="A639" t="str">
            <v>30RA-900---092--EE</v>
          </cell>
          <cell r="B639" t="str">
            <v>CCN to J-BUS Gateway</v>
          </cell>
          <cell r="C639" t="str">
            <v>30GX-358-A</v>
          </cell>
          <cell r="D639">
            <v>1107</v>
          </cell>
          <cell r="E639">
            <v>309.96000000000004</v>
          </cell>
        </row>
        <row r="640">
          <cell r="A640" t="str">
            <v>30RA-900---092--EE</v>
          </cell>
          <cell r="B640" t="str">
            <v>CCN to J-BUS Gateway</v>
          </cell>
          <cell r="C640" t="str">
            <v>30HXC080-A</v>
          </cell>
          <cell r="D640">
            <v>1107</v>
          </cell>
          <cell r="E640">
            <v>309.96000000000004</v>
          </cell>
        </row>
        <row r="641">
          <cell r="A641" t="str">
            <v>30RA-900---092--EE</v>
          </cell>
          <cell r="B641" t="str">
            <v>CCN to J-BUS Gateway</v>
          </cell>
          <cell r="C641" t="str">
            <v>30HXC090-A</v>
          </cell>
          <cell r="D641">
            <v>1107</v>
          </cell>
          <cell r="E641">
            <v>309.96000000000004</v>
          </cell>
        </row>
        <row r="642">
          <cell r="A642" t="str">
            <v>30RA-900---092--EE</v>
          </cell>
          <cell r="B642" t="str">
            <v>CCN to J-BUS Gateway</v>
          </cell>
          <cell r="C642" t="str">
            <v>30HXC100-A</v>
          </cell>
          <cell r="D642">
            <v>1107</v>
          </cell>
          <cell r="E642">
            <v>309.96000000000004</v>
          </cell>
        </row>
        <row r="643">
          <cell r="A643" t="str">
            <v>30RA-900---092--EE</v>
          </cell>
          <cell r="B643" t="str">
            <v>CCN to J-BUS Gateway</v>
          </cell>
          <cell r="C643" t="str">
            <v>30HXC110-A</v>
          </cell>
          <cell r="D643">
            <v>1107</v>
          </cell>
          <cell r="E643">
            <v>309.96000000000004</v>
          </cell>
        </row>
        <row r="644">
          <cell r="A644" t="str">
            <v>30RA-900---092--EE</v>
          </cell>
          <cell r="B644" t="str">
            <v>CCN to J-BUS Gateway</v>
          </cell>
          <cell r="C644" t="str">
            <v>30HXC120-A</v>
          </cell>
          <cell r="D644">
            <v>1107</v>
          </cell>
          <cell r="E644">
            <v>309.96000000000004</v>
          </cell>
        </row>
        <row r="645">
          <cell r="A645" t="str">
            <v>30RA-900---092--EE</v>
          </cell>
          <cell r="B645" t="str">
            <v>CCN to J-BUS Gateway</v>
          </cell>
          <cell r="C645" t="str">
            <v>30HXC130-A</v>
          </cell>
          <cell r="D645">
            <v>1107</v>
          </cell>
          <cell r="E645">
            <v>309.96000000000004</v>
          </cell>
        </row>
        <row r="646">
          <cell r="A646" t="str">
            <v>30RA-900---092--EE</v>
          </cell>
          <cell r="B646" t="str">
            <v>CCN to J-BUS Gateway</v>
          </cell>
          <cell r="C646" t="str">
            <v>30HXC140-A</v>
          </cell>
          <cell r="D646">
            <v>1107</v>
          </cell>
          <cell r="E646">
            <v>309.96000000000004</v>
          </cell>
        </row>
        <row r="647">
          <cell r="A647" t="str">
            <v>30RA-900---092--EE</v>
          </cell>
          <cell r="B647" t="str">
            <v>CCN to J-BUS Gateway</v>
          </cell>
          <cell r="C647" t="str">
            <v>30HXC155-A</v>
          </cell>
          <cell r="D647">
            <v>1107</v>
          </cell>
          <cell r="E647">
            <v>309.96000000000004</v>
          </cell>
        </row>
        <row r="648">
          <cell r="A648" t="str">
            <v>30RA-900---092--EE</v>
          </cell>
          <cell r="B648" t="str">
            <v>CCN to J-BUS Gateway</v>
          </cell>
          <cell r="C648" t="str">
            <v>30HXC175-A</v>
          </cell>
          <cell r="D648">
            <v>1107</v>
          </cell>
          <cell r="E648">
            <v>309.96000000000004</v>
          </cell>
        </row>
        <row r="649">
          <cell r="A649" t="str">
            <v>30RA-900---092--EE</v>
          </cell>
          <cell r="B649" t="str">
            <v>CCN to J-BUS Gateway</v>
          </cell>
          <cell r="C649" t="str">
            <v>30HXC190-A</v>
          </cell>
          <cell r="D649">
            <v>1107</v>
          </cell>
          <cell r="E649">
            <v>309.96000000000004</v>
          </cell>
        </row>
        <row r="650">
          <cell r="A650" t="str">
            <v>30RA-900---092--EE</v>
          </cell>
          <cell r="B650" t="str">
            <v>CCN to J-BUS Gateway</v>
          </cell>
          <cell r="C650" t="str">
            <v>30HXC200-A</v>
          </cell>
          <cell r="D650">
            <v>1107</v>
          </cell>
          <cell r="E650">
            <v>309.96000000000004</v>
          </cell>
        </row>
        <row r="651">
          <cell r="A651" t="str">
            <v>30RA-900---092--EE</v>
          </cell>
          <cell r="B651" t="str">
            <v>CCN to J-BUS Gateway</v>
          </cell>
          <cell r="C651" t="str">
            <v>30HXC230-A</v>
          </cell>
          <cell r="D651">
            <v>1107</v>
          </cell>
          <cell r="E651">
            <v>309.96000000000004</v>
          </cell>
        </row>
        <row r="652">
          <cell r="A652" t="str">
            <v>30RA-900---092--EE</v>
          </cell>
          <cell r="B652" t="str">
            <v>CCN to J-BUS Gateway</v>
          </cell>
          <cell r="C652" t="str">
            <v>30HXC260-A</v>
          </cell>
          <cell r="D652">
            <v>1107</v>
          </cell>
          <cell r="E652">
            <v>309.96000000000004</v>
          </cell>
        </row>
        <row r="653">
          <cell r="A653" t="str">
            <v>30RA-900---092--EE</v>
          </cell>
          <cell r="B653" t="str">
            <v>CCN to J-BUS Gateway</v>
          </cell>
          <cell r="C653" t="str">
            <v>30HXC285-A</v>
          </cell>
          <cell r="D653">
            <v>1107</v>
          </cell>
          <cell r="E653">
            <v>309.96000000000004</v>
          </cell>
        </row>
        <row r="654">
          <cell r="A654" t="str">
            <v>30RA-900---092--EE</v>
          </cell>
          <cell r="B654" t="str">
            <v>CCN to J-BUS Gateway</v>
          </cell>
          <cell r="C654" t="str">
            <v>30HXC310-A</v>
          </cell>
          <cell r="D654">
            <v>1107</v>
          </cell>
          <cell r="E654">
            <v>309.96000000000004</v>
          </cell>
        </row>
        <row r="655">
          <cell r="A655" t="str">
            <v>30RA-900---092--EE</v>
          </cell>
          <cell r="B655" t="str">
            <v>CCN to J-BUS Gateway</v>
          </cell>
          <cell r="C655" t="str">
            <v>30HXC345-A</v>
          </cell>
          <cell r="D655">
            <v>1107</v>
          </cell>
          <cell r="E655">
            <v>309.96000000000004</v>
          </cell>
        </row>
        <row r="656">
          <cell r="A656" t="str">
            <v>30RA-900---092--EE</v>
          </cell>
          <cell r="B656" t="str">
            <v>CCN to J-BUS Gateway</v>
          </cell>
          <cell r="C656" t="str">
            <v>30HXC375-A</v>
          </cell>
          <cell r="D656">
            <v>1107</v>
          </cell>
          <cell r="E656">
            <v>309.96000000000004</v>
          </cell>
        </row>
        <row r="657">
          <cell r="A657" t="str">
            <v>30RA-900---092--EE</v>
          </cell>
          <cell r="B657" t="str">
            <v>CCN to J-BUS Gateway</v>
          </cell>
          <cell r="C657" t="str">
            <v>30HZ-141-A</v>
          </cell>
          <cell r="D657">
            <v>1107</v>
          </cell>
          <cell r="E657">
            <v>309.96000000000004</v>
          </cell>
        </row>
        <row r="658">
          <cell r="A658" t="str">
            <v>30RA-900---092--EE</v>
          </cell>
          <cell r="B658" t="str">
            <v>CCN to J-BUS Gateway</v>
          </cell>
          <cell r="C658" t="str">
            <v>30HZ-161-A</v>
          </cell>
          <cell r="D658">
            <v>1107</v>
          </cell>
          <cell r="E658">
            <v>309.96000000000004</v>
          </cell>
        </row>
        <row r="659">
          <cell r="A659" t="str">
            <v>30RA-900---092--EE</v>
          </cell>
          <cell r="B659" t="str">
            <v>CCN to J-BUS Gateway</v>
          </cell>
          <cell r="C659" t="str">
            <v>30HZ-195-A</v>
          </cell>
          <cell r="D659">
            <v>1107</v>
          </cell>
          <cell r="E659">
            <v>309.96000000000004</v>
          </cell>
        </row>
        <row r="660">
          <cell r="A660" t="str">
            <v>30RA-900---092--EE</v>
          </cell>
          <cell r="B660" t="str">
            <v>CCN to J-BUS Gateway</v>
          </cell>
          <cell r="C660" t="str">
            <v>30HZ-225-A</v>
          </cell>
          <cell r="D660">
            <v>1107</v>
          </cell>
          <cell r="E660">
            <v>309.96000000000004</v>
          </cell>
        </row>
        <row r="661">
          <cell r="A661" t="str">
            <v>30RA-900---092--EE</v>
          </cell>
          <cell r="B661" t="str">
            <v>CCN to J-BUS Gateway</v>
          </cell>
          <cell r="C661" t="str">
            <v>30HZ-250-A</v>
          </cell>
          <cell r="D661">
            <v>1107</v>
          </cell>
          <cell r="E661">
            <v>309.96000000000004</v>
          </cell>
        </row>
        <row r="662">
          <cell r="A662" t="str">
            <v>30RA-900---092--EE</v>
          </cell>
          <cell r="B662" t="str">
            <v>CCN to J-BUS Gateway</v>
          </cell>
          <cell r="C662" t="str">
            <v>30HZ-280-A</v>
          </cell>
          <cell r="D662">
            <v>1107</v>
          </cell>
          <cell r="E662">
            <v>309.96000000000004</v>
          </cell>
        </row>
        <row r="663">
          <cell r="A663" t="str">
            <v>30RA-900---092--EE</v>
          </cell>
          <cell r="B663" t="str">
            <v>CCN to J-BUS Gateway</v>
          </cell>
          <cell r="C663" t="str">
            <v>30HZV141-A</v>
          </cell>
          <cell r="D663">
            <v>1107</v>
          </cell>
          <cell r="E663">
            <v>309.96000000000004</v>
          </cell>
        </row>
        <row r="664">
          <cell r="A664" t="str">
            <v>30RA-900---092--EE</v>
          </cell>
          <cell r="B664" t="str">
            <v>CCN to J-BUS Gateway</v>
          </cell>
          <cell r="C664" t="str">
            <v>30HZV161-A</v>
          </cell>
          <cell r="D664">
            <v>1107</v>
          </cell>
          <cell r="E664">
            <v>309.96000000000004</v>
          </cell>
        </row>
        <row r="665">
          <cell r="A665" t="str">
            <v>30RA-900---092--EE</v>
          </cell>
          <cell r="B665" t="str">
            <v>CCN to J-BUS Gateway</v>
          </cell>
          <cell r="C665" t="str">
            <v>30HZV195-A</v>
          </cell>
          <cell r="D665">
            <v>1107</v>
          </cell>
          <cell r="E665">
            <v>309.96000000000004</v>
          </cell>
        </row>
        <row r="666">
          <cell r="A666" t="str">
            <v>30RA-900---092--EE</v>
          </cell>
          <cell r="B666" t="str">
            <v>CCN to J-BUS Gateway</v>
          </cell>
          <cell r="C666" t="str">
            <v>30HZV225-A</v>
          </cell>
          <cell r="D666">
            <v>1107</v>
          </cell>
          <cell r="E666">
            <v>309.96000000000004</v>
          </cell>
        </row>
        <row r="667">
          <cell r="A667" t="str">
            <v>30RA-900---092--EE</v>
          </cell>
          <cell r="B667" t="str">
            <v>CCN to J-BUS Gateway</v>
          </cell>
          <cell r="C667" t="str">
            <v>30HZV250-A</v>
          </cell>
          <cell r="D667">
            <v>1107</v>
          </cell>
          <cell r="E667">
            <v>309.96000000000004</v>
          </cell>
        </row>
        <row r="668">
          <cell r="A668" t="str">
            <v>30RA-900---092--EE</v>
          </cell>
          <cell r="B668" t="str">
            <v>CCN to J-BUS Gateway</v>
          </cell>
          <cell r="C668" t="str">
            <v>30HZV280-A</v>
          </cell>
          <cell r="D668">
            <v>1107</v>
          </cell>
          <cell r="E668">
            <v>309.96000000000004</v>
          </cell>
        </row>
        <row r="669">
          <cell r="A669" t="str">
            <v>30RA-900---102--EE</v>
          </cell>
          <cell r="B669" t="str">
            <v>Fan Control board</v>
          </cell>
          <cell r="C669" t="str">
            <v>30HZV141-A</v>
          </cell>
          <cell r="D669">
            <v>1037</v>
          </cell>
          <cell r="E669">
            <v>290.36</v>
          </cell>
        </row>
        <row r="670">
          <cell r="A670" t="str">
            <v>30RA-900---102--EE</v>
          </cell>
          <cell r="B670" t="str">
            <v>Fan Control board</v>
          </cell>
          <cell r="C670" t="str">
            <v>30HZV161-A</v>
          </cell>
          <cell r="D670">
            <v>1037</v>
          </cell>
          <cell r="E670">
            <v>290.36</v>
          </cell>
        </row>
        <row r="671">
          <cell r="A671" t="str">
            <v>30RA-900---102--EE</v>
          </cell>
          <cell r="B671" t="str">
            <v>Fan Control board</v>
          </cell>
          <cell r="C671" t="str">
            <v>30HZV195-A</v>
          </cell>
          <cell r="D671">
            <v>1037</v>
          </cell>
          <cell r="E671">
            <v>290.36</v>
          </cell>
        </row>
        <row r="672">
          <cell r="A672" t="str">
            <v>30RA-900---102--EE</v>
          </cell>
          <cell r="B672" t="str">
            <v>Fan Control board</v>
          </cell>
          <cell r="C672" t="str">
            <v>30HZV225-A</v>
          </cell>
          <cell r="D672">
            <v>1037</v>
          </cell>
          <cell r="E672">
            <v>290.36</v>
          </cell>
        </row>
        <row r="673">
          <cell r="A673" t="str">
            <v>30RA-900---102--EE</v>
          </cell>
          <cell r="B673" t="str">
            <v>Fan Control board</v>
          </cell>
          <cell r="C673" t="str">
            <v>30HZV250-A</v>
          </cell>
          <cell r="D673">
            <v>1037</v>
          </cell>
          <cell r="E673">
            <v>290.36</v>
          </cell>
        </row>
        <row r="674">
          <cell r="A674" t="str">
            <v>30RA-900---102--EE</v>
          </cell>
          <cell r="B674" t="str">
            <v>Fan Control board</v>
          </cell>
          <cell r="C674" t="str">
            <v>30HZV280-A</v>
          </cell>
          <cell r="D674">
            <v>1037</v>
          </cell>
          <cell r="E674">
            <v>290.36</v>
          </cell>
        </row>
        <row r="675">
          <cell r="A675" t="str">
            <v>30RA-900---102--EE</v>
          </cell>
          <cell r="B675" t="str">
            <v>Additional heating stages control board</v>
          </cell>
          <cell r="C675" t="str">
            <v>30RH-040-B</v>
          </cell>
          <cell r="D675">
            <v>1037</v>
          </cell>
          <cell r="E675">
            <v>290.36</v>
          </cell>
        </row>
        <row r="676">
          <cell r="A676" t="str">
            <v>30RA-900---102--EE</v>
          </cell>
          <cell r="B676" t="str">
            <v>Additional heating stages control board</v>
          </cell>
          <cell r="C676" t="str">
            <v>30RH-050-B</v>
          </cell>
          <cell r="D676">
            <v>1037</v>
          </cell>
          <cell r="E676">
            <v>290.36</v>
          </cell>
        </row>
        <row r="677">
          <cell r="A677" t="str">
            <v>30RA-900---102--EE</v>
          </cell>
          <cell r="B677" t="str">
            <v>Additional heating stages control board</v>
          </cell>
          <cell r="C677" t="str">
            <v>30RH-060-B</v>
          </cell>
          <cell r="D677">
            <v>1037</v>
          </cell>
          <cell r="E677">
            <v>290.36</v>
          </cell>
        </row>
        <row r="678">
          <cell r="A678" t="str">
            <v>30RA-900---102--EE</v>
          </cell>
          <cell r="B678" t="str">
            <v>Additional heating stages control board</v>
          </cell>
          <cell r="C678" t="str">
            <v>30RH-070-B</v>
          </cell>
          <cell r="D678">
            <v>1037</v>
          </cell>
          <cell r="E678">
            <v>290.36</v>
          </cell>
        </row>
        <row r="679">
          <cell r="A679" t="str">
            <v>30RA-900---102--EE</v>
          </cell>
          <cell r="B679" t="str">
            <v>Additional heating stages control board</v>
          </cell>
          <cell r="C679" t="str">
            <v>30RH-080-B</v>
          </cell>
          <cell r="D679">
            <v>1037</v>
          </cell>
          <cell r="E679">
            <v>290.36</v>
          </cell>
        </row>
        <row r="680">
          <cell r="A680" t="str">
            <v>30RA-900---102--EE</v>
          </cell>
          <cell r="B680" t="str">
            <v>Additional heating stages control board</v>
          </cell>
          <cell r="C680" t="str">
            <v>30RH-090-B</v>
          </cell>
          <cell r="D680">
            <v>1037</v>
          </cell>
          <cell r="E680">
            <v>290.36</v>
          </cell>
        </row>
        <row r="681">
          <cell r="A681" t="str">
            <v>30RA-900---102--EE</v>
          </cell>
          <cell r="B681" t="str">
            <v>Additional heating stages control board</v>
          </cell>
          <cell r="C681" t="str">
            <v>30RH-100-B</v>
          </cell>
          <cell r="D681">
            <v>1037</v>
          </cell>
          <cell r="E681">
            <v>290.36</v>
          </cell>
        </row>
        <row r="682">
          <cell r="A682" t="str">
            <v>30RA-900---102--EE</v>
          </cell>
          <cell r="B682" t="str">
            <v>Additional heating stages control board</v>
          </cell>
          <cell r="C682" t="str">
            <v>30RH-120-B</v>
          </cell>
          <cell r="D682">
            <v>1037</v>
          </cell>
          <cell r="E682">
            <v>290.36</v>
          </cell>
        </row>
        <row r="683">
          <cell r="A683" t="str">
            <v>30RA-900---102--EE</v>
          </cell>
          <cell r="B683" t="str">
            <v>Additional heating stages control board</v>
          </cell>
          <cell r="C683" t="str">
            <v>30RH-140-B</v>
          </cell>
          <cell r="D683">
            <v>1037</v>
          </cell>
          <cell r="E683">
            <v>290.36</v>
          </cell>
        </row>
        <row r="684">
          <cell r="A684" t="str">
            <v>30RA-900---102--EE</v>
          </cell>
          <cell r="B684" t="str">
            <v>Additional heating stages control board</v>
          </cell>
          <cell r="C684" t="str">
            <v>30RH-160-B</v>
          </cell>
          <cell r="D684">
            <v>1037</v>
          </cell>
          <cell r="E684">
            <v>290.36</v>
          </cell>
        </row>
        <row r="685">
          <cell r="A685" t="str">
            <v>30RA-900---102--EE</v>
          </cell>
          <cell r="B685" t="str">
            <v>Additional heating stages control board</v>
          </cell>
          <cell r="C685" t="str">
            <v>30RH-200-B</v>
          </cell>
          <cell r="D685">
            <v>1037</v>
          </cell>
          <cell r="E685">
            <v>290.36</v>
          </cell>
        </row>
        <row r="686">
          <cell r="A686" t="str">
            <v>30RA-900---102--EE</v>
          </cell>
          <cell r="B686" t="str">
            <v>Additional heating stages control board</v>
          </cell>
          <cell r="C686" t="str">
            <v>30RH-240-B</v>
          </cell>
          <cell r="D686">
            <v>1037</v>
          </cell>
          <cell r="E686">
            <v>290.36</v>
          </cell>
        </row>
        <row r="687">
          <cell r="A687" t="str">
            <v>30RA-900---102--EE</v>
          </cell>
          <cell r="B687" t="str">
            <v>Additional heating stages control board</v>
          </cell>
          <cell r="C687" t="str">
            <v>30RYH017-B</v>
          </cell>
          <cell r="D687">
            <v>1037</v>
          </cell>
          <cell r="E687">
            <v>290.36</v>
          </cell>
        </row>
        <row r="688">
          <cell r="A688" t="str">
            <v>30RA-900---102--EE</v>
          </cell>
          <cell r="B688" t="str">
            <v>Additional heating stages control board</v>
          </cell>
          <cell r="C688" t="str">
            <v>30RYH021-B</v>
          </cell>
          <cell r="D688">
            <v>1037</v>
          </cell>
          <cell r="E688">
            <v>290.36</v>
          </cell>
        </row>
        <row r="689">
          <cell r="A689" t="str">
            <v>30RA-900---102--EE</v>
          </cell>
          <cell r="B689" t="str">
            <v>Additional heating stages control board</v>
          </cell>
          <cell r="C689" t="str">
            <v>30RYH026-B</v>
          </cell>
          <cell r="D689">
            <v>1037</v>
          </cell>
          <cell r="E689">
            <v>290.36</v>
          </cell>
        </row>
        <row r="690">
          <cell r="A690" t="str">
            <v>30RA-900---102--EE</v>
          </cell>
          <cell r="B690" t="str">
            <v>Additional heating stages control board</v>
          </cell>
          <cell r="C690" t="str">
            <v>30RYH033-B</v>
          </cell>
          <cell r="D690">
            <v>1037</v>
          </cell>
          <cell r="E690">
            <v>290.36</v>
          </cell>
        </row>
        <row r="691">
          <cell r="A691" t="str">
            <v>30RA-900---102--EE</v>
          </cell>
          <cell r="B691" t="str">
            <v>Additional heating stages control board</v>
          </cell>
          <cell r="C691" t="str">
            <v>30RYH040-B</v>
          </cell>
          <cell r="D691">
            <v>1037</v>
          </cell>
          <cell r="E691">
            <v>290.36</v>
          </cell>
        </row>
        <row r="692">
          <cell r="A692" t="str">
            <v>30RA-900---102--EE</v>
          </cell>
          <cell r="B692" t="str">
            <v>Additional heating stages control board</v>
          </cell>
          <cell r="C692" t="str">
            <v>30RYH050-B</v>
          </cell>
          <cell r="D692">
            <v>1037</v>
          </cell>
          <cell r="E692">
            <v>290.36</v>
          </cell>
        </row>
        <row r="693">
          <cell r="A693" t="str">
            <v>30RA-900---102--EE</v>
          </cell>
          <cell r="B693" t="str">
            <v>Additional heating stages control board</v>
          </cell>
          <cell r="C693" t="str">
            <v>30RYH060-B</v>
          </cell>
          <cell r="D693">
            <v>1037</v>
          </cell>
          <cell r="E693">
            <v>290.36</v>
          </cell>
        </row>
        <row r="694">
          <cell r="A694" t="str">
            <v>30RA-900---102--EE</v>
          </cell>
          <cell r="B694" t="str">
            <v>Additional heating stages control board</v>
          </cell>
          <cell r="C694" t="str">
            <v>30RYH070-B</v>
          </cell>
          <cell r="D694">
            <v>1037</v>
          </cell>
          <cell r="E694">
            <v>290.36</v>
          </cell>
        </row>
        <row r="695">
          <cell r="A695" t="str">
            <v>30RA-900---102--EE</v>
          </cell>
          <cell r="B695" t="str">
            <v>Additional heating stages control board</v>
          </cell>
          <cell r="C695" t="str">
            <v>30RYH080-B</v>
          </cell>
          <cell r="D695">
            <v>1037</v>
          </cell>
          <cell r="E695">
            <v>290.36</v>
          </cell>
        </row>
        <row r="696">
          <cell r="A696" t="str">
            <v>30RW-900---002--EE</v>
          </cell>
          <cell r="B696" t="str">
            <v>Fan Control board (only for APO)</v>
          </cell>
          <cell r="C696" t="str">
            <v>30RW-020-</v>
          </cell>
          <cell r="D696">
            <v>1932</v>
          </cell>
          <cell r="E696">
            <v>540.96</v>
          </cell>
        </row>
        <row r="697">
          <cell r="A697" t="str">
            <v>30RW-900---002--EE</v>
          </cell>
          <cell r="B697" t="str">
            <v>Fan Control board (only for APO)</v>
          </cell>
          <cell r="C697" t="str">
            <v>30RW-025-</v>
          </cell>
          <cell r="D697">
            <v>1932</v>
          </cell>
          <cell r="E697">
            <v>540.96</v>
          </cell>
        </row>
        <row r="698">
          <cell r="A698" t="str">
            <v>30RW-900---002--EE</v>
          </cell>
          <cell r="B698" t="str">
            <v>Fan Control board (only for APO)</v>
          </cell>
          <cell r="C698" t="str">
            <v>30RW-030-</v>
          </cell>
          <cell r="D698">
            <v>1932</v>
          </cell>
          <cell r="E698">
            <v>540.96</v>
          </cell>
        </row>
        <row r="699">
          <cell r="A699" t="str">
            <v>30RW-900---002--EE</v>
          </cell>
          <cell r="B699" t="str">
            <v>Fan Control board (only for APO)</v>
          </cell>
          <cell r="C699" t="str">
            <v>30RW-040-</v>
          </cell>
          <cell r="D699">
            <v>1932</v>
          </cell>
          <cell r="E699">
            <v>540.96</v>
          </cell>
        </row>
        <row r="700">
          <cell r="A700" t="str">
            <v>30RW-900---002--EE</v>
          </cell>
          <cell r="B700" t="str">
            <v>Fan Control board (only for APO)</v>
          </cell>
          <cell r="C700" t="str">
            <v>30RW-045-</v>
          </cell>
          <cell r="D700">
            <v>1932</v>
          </cell>
          <cell r="E700">
            <v>540.96</v>
          </cell>
        </row>
        <row r="701">
          <cell r="A701" t="str">
            <v>30RW-900---002--EE</v>
          </cell>
          <cell r="B701" t="str">
            <v>Fan Control board (only for APO)</v>
          </cell>
          <cell r="C701" t="str">
            <v>30RW-060-</v>
          </cell>
          <cell r="D701">
            <v>1932</v>
          </cell>
          <cell r="E701">
            <v>540.96</v>
          </cell>
        </row>
        <row r="702">
          <cell r="A702" t="str">
            <v>30RW-900---002--EE</v>
          </cell>
          <cell r="B702" t="str">
            <v>Fan Control board (only for APO)</v>
          </cell>
          <cell r="C702" t="str">
            <v>30RW-070-</v>
          </cell>
          <cell r="D702">
            <v>1932</v>
          </cell>
          <cell r="E702">
            <v>540.96</v>
          </cell>
        </row>
        <row r="703">
          <cell r="A703" t="str">
            <v>30RW-900---002--EE</v>
          </cell>
          <cell r="B703" t="str">
            <v>Fan Control board (only for APO)</v>
          </cell>
          <cell r="C703" t="str">
            <v>30RW-080-</v>
          </cell>
          <cell r="D703">
            <v>1932</v>
          </cell>
          <cell r="E703">
            <v>540.96</v>
          </cell>
        </row>
        <row r="704">
          <cell r="A704" t="str">
            <v>30RW-900---002--EE</v>
          </cell>
          <cell r="B704" t="str">
            <v>Fan Control board (only for APO)</v>
          </cell>
          <cell r="C704" t="str">
            <v>30RW-090-</v>
          </cell>
          <cell r="D704">
            <v>1932</v>
          </cell>
          <cell r="E704">
            <v>540.96</v>
          </cell>
        </row>
        <row r="705">
          <cell r="A705" t="str">
            <v>30RW-900---002--EE</v>
          </cell>
          <cell r="B705" t="str">
            <v>Fan Control board (only for APO)</v>
          </cell>
          <cell r="C705" t="str">
            <v>30RW-110-</v>
          </cell>
          <cell r="D705">
            <v>1932</v>
          </cell>
          <cell r="E705">
            <v>540.96</v>
          </cell>
        </row>
        <row r="706">
          <cell r="A706" t="str">
            <v>30RW-900---002--EE</v>
          </cell>
          <cell r="B706" t="str">
            <v>Fan Control board (only for APO)</v>
          </cell>
          <cell r="C706" t="str">
            <v>30RW-120-</v>
          </cell>
          <cell r="D706">
            <v>1932</v>
          </cell>
          <cell r="E706">
            <v>540.96</v>
          </cell>
        </row>
        <row r="707">
          <cell r="A707" t="str">
            <v>30RW-900---002--EE</v>
          </cell>
          <cell r="B707" t="str">
            <v>Fan Control board (only for APO)</v>
          </cell>
          <cell r="C707" t="str">
            <v>30RW-135-</v>
          </cell>
          <cell r="D707">
            <v>1932</v>
          </cell>
          <cell r="E707">
            <v>540.96</v>
          </cell>
        </row>
        <row r="708">
          <cell r="A708" t="str">
            <v>30RW-900---002--EE</v>
          </cell>
          <cell r="B708" t="str">
            <v>Fan Control board (only for APO)</v>
          </cell>
          <cell r="C708" t="str">
            <v>30RW-150-</v>
          </cell>
          <cell r="D708">
            <v>1932</v>
          </cell>
          <cell r="E708">
            <v>540.96</v>
          </cell>
        </row>
        <row r="709">
          <cell r="A709" t="str">
            <v>30RW-900---002--EE</v>
          </cell>
          <cell r="B709" t="str">
            <v>Fan Control board (only for APO)</v>
          </cell>
          <cell r="C709" t="str">
            <v>30RW-160-</v>
          </cell>
          <cell r="D709">
            <v>1932</v>
          </cell>
          <cell r="E709">
            <v>540.96</v>
          </cell>
        </row>
        <row r="710">
          <cell r="A710" t="str">
            <v>30RW-900---002--EE</v>
          </cell>
          <cell r="B710" t="str">
            <v>Fan Control board (only for APO)</v>
          </cell>
          <cell r="C710" t="str">
            <v>30RW-185-</v>
          </cell>
          <cell r="D710">
            <v>1932</v>
          </cell>
          <cell r="E710">
            <v>540.96</v>
          </cell>
        </row>
        <row r="711">
          <cell r="A711" t="str">
            <v>30RW-900---002--EE</v>
          </cell>
          <cell r="B711" t="str">
            <v>Fan Control board (only for APO)</v>
          </cell>
          <cell r="C711" t="str">
            <v>30RW-210-</v>
          </cell>
          <cell r="D711">
            <v>1932</v>
          </cell>
          <cell r="E711">
            <v>540.96</v>
          </cell>
        </row>
        <row r="712">
          <cell r="A712" t="str">
            <v>30RW-900---002--EE</v>
          </cell>
          <cell r="B712" t="str">
            <v>Fan Control board (only for APO)</v>
          </cell>
          <cell r="C712" t="str">
            <v>30RW-245-</v>
          </cell>
          <cell r="D712">
            <v>1932</v>
          </cell>
          <cell r="E712">
            <v>540.96</v>
          </cell>
        </row>
        <row r="713">
          <cell r="A713" t="str">
            <v>30RW-900---002--EE</v>
          </cell>
          <cell r="B713" t="str">
            <v>Fan Control board (only for APO)</v>
          </cell>
          <cell r="C713" t="str">
            <v>30RW-275-</v>
          </cell>
          <cell r="D713">
            <v>1932</v>
          </cell>
          <cell r="E713">
            <v>540.96</v>
          </cell>
        </row>
        <row r="714">
          <cell r="A714" t="str">
            <v>30RW-900---002--EE</v>
          </cell>
          <cell r="B714" t="str">
            <v>Fan Control board (only for APO)</v>
          </cell>
          <cell r="C714" t="str">
            <v>30RW-300-</v>
          </cell>
          <cell r="D714">
            <v>1932</v>
          </cell>
          <cell r="E714">
            <v>540.96</v>
          </cell>
        </row>
        <row r="715">
          <cell r="A715" t="str">
            <v>30RW-900---002--EE</v>
          </cell>
          <cell r="B715" t="str">
            <v>Fan Control board (only for APO)</v>
          </cell>
          <cell r="C715" t="str">
            <v>30RWA020-</v>
          </cell>
          <cell r="D715">
            <v>1932</v>
          </cell>
          <cell r="E715">
            <v>540.96</v>
          </cell>
        </row>
        <row r="716">
          <cell r="A716" t="str">
            <v>30RW-900---002--EE</v>
          </cell>
          <cell r="B716" t="str">
            <v>Fan Control board (only for APO)</v>
          </cell>
          <cell r="C716" t="str">
            <v>30RWA025-</v>
          </cell>
          <cell r="D716">
            <v>1932</v>
          </cell>
          <cell r="E716">
            <v>540.96</v>
          </cell>
        </row>
        <row r="717">
          <cell r="A717" t="str">
            <v>30RW-900---002--EE</v>
          </cell>
          <cell r="B717" t="str">
            <v>Fan Control board (only for APO)</v>
          </cell>
          <cell r="C717" t="str">
            <v>30RWA030-</v>
          </cell>
          <cell r="D717">
            <v>1932</v>
          </cell>
          <cell r="E717">
            <v>540.96</v>
          </cell>
        </row>
        <row r="718">
          <cell r="A718" t="str">
            <v>30RW-900---002--EE</v>
          </cell>
          <cell r="B718" t="str">
            <v>Fan Control board (only for APO)</v>
          </cell>
          <cell r="C718" t="str">
            <v>30RWA040-</v>
          </cell>
          <cell r="D718">
            <v>1932</v>
          </cell>
          <cell r="E718">
            <v>540.96</v>
          </cell>
        </row>
        <row r="719">
          <cell r="A719" t="str">
            <v>30RW-900---002--EE</v>
          </cell>
          <cell r="B719" t="str">
            <v>Fan Control board (only for APO)</v>
          </cell>
          <cell r="C719" t="str">
            <v>30RWA045-</v>
          </cell>
          <cell r="D719">
            <v>1932</v>
          </cell>
          <cell r="E719">
            <v>540.96</v>
          </cell>
        </row>
        <row r="720">
          <cell r="A720" t="str">
            <v>30RW-900---002--EE</v>
          </cell>
          <cell r="B720" t="str">
            <v>Fan Control board (only for APO)</v>
          </cell>
          <cell r="C720" t="str">
            <v>30RWA060-</v>
          </cell>
          <cell r="D720">
            <v>1932</v>
          </cell>
          <cell r="E720">
            <v>540.96</v>
          </cell>
        </row>
        <row r="721">
          <cell r="A721" t="str">
            <v>30RW-900---002--EE</v>
          </cell>
          <cell r="B721" t="str">
            <v>Fan Control board (only for APO)</v>
          </cell>
          <cell r="C721" t="str">
            <v>30RWA070-</v>
          </cell>
          <cell r="D721">
            <v>1932</v>
          </cell>
          <cell r="E721">
            <v>540.96</v>
          </cell>
        </row>
        <row r="722">
          <cell r="A722" t="str">
            <v>30RW-900---002--EE</v>
          </cell>
          <cell r="B722" t="str">
            <v>Fan Control board (only for APO)</v>
          </cell>
          <cell r="C722" t="str">
            <v>30RWA080-</v>
          </cell>
          <cell r="D722">
            <v>1932</v>
          </cell>
          <cell r="E722">
            <v>540.96</v>
          </cell>
        </row>
        <row r="723">
          <cell r="A723" t="str">
            <v>30RW-900---002--EE</v>
          </cell>
          <cell r="B723" t="str">
            <v>Fan Control board (only for APO)</v>
          </cell>
          <cell r="C723" t="str">
            <v>30RWA090-</v>
          </cell>
          <cell r="D723">
            <v>1932</v>
          </cell>
          <cell r="E723">
            <v>540.96</v>
          </cell>
        </row>
        <row r="724">
          <cell r="A724" t="str">
            <v>30RW-900---002--EE</v>
          </cell>
          <cell r="B724" t="str">
            <v>Fan Control board (only for APO)</v>
          </cell>
          <cell r="C724" t="str">
            <v>30RWA110-</v>
          </cell>
          <cell r="D724">
            <v>1932</v>
          </cell>
          <cell r="E724">
            <v>540.96</v>
          </cell>
        </row>
        <row r="725">
          <cell r="A725" t="str">
            <v>30RW-900---002--EE</v>
          </cell>
          <cell r="B725" t="str">
            <v>Fan Control board (only for APO)</v>
          </cell>
          <cell r="C725" t="str">
            <v>30RWA120-</v>
          </cell>
          <cell r="D725">
            <v>1932</v>
          </cell>
          <cell r="E725">
            <v>540.96</v>
          </cell>
        </row>
        <row r="726">
          <cell r="A726" t="str">
            <v>30RW-900---002--EE</v>
          </cell>
          <cell r="B726" t="str">
            <v>Fan Control board (only for APO)</v>
          </cell>
          <cell r="C726" t="str">
            <v>30RWA135-</v>
          </cell>
          <cell r="D726">
            <v>1932</v>
          </cell>
          <cell r="E726">
            <v>540.96</v>
          </cell>
        </row>
        <row r="727">
          <cell r="A727" t="str">
            <v>30RW-900---002--EE</v>
          </cell>
          <cell r="B727" t="str">
            <v>Fan Control board (only for APO)</v>
          </cell>
          <cell r="C727" t="str">
            <v>30RWA150-</v>
          </cell>
          <cell r="D727">
            <v>1932</v>
          </cell>
          <cell r="E727">
            <v>540.96</v>
          </cell>
        </row>
        <row r="728">
          <cell r="A728" t="str">
            <v>30RW-900---002--EE</v>
          </cell>
          <cell r="B728" t="str">
            <v>Fan Control board (only for APO)</v>
          </cell>
          <cell r="C728" t="str">
            <v>30RWA160-</v>
          </cell>
          <cell r="D728">
            <v>1932</v>
          </cell>
          <cell r="E728">
            <v>540.96</v>
          </cell>
        </row>
        <row r="729">
          <cell r="A729" t="str">
            <v>30RW-900---002--EE</v>
          </cell>
          <cell r="B729" t="str">
            <v>Fan Control board (only for APO)</v>
          </cell>
          <cell r="C729" t="str">
            <v>30RWA185-</v>
          </cell>
          <cell r="D729">
            <v>1932</v>
          </cell>
          <cell r="E729">
            <v>540.96</v>
          </cell>
        </row>
        <row r="730">
          <cell r="A730" t="str">
            <v>30RW-900---002--EE</v>
          </cell>
          <cell r="B730" t="str">
            <v>Fan Control board (only for APO)</v>
          </cell>
          <cell r="C730" t="str">
            <v>30RWA210-</v>
          </cell>
          <cell r="D730">
            <v>1932</v>
          </cell>
          <cell r="E730">
            <v>540.96</v>
          </cell>
        </row>
        <row r="731">
          <cell r="A731" t="str">
            <v>30RW-900---002--EE</v>
          </cell>
          <cell r="B731" t="str">
            <v>Fan Control board (only for APO)</v>
          </cell>
          <cell r="C731" t="str">
            <v>30RWA245-</v>
          </cell>
          <cell r="D731">
            <v>1932</v>
          </cell>
          <cell r="E731">
            <v>540.96</v>
          </cell>
        </row>
        <row r="732">
          <cell r="A732" t="str">
            <v>30RW-900---002--EE</v>
          </cell>
          <cell r="B732" t="str">
            <v>Fan Control board (only for APO)</v>
          </cell>
          <cell r="C732" t="str">
            <v>30RWA275-</v>
          </cell>
          <cell r="D732">
            <v>1932</v>
          </cell>
          <cell r="E732">
            <v>540.96</v>
          </cell>
        </row>
        <row r="733">
          <cell r="A733" t="str">
            <v>30RW-900---002--EE</v>
          </cell>
          <cell r="B733" t="str">
            <v>Fan Control board (only for APO)</v>
          </cell>
          <cell r="C733" t="str">
            <v>30RWA300-</v>
          </cell>
          <cell r="D733">
            <v>1932</v>
          </cell>
          <cell r="E733">
            <v>540.96</v>
          </cell>
        </row>
        <row r="734">
          <cell r="A734" t="str">
            <v>30RY-900---002--EE</v>
          </cell>
          <cell r="B734" t="str">
            <v>Entering Air Filter mounted on slide</v>
          </cell>
          <cell r="C734" t="str">
            <v>30RY-017-B</v>
          </cell>
          <cell r="D734">
            <v>1395</v>
          </cell>
          <cell r="E734">
            <v>390.6</v>
          </cell>
        </row>
        <row r="735">
          <cell r="A735" t="str">
            <v>30RY-900---002--EE</v>
          </cell>
          <cell r="B735" t="str">
            <v>Entering Air Filter mounted on slide</v>
          </cell>
          <cell r="C735" t="str">
            <v>30RY-021-B</v>
          </cell>
          <cell r="D735">
            <v>1395</v>
          </cell>
          <cell r="E735">
            <v>390.6</v>
          </cell>
        </row>
        <row r="736">
          <cell r="A736" t="str">
            <v>30RY-900---002--EE</v>
          </cell>
          <cell r="B736" t="str">
            <v>Entering Air Filter mounted on slide</v>
          </cell>
          <cell r="C736" t="str">
            <v>30RY-026-B</v>
          </cell>
          <cell r="D736">
            <v>1395</v>
          </cell>
          <cell r="E736">
            <v>390.6</v>
          </cell>
        </row>
        <row r="737">
          <cell r="A737" t="str">
            <v>30RY-900---002--EE</v>
          </cell>
          <cell r="B737" t="str">
            <v>Entering Air Filter mounted on slide</v>
          </cell>
          <cell r="C737" t="str">
            <v>30RY-033-B</v>
          </cell>
          <cell r="D737">
            <v>1395</v>
          </cell>
          <cell r="E737">
            <v>390.6</v>
          </cell>
        </row>
        <row r="738">
          <cell r="A738" t="str">
            <v>30RY-900---002--EE</v>
          </cell>
          <cell r="B738" t="str">
            <v>Entering Air Filter mounted on slide</v>
          </cell>
          <cell r="C738" t="str">
            <v>30RYH017-B</v>
          </cell>
          <cell r="D738">
            <v>1395</v>
          </cell>
          <cell r="E738">
            <v>390.6</v>
          </cell>
        </row>
        <row r="739">
          <cell r="A739" t="str">
            <v>30RY-900---002--EE</v>
          </cell>
          <cell r="B739" t="str">
            <v>Entering Air Filter mounted on slide</v>
          </cell>
          <cell r="C739" t="str">
            <v>30RYH021-B</v>
          </cell>
          <cell r="D739">
            <v>1395</v>
          </cell>
          <cell r="E739">
            <v>390.6</v>
          </cell>
        </row>
        <row r="740">
          <cell r="A740" t="str">
            <v>30RY-900---002--EE</v>
          </cell>
          <cell r="B740" t="str">
            <v>Entering Air Filter mounted on slide</v>
          </cell>
          <cell r="C740" t="str">
            <v>30RYH026-B</v>
          </cell>
          <cell r="D740">
            <v>1395</v>
          </cell>
          <cell r="E740">
            <v>390.6</v>
          </cell>
        </row>
        <row r="741">
          <cell r="A741" t="str">
            <v>30RY-900---002--EE</v>
          </cell>
          <cell r="B741" t="str">
            <v>Entering Air Filter mounted on slide</v>
          </cell>
          <cell r="C741" t="str">
            <v>30RYH033-B</v>
          </cell>
          <cell r="D741">
            <v>1395</v>
          </cell>
          <cell r="E741">
            <v>390.6</v>
          </cell>
        </row>
        <row r="742">
          <cell r="A742" t="str">
            <v>30RY-900---012--EE</v>
          </cell>
          <cell r="B742" t="str">
            <v>Entering Air Filter mounted on slide</v>
          </cell>
          <cell r="C742" t="str">
            <v>30RY-040-B</v>
          </cell>
          <cell r="D742">
            <v>1631</v>
          </cell>
          <cell r="E742">
            <v>456.68000000000006</v>
          </cell>
        </row>
        <row r="743">
          <cell r="A743" t="str">
            <v>30RY-900---012--EE</v>
          </cell>
          <cell r="B743" t="str">
            <v>Entering Air Filter mounted on slide</v>
          </cell>
          <cell r="C743" t="str">
            <v>30RY-050-B</v>
          </cell>
          <cell r="D743">
            <v>1631</v>
          </cell>
          <cell r="E743">
            <v>456.68000000000006</v>
          </cell>
        </row>
        <row r="744">
          <cell r="A744" t="str">
            <v>30RY-900---012--EE</v>
          </cell>
          <cell r="B744" t="str">
            <v>Entering Air Filter mounted on slide</v>
          </cell>
          <cell r="C744" t="str">
            <v>30RY-060-B</v>
          </cell>
          <cell r="D744">
            <v>1631</v>
          </cell>
          <cell r="E744">
            <v>456.68000000000006</v>
          </cell>
        </row>
        <row r="745">
          <cell r="A745" t="str">
            <v>30RY-900---012--EE</v>
          </cell>
          <cell r="B745" t="str">
            <v>Entering Air Filter mounted on slide</v>
          </cell>
          <cell r="C745" t="str">
            <v>30RY-070-B</v>
          </cell>
          <cell r="D745">
            <v>1631</v>
          </cell>
          <cell r="E745">
            <v>456.68000000000006</v>
          </cell>
        </row>
        <row r="746">
          <cell r="A746" t="str">
            <v>30RY-900---012--EE</v>
          </cell>
          <cell r="B746" t="str">
            <v>Entering Air Filter mounted on slide</v>
          </cell>
          <cell r="C746" t="str">
            <v>30RY-080-B</v>
          </cell>
          <cell r="D746">
            <v>1631</v>
          </cell>
          <cell r="E746">
            <v>456.68000000000006</v>
          </cell>
        </row>
        <row r="747">
          <cell r="A747" t="str">
            <v>30RY-900---012--EE</v>
          </cell>
          <cell r="B747" t="str">
            <v>Entering Air Filter mounted on slide</v>
          </cell>
          <cell r="C747" t="str">
            <v>30RYH040-B</v>
          </cell>
          <cell r="D747">
            <v>1631</v>
          </cell>
          <cell r="E747">
            <v>456.68000000000006</v>
          </cell>
        </row>
        <row r="748">
          <cell r="A748" t="str">
            <v>30RY-900---012--EE</v>
          </cell>
          <cell r="B748" t="str">
            <v>Entering Air Filter mounted on slide</v>
          </cell>
          <cell r="C748" t="str">
            <v>30RYH050-B</v>
          </cell>
          <cell r="D748">
            <v>1631</v>
          </cell>
          <cell r="E748">
            <v>456.68000000000006</v>
          </cell>
        </row>
        <row r="749">
          <cell r="A749" t="str">
            <v>30RY-900---012--EE</v>
          </cell>
          <cell r="B749" t="str">
            <v>Entering Air Filter mounted on slide</v>
          </cell>
          <cell r="C749" t="str">
            <v>30RYH060-B</v>
          </cell>
          <cell r="D749">
            <v>1631</v>
          </cell>
          <cell r="E749">
            <v>456.68000000000006</v>
          </cell>
        </row>
        <row r="750">
          <cell r="A750" t="str">
            <v>30RY-900---012--EE</v>
          </cell>
          <cell r="B750" t="str">
            <v>Entering Air Filter mounted on slide</v>
          </cell>
          <cell r="C750" t="str">
            <v>30RYH070-B</v>
          </cell>
          <cell r="D750">
            <v>1631</v>
          </cell>
          <cell r="E750">
            <v>456.68000000000006</v>
          </cell>
        </row>
        <row r="751">
          <cell r="A751" t="str">
            <v>30RY-900---012--EE</v>
          </cell>
          <cell r="B751" t="str">
            <v>Entering Air Filter mounted on slide</v>
          </cell>
          <cell r="C751" t="str">
            <v>30RYH080-B</v>
          </cell>
          <cell r="D751">
            <v>1631</v>
          </cell>
          <cell r="E751">
            <v>456.68000000000006</v>
          </cell>
        </row>
        <row r="752">
          <cell r="A752" t="str">
            <v>30RY-900---022--EE</v>
          </cell>
          <cell r="B752" t="str">
            <v>Condensate Drain Pan</v>
          </cell>
          <cell r="C752" t="str">
            <v>30RY-017-B</v>
          </cell>
          <cell r="D752">
            <v>2384</v>
          </cell>
          <cell r="E752">
            <v>667.5200000000001</v>
          </cell>
        </row>
        <row r="753">
          <cell r="A753" t="str">
            <v>30RY-900---022--EE</v>
          </cell>
          <cell r="B753" t="str">
            <v>Condensate Drain Pan</v>
          </cell>
          <cell r="C753" t="str">
            <v>30RY-021-B</v>
          </cell>
          <cell r="D753">
            <v>2384</v>
          </cell>
          <cell r="E753">
            <v>667.5200000000001</v>
          </cell>
        </row>
        <row r="754">
          <cell r="A754" t="str">
            <v>30RY-900---022--EE</v>
          </cell>
          <cell r="B754" t="str">
            <v>Condensate Drain Pan</v>
          </cell>
          <cell r="C754" t="str">
            <v>30RY-026-B</v>
          </cell>
          <cell r="D754">
            <v>2384</v>
          </cell>
          <cell r="E754">
            <v>667.5200000000001</v>
          </cell>
        </row>
        <row r="755">
          <cell r="A755" t="str">
            <v>30RY-900---022--EE</v>
          </cell>
          <cell r="B755" t="str">
            <v>Condensate Drain Pan</v>
          </cell>
          <cell r="C755" t="str">
            <v>30RY-033-B</v>
          </cell>
          <cell r="D755">
            <v>2384</v>
          </cell>
          <cell r="E755">
            <v>667.5200000000001</v>
          </cell>
        </row>
        <row r="756">
          <cell r="A756" t="str">
            <v>30RY-900---022--EE</v>
          </cell>
          <cell r="B756" t="str">
            <v>Condensate Drain Pan</v>
          </cell>
          <cell r="C756" t="str">
            <v>30RYH017-B</v>
          </cell>
          <cell r="D756">
            <v>2384</v>
          </cell>
          <cell r="E756">
            <v>667.5200000000001</v>
          </cell>
        </row>
        <row r="757">
          <cell r="A757" t="str">
            <v>30RY-900---022--EE</v>
          </cell>
          <cell r="B757" t="str">
            <v>Condensate Drain Pan</v>
          </cell>
          <cell r="C757" t="str">
            <v>30RYH021-B</v>
          </cell>
          <cell r="D757">
            <v>2384</v>
          </cell>
          <cell r="E757">
            <v>667.5200000000001</v>
          </cell>
        </row>
        <row r="758">
          <cell r="A758" t="str">
            <v>30RY-900---022--EE</v>
          </cell>
          <cell r="B758" t="str">
            <v>Condensate Drain Pan</v>
          </cell>
          <cell r="C758" t="str">
            <v>30RYH026-B</v>
          </cell>
          <cell r="D758">
            <v>2384</v>
          </cell>
          <cell r="E758">
            <v>667.5200000000001</v>
          </cell>
        </row>
        <row r="759">
          <cell r="A759" t="str">
            <v>30RY-900---022--EE</v>
          </cell>
          <cell r="B759" t="str">
            <v>Condensate Drain Pan</v>
          </cell>
          <cell r="C759" t="str">
            <v>30RYH033-B</v>
          </cell>
          <cell r="D759">
            <v>2384</v>
          </cell>
          <cell r="E759">
            <v>667.5200000000001</v>
          </cell>
        </row>
        <row r="760">
          <cell r="A760" t="str">
            <v>30RY-900---032--EE</v>
          </cell>
          <cell r="B760" t="str">
            <v>Condensate Drain Pan</v>
          </cell>
          <cell r="C760" t="str">
            <v>30RY-040-B</v>
          </cell>
          <cell r="D760">
            <v>2590</v>
          </cell>
          <cell r="E760">
            <v>725.2</v>
          </cell>
        </row>
        <row r="761">
          <cell r="A761" t="str">
            <v>30RY-900---032--EE</v>
          </cell>
          <cell r="B761" t="str">
            <v>Condensate Drain Pan</v>
          </cell>
          <cell r="C761" t="str">
            <v>30RY-050-B</v>
          </cell>
          <cell r="D761">
            <v>2590</v>
          </cell>
          <cell r="E761">
            <v>725.2</v>
          </cell>
        </row>
        <row r="762">
          <cell r="A762" t="str">
            <v>30RY-900---032--EE</v>
          </cell>
          <cell r="B762" t="str">
            <v>Condensate Drain Pan</v>
          </cell>
          <cell r="C762" t="str">
            <v>30RY-060-B</v>
          </cell>
          <cell r="D762">
            <v>2590</v>
          </cell>
          <cell r="E762">
            <v>725.2</v>
          </cell>
        </row>
        <row r="763">
          <cell r="A763" t="str">
            <v>30RY-900---032--EE</v>
          </cell>
          <cell r="B763" t="str">
            <v>Condensate Drain Pan</v>
          </cell>
          <cell r="C763" t="str">
            <v>30RY-070-B</v>
          </cell>
          <cell r="D763">
            <v>2590</v>
          </cell>
          <cell r="E763">
            <v>725.2</v>
          </cell>
        </row>
        <row r="764">
          <cell r="A764" t="str">
            <v>30RY-900---032--EE</v>
          </cell>
          <cell r="B764" t="str">
            <v>Condensate Drain Pan</v>
          </cell>
          <cell r="C764" t="str">
            <v>30RY-080-B</v>
          </cell>
          <cell r="D764">
            <v>2590</v>
          </cell>
          <cell r="E764">
            <v>725.2</v>
          </cell>
        </row>
        <row r="765">
          <cell r="A765" t="str">
            <v>30RY-900---032--EE</v>
          </cell>
          <cell r="B765" t="str">
            <v>Condensate Drain Pan</v>
          </cell>
          <cell r="C765" t="str">
            <v>30RYH040-B</v>
          </cell>
          <cell r="D765">
            <v>2590</v>
          </cell>
          <cell r="E765">
            <v>725.2</v>
          </cell>
        </row>
        <row r="766">
          <cell r="A766" t="str">
            <v>30RY-900---032--EE</v>
          </cell>
          <cell r="B766" t="str">
            <v>Condensate Drain Pan</v>
          </cell>
          <cell r="C766" t="str">
            <v>30RYH050-B</v>
          </cell>
          <cell r="D766">
            <v>2590</v>
          </cell>
          <cell r="E766">
            <v>725.2</v>
          </cell>
        </row>
        <row r="767">
          <cell r="A767" t="str">
            <v>30RY-900---032--EE</v>
          </cell>
          <cell r="B767" t="str">
            <v>Condensate Drain Pan</v>
          </cell>
          <cell r="C767" t="str">
            <v>30RYH060-B</v>
          </cell>
          <cell r="D767">
            <v>2590</v>
          </cell>
          <cell r="E767">
            <v>725.2</v>
          </cell>
        </row>
        <row r="768">
          <cell r="A768" t="str">
            <v>30RY-900---032--EE</v>
          </cell>
          <cell r="B768" t="str">
            <v>Condensate Drain Pan</v>
          </cell>
          <cell r="C768" t="str">
            <v>30RYH070-B</v>
          </cell>
          <cell r="D768">
            <v>2590</v>
          </cell>
          <cell r="E768">
            <v>725.2</v>
          </cell>
        </row>
        <row r="769">
          <cell r="A769" t="str">
            <v>30RY-900---032--EE</v>
          </cell>
          <cell r="B769" t="str">
            <v>Condensate Drain Pan</v>
          </cell>
          <cell r="C769" t="str">
            <v>30RYH080-B</v>
          </cell>
          <cell r="D769">
            <v>2590</v>
          </cell>
          <cell r="E769">
            <v>725.2</v>
          </cell>
        </row>
        <row r="770">
          <cell r="A770" t="str">
            <v>TSTATCCN2S01-B</v>
          </cell>
          <cell r="B770" t="str">
            <v>Electronic Non Programmable Thermostat</v>
          </cell>
          <cell r="C770" t="str">
            <v>38RA-040-A</v>
          </cell>
          <cell r="D770" t="str">
            <v>refer to CE</v>
          </cell>
          <cell r="E770" t="e">
            <v>#VALUE!</v>
          </cell>
        </row>
        <row r="771">
          <cell r="A771" t="str">
            <v>TSTATCCN2S01-B</v>
          </cell>
          <cell r="B771" t="str">
            <v>Electronic Non Programmable Thermostat</v>
          </cell>
          <cell r="C771" t="str">
            <v>38RA-050-A</v>
          </cell>
          <cell r="D771" t="str">
            <v>refer to CE</v>
          </cell>
          <cell r="E771" t="e">
            <v>#VALUE!</v>
          </cell>
        </row>
        <row r="772">
          <cell r="A772" t="str">
            <v>TSTATCCN2S01-B</v>
          </cell>
          <cell r="B772" t="str">
            <v>Electronic Non Programmable Thermostat</v>
          </cell>
          <cell r="C772" t="str">
            <v>38RA-060-A</v>
          </cell>
          <cell r="D772" t="str">
            <v>refer to CE</v>
          </cell>
          <cell r="E772" t="e">
            <v>#VALUE!</v>
          </cell>
        </row>
        <row r="773">
          <cell r="A773" t="str">
            <v>TSTATCCN2S01-B</v>
          </cell>
          <cell r="B773" t="str">
            <v>Electronic Non Programmable Thermostat</v>
          </cell>
          <cell r="C773" t="str">
            <v>38RA-070-A</v>
          </cell>
          <cell r="D773" t="str">
            <v>refer to CE</v>
          </cell>
          <cell r="E773" t="e">
            <v>#VALUE!</v>
          </cell>
        </row>
        <row r="774">
          <cell r="A774" t="str">
            <v>TSTATCCN2S01-B</v>
          </cell>
          <cell r="B774" t="str">
            <v>Electronic Non Programmable Thermostat</v>
          </cell>
          <cell r="C774" t="str">
            <v>38RA-080-A</v>
          </cell>
          <cell r="D774" t="str">
            <v>refer to CE</v>
          </cell>
          <cell r="E774" t="e">
            <v>#VALUE!</v>
          </cell>
        </row>
        <row r="775">
          <cell r="A775" t="str">
            <v>TSTATCCN2S01-B</v>
          </cell>
          <cell r="B775" t="str">
            <v>Electronic Non Programmable Thermostat</v>
          </cell>
          <cell r="C775" t="str">
            <v>38RA-090-A</v>
          </cell>
          <cell r="D775" t="str">
            <v>refer to CE</v>
          </cell>
          <cell r="E775" t="e">
            <v>#VALUE!</v>
          </cell>
        </row>
        <row r="776">
          <cell r="A776" t="str">
            <v>TSTATCCN2S01-B</v>
          </cell>
          <cell r="B776" t="str">
            <v>Electronic Non Programmable Thermostat</v>
          </cell>
          <cell r="C776" t="str">
            <v>38RA-100-A</v>
          </cell>
          <cell r="D776" t="str">
            <v>refer to CE</v>
          </cell>
          <cell r="E776" t="e">
            <v>#VALUE!</v>
          </cell>
        </row>
        <row r="777">
          <cell r="A777" t="str">
            <v>TSTATCCN2S01-B</v>
          </cell>
          <cell r="B777" t="str">
            <v>Electronic Non Programmable Thermostat</v>
          </cell>
          <cell r="C777" t="str">
            <v>38RA-120-A</v>
          </cell>
          <cell r="D777" t="str">
            <v>refer to CE</v>
          </cell>
          <cell r="E777" t="e">
            <v>#VALUE!</v>
          </cell>
        </row>
        <row r="778">
          <cell r="A778" t="str">
            <v>TSTATCCN2S01-B</v>
          </cell>
          <cell r="B778" t="str">
            <v>Electronic Non Programmable Thermostat</v>
          </cell>
          <cell r="C778" t="str">
            <v>38RA-140-A</v>
          </cell>
          <cell r="D778" t="str">
            <v>refer to CE</v>
          </cell>
          <cell r="E778" t="e">
            <v>#VALUE!</v>
          </cell>
        </row>
        <row r="779">
          <cell r="A779" t="str">
            <v>TSTATCCN2S01-B</v>
          </cell>
          <cell r="B779" t="str">
            <v>Electronic Non Programmable Thermostat</v>
          </cell>
          <cell r="C779" t="str">
            <v>38RA-160-A</v>
          </cell>
          <cell r="D779" t="str">
            <v>refer to CE</v>
          </cell>
          <cell r="E779" t="e">
            <v>#VALUE!</v>
          </cell>
        </row>
        <row r="780">
          <cell r="A780" t="str">
            <v>TSTATCCP2S01-B</v>
          </cell>
          <cell r="B780" t="str">
            <v>Electronic Programmable Thermostat</v>
          </cell>
          <cell r="C780" t="str">
            <v>38RA-040-A</v>
          </cell>
          <cell r="D780" t="str">
            <v>refer to CE</v>
          </cell>
          <cell r="E780" t="e">
            <v>#VALUE!</v>
          </cell>
        </row>
        <row r="781">
          <cell r="A781" t="str">
            <v>TSTATCCP2S01-B</v>
          </cell>
          <cell r="B781" t="str">
            <v>Electronic Programmable Thermostat</v>
          </cell>
          <cell r="C781" t="str">
            <v>38RA-050-A</v>
          </cell>
          <cell r="D781" t="str">
            <v>refer to CE</v>
          </cell>
          <cell r="E781" t="e">
            <v>#VALUE!</v>
          </cell>
        </row>
        <row r="782">
          <cell r="A782" t="str">
            <v>TSTATCCP2S01-B</v>
          </cell>
          <cell r="B782" t="str">
            <v>Electronic Programmable Thermostat</v>
          </cell>
          <cell r="C782" t="str">
            <v>38RA-060-A</v>
          </cell>
          <cell r="D782" t="str">
            <v>refer to CE</v>
          </cell>
          <cell r="E782" t="e">
            <v>#VALUE!</v>
          </cell>
        </row>
        <row r="783">
          <cell r="A783" t="str">
            <v>TSTATCCP2S01-B</v>
          </cell>
          <cell r="B783" t="str">
            <v>Electronic Programmable Thermostat</v>
          </cell>
          <cell r="C783" t="str">
            <v>38RA-070-A</v>
          </cell>
          <cell r="D783" t="str">
            <v>refer to CE</v>
          </cell>
          <cell r="E783" t="e">
            <v>#VALUE!</v>
          </cell>
        </row>
        <row r="784">
          <cell r="A784" t="str">
            <v>TSTATCCP2S01-B</v>
          </cell>
          <cell r="B784" t="str">
            <v>Electronic Programmable Thermostat</v>
          </cell>
          <cell r="C784" t="str">
            <v>38RA-080-A</v>
          </cell>
          <cell r="D784" t="str">
            <v>refer to CE</v>
          </cell>
          <cell r="E784" t="e">
            <v>#VALUE!</v>
          </cell>
        </row>
        <row r="785">
          <cell r="A785" t="str">
            <v>TSTATCCP2S01-B</v>
          </cell>
          <cell r="B785" t="str">
            <v>Electronic Programmable Thermostat</v>
          </cell>
          <cell r="C785" t="str">
            <v>38RA-090-A</v>
          </cell>
          <cell r="D785" t="str">
            <v>refer to CE</v>
          </cell>
          <cell r="E785" t="e">
            <v>#VALUE!</v>
          </cell>
        </row>
        <row r="786">
          <cell r="A786" t="str">
            <v>TSTATCCP2S01-B</v>
          </cell>
          <cell r="B786" t="str">
            <v>Electronic Programmable Thermostat</v>
          </cell>
          <cell r="C786" t="str">
            <v>38RA-100-A</v>
          </cell>
          <cell r="D786" t="str">
            <v>refer to CE</v>
          </cell>
          <cell r="E786" t="e">
            <v>#VALUE!</v>
          </cell>
        </row>
        <row r="787">
          <cell r="A787" t="str">
            <v>TSTATCCP2S01-B</v>
          </cell>
          <cell r="B787" t="str">
            <v>Electronic Programmable Thermostat</v>
          </cell>
          <cell r="C787" t="str">
            <v>38RA-120-A</v>
          </cell>
          <cell r="D787" t="str">
            <v>refer to CE</v>
          </cell>
          <cell r="E787" t="e">
            <v>#VALUE!</v>
          </cell>
        </row>
        <row r="788">
          <cell r="A788" t="str">
            <v>TSTATCCP2S01-B</v>
          </cell>
          <cell r="B788" t="str">
            <v>Electronic Programmable Thermostat</v>
          </cell>
          <cell r="C788" t="str">
            <v>38RA-140-A</v>
          </cell>
          <cell r="D788" t="str">
            <v>refer to CE</v>
          </cell>
          <cell r="E788" t="e">
            <v>#VALUE!</v>
          </cell>
        </row>
        <row r="789">
          <cell r="A789" t="str">
            <v>TSTATCCP2S01-B</v>
          </cell>
          <cell r="B789" t="str">
            <v>Electronic Programmable Thermostat</v>
          </cell>
          <cell r="C789" t="str">
            <v>38RA-160-A</v>
          </cell>
          <cell r="D789" t="str">
            <v>refer to CE</v>
          </cell>
          <cell r="E789" t="e">
            <v>#VALUE!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
      <sheetName val="Shape Codes"/>
      <sheetName val="Database"/>
      <sheetName val="Help"/>
      <sheetName val="Setup"/>
      <sheetName val="About"/>
      <sheetName val="More"/>
      <sheetName val="page"/>
      <sheetName val="Info"/>
      <sheetName val="check"/>
      <sheetName val="schedule nos"/>
    </sheetNames>
    <sheetDataSet>
      <sheetData sheetId="0">
        <row r="9">
          <cell r="AU9">
            <v>20</v>
          </cell>
        </row>
      </sheetData>
      <sheetData sheetId="1" refreshError="1"/>
      <sheetData sheetId="2">
        <row r="7">
          <cell r="B7" t="str">
            <v>Example Job 1</v>
          </cell>
        </row>
      </sheetData>
      <sheetData sheetId="3" refreshError="1"/>
      <sheetData sheetId="4" refreshError="1"/>
      <sheetData sheetId="5" refreshError="1"/>
      <sheetData sheetId="6" refreshError="1"/>
      <sheetData sheetId="7" refreshError="1"/>
      <sheetData sheetId="8" refreshError="1"/>
      <sheetData sheetId="9" refreshError="1"/>
      <sheetData sheetId="10">
        <row r="1">
          <cell r="A1">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recalculation"/>
      <sheetName val="#3E1_GCR"/>
      <sheetName val="CDT Table 0 Rev 2"/>
      <sheetName val="Key Data"/>
      <sheetName val="SA Lifecycle Inputs"/>
      <sheetName val="Key Stats Timeline"/>
      <sheetName val="SA FM Inputs"/>
      <sheetName val="Internal Input"/>
      <sheetName val="SA SPC Summary Inputs"/>
      <sheetName val="Build-up"/>
      <sheetName val="analysis"/>
      <sheetName val="Summary and Inputs"/>
      <sheetName val="Dates"/>
      <sheetName val="Data"/>
      <sheetName val="Hours by Phase"/>
      <sheetName val="Room Type &amp; Pricing (Ref)"/>
      <sheetName val="Commissioning"/>
      <sheetName val="Key_Data"/>
      <sheetName val="SA_Lifecycle_Inputs"/>
      <sheetName val="Key_Stats_Timeline"/>
      <sheetName val="SA_FM_Inputs"/>
      <sheetName val="Internal_Input"/>
      <sheetName val="SA_SPC_Summary_Inputs"/>
      <sheetName val="Key_Data1"/>
      <sheetName val="SA_Lifecycle_Inputs1"/>
      <sheetName val="Key_Stats_Timeline1"/>
      <sheetName val="SA_FM_Inputs1"/>
      <sheetName val="Internal_Input1"/>
      <sheetName val="SA_SPC_Summary_Inputs1"/>
      <sheetName val="Key_Data2"/>
      <sheetName val="SA_Lifecycle_Inputs2"/>
      <sheetName val="Key_Stats_Timeline2"/>
      <sheetName val="SA_FM_Inputs2"/>
      <sheetName val="Internal_Input2"/>
      <sheetName val="SA_SPC_Summary_Inputs2"/>
      <sheetName val="CDT_Table_0_Rev_2"/>
      <sheetName val="CDT_Table_0_Rev_21"/>
      <sheetName val="51"/>
      <sheetName val="H2O TREATMENT PLANT SITE(4.1)"/>
      <sheetName val="19-PROVISIONAL SUMS"/>
      <sheetName val="21-EST. DAYWORKS"/>
      <sheetName val="lists"/>
      <sheetName val="Categories"/>
      <sheetName val="indices "/>
      <sheetName val="month"/>
      <sheetName val="office"/>
      <sheetName val="partner"/>
      <sheetName val="year"/>
      <sheetName val="Dropdown list"/>
      <sheetName val="Breaker size"/>
      <sheetName val="CCC-1C-PVC-XLPE"/>
      <sheetName val="CCC-4C-PVC-XLPE"/>
      <sheetName val="CCC-BTS"/>
      <sheetName val="VD-BTS"/>
      <sheetName val="Resistance_Reactance_Cables"/>
      <sheetName val="CTS_1C_PVC_Armoured"/>
      <sheetName val="CTS_1C_PVC_Unarmoured"/>
      <sheetName val="CTS_1C_XLPE_Armoured"/>
      <sheetName val="CTS_1C_XLPE_Unarmoured"/>
      <sheetName val="CTS_3C_PVC_Armoured"/>
      <sheetName val="CTS_3C_PVC_Unarmoured"/>
      <sheetName val="CTS_3C_XLPE_Armoured"/>
      <sheetName val="CTS_3C_XLPE_Unarmoured"/>
      <sheetName val="CTS_4C_PVC_Armoured"/>
      <sheetName val="CTS_4C_PVC_Unarmoured"/>
      <sheetName val="CTS_4C_XLPE_Armoured"/>
      <sheetName val="List-CTS"/>
      <sheetName val="Budget By Month"/>
      <sheetName val="Tracking"/>
      <sheetName val="Comparison"/>
      <sheetName val="간선계산"/>
      <sheetName val="payrates"/>
      <sheetName val="Key_Data3"/>
      <sheetName val="SA_Lifecycle_Inputs3"/>
      <sheetName val="Key_Stats_Timeline3"/>
      <sheetName val="SA_FM_Inputs3"/>
      <sheetName val="Internal_Input3"/>
      <sheetName val="SA_SPC_Summary_Inputs3"/>
      <sheetName val="Key_Data4"/>
      <sheetName val="SA_Lifecycle_Inputs4"/>
      <sheetName val="Key_Stats_Timeline4"/>
      <sheetName val="SA_FM_Inputs4"/>
      <sheetName val="Internal_Input4"/>
      <sheetName val="SA_SPC_Summary_Inputs4"/>
      <sheetName val="CDT_Table_0_Rev_22"/>
      <sheetName val="Key_Data5"/>
      <sheetName val="SA_Lifecycle_Inputs5"/>
      <sheetName val="Key_Stats_Timeline5"/>
      <sheetName val="SA_FM_Inputs5"/>
      <sheetName val="Internal_Input5"/>
      <sheetName val="SA_SPC_Summary_Inputs5"/>
      <sheetName val="Cashflow-with baseline (ex VAT)"/>
      <sheetName val="guard(mac)"/>
      <sheetName val="Dropdown_list"/>
      <sheetName val="Breaker_size"/>
      <sheetName val="Budget_By_Month"/>
      <sheetName val="242-3 summaryOPC"/>
      <sheetName val="Col"/>
      <sheetName val="03"/>
      <sheetName val="Bldg"/>
      <sheetName val="Model"/>
      <sheetName val="CONSTRUCTION COMPONENT"/>
      <sheetName val="Progress Curve"/>
      <sheetName val="Intro"/>
      <sheetName val="작성기준"/>
      <sheetName val="SCHEDULE"/>
      <sheetName val="Database"/>
      <sheetName val="Assumptions"/>
      <sheetName val="fitting rates"/>
    </sheetNames>
    <sheetDataSet>
      <sheetData sheetId="0">
        <row r="8">
          <cell r="A8" t="str">
            <v>8 Bed HDU</v>
          </cell>
        </row>
      </sheetData>
      <sheetData sheetId="1">
        <row r="8">
          <cell r="A8" t="str">
            <v>8 Bed HDU</v>
          </cell>
        </row>
      </sheetData>
      <sheetData sheetId="2" refreshError="1">
        <row r="2">
          <cell r="A2" t="str">
            <v>Site</v>
          </cell>
        </row>
        <row r="8">
          <cell r="A8" t="str">
            <v>8 Bed HDU</v>
          </cell>
        </row>
        <row r="9">
          <cell r="A9" t="str">
            <v>14 Bed Elderly HDU</v>
          </cell>
        </row>
        <row r="10">
          <cell r="A10" t="str">
            <v>Support Services</v>
          </cell>
        </row>
        <row r="11">
          <cell r="A11" t="str">
            <v>Lois Ellis</v>
          </cell>
        </row>
        <row r="12">
          <cell r="A12" t="str">
            <v>Kestrel Grove</v>
          </cell>
        </row>
        <row r="13">
          <cell r="A13" t="str">
            <v>Erewash</v>
          </cell>
        </row>
        <row r="14">
          <cell r="A14" t="str">
            <v>Amber Valley</v>
          </cell>
        </row>
        <row r="15">
          <cell r="A15" t="str">
            <v>South Holland</v>
          </cell>
        </row>
        <row r="16">
          <cell r="A16" t="str">
            <v>20 Bed Acute</v>
          </cell>
        </row>
        <row r="17">
          <cell r="A17" t="str">
            <v>AMHIRPS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29"/>
  <sheetViews>
    <sheetView view="pageBreakPreview" zoomScale="60" zoomScaleNormal="100" workbookViewId="0">
      <selection activeCell="G13" sqref="G13"/>
    </sheetView>
  </sheetViews>
  <sheetFormatPr defaultColWidth="9.140625" defaultRowHeight="16.5"/>
  <cols>
    <col min="1" max="1" width="2.28515625" style="568" customWidth="1"/>
    <col min="2" max="2" width="2" style="568" customWidth="1"/>
    <col min="3" max="3" width="1.5703125" style="568" customWidth="1"/>
    <col min="4" max="4" width="2.7109375" style="568" customWidth="1"/>
    <col min="5" max="5" width="1.85546875" style="568" customWidth="1"/>
    <col min="6" max="6" width="16.28515625" style="568" customWidth="1"/>
    <col min="7" max="7" width="30.42578125" style="568" customWidth="1"/>
    <col min="8" max="8" width="42.28515625" style="568" customWidth="1"/>
    <col min="9" max="9" width="37.85546875" style="568" customWidth="1"/>
    <col min="10" max="10" width="23.42578125" style="568" customWidth="1"/>
    <col min="11" max="11" width="9.140625" style="568"/>
    <col min="12" max="12" width="16" style="568" customWidth="1"/>
    <col min="13" max="13" width="9.140625" style="568"/>
    <col min="14" max="14" width="23.7109375" style="568" customWidth="1"/>
    <col min="15" max="15" width="13" style="568" customWidth="1"/>
    <col min="16" max="16" width="9.140625" style="568"/>
    <col min="17" max="17" width="7.7109375" style="568" customWidth="1"/>
    <col min="18" max="18" width="9.140625" style="568"/>
    <col min="19" max="19" width="1.5703125" style="568" customWidth="1"/>
    <col min="20" max="20" width="2.7109375" style="568" customWidth="1"/>
    <col min="21" max="21" width="1.5703125" style="568" customWidth="1"/>
    <col min="22" max="22" width="1.7109375" style="568" customWidth="1"/>
    <col min="23" max="23" width="9.140625" style="568"/>
    <col min="24" max="16384" width="9.140625" style="1"/>
  </cols>
  <sheetData>
    <row r="2" spans="1:23" ht="9.75" customHeight="1">
      <c r="B2" s="569"/>
      <c r="C2" s="570"/>
      <c r="D2" s="570"/>
      <c r="E2" s="570"/>
      <c r="F2" s="570"/>
      <c r="G2" s="570"/>
      <c r="H2" s="570"/>
      <c r="I2" s="570"/>
      <c r="J2" s="570"/>
      <c r="K2" s="570"/>
      <c r="L2" s="570"/>
      <c r="M2" s="570"/>
      <c r="N2" s="570"/>
      <c r="O2" s="570"/>
      <c r="P2" s="570"/>
      <c r="Q2" s="570"/>
      <c r="R2" s="570"/>
      <c r="S2" s="570"/>
      <c r="T2" s="570"/>
      <c r="U2" s="570"/>
      <c r="V2" s="571"/>
    </row>
    <row r="3" spans="1:23" ht="9.75" customHeight="1">
      <c r="B3" s="572"/>
      <c r="C3" s="573"/>
      <c r="D3" s="574"/>
      <c r="E3" s="574"/>
      <c r="F3" s="574"/>
      <c r="G3" s="574"/>
      <c r="H3" s="574"/>
      <c r="I3" s="574"/>
      <c r="J3" s="574"/>
      <c r="K3" s="574"/>
      <c r="L3" s="574"/>
      <c r="M3" s="574"/>
      <c r="N3" s="574"/>
      <c r="O3" s="574"/>
      <c r="P3" s="574"/>
      <c r="Q3" s="574"/>
      <c r="R3" s="574"/>
      <c r="S3" s="574"/>
      <c r="T3" s="574"/>
      <c r="U3" s="575"/>
      <c r="V3" s="572"/>
    </row>
    <row r="4" spans="1:23">
      <c r="B4" s="572"/>
      <c r="C4" s="576"/>
      <c r="D4" s="569"/>
      <c r="E4" s="570"/>
      <c r="F4" s="570"/>
      <c r="G4" s="570"/>
      <c r="H4" s="570"/>
      <c r="I4" s="570"/>
      <c r="J4" s="570"/>
      <c r="K4" s="570"/>
      <c r="L4" s="570"/>
      <c r="M4" s="570"/>
      <c r="N4" s="570"/>
      <c r="O4" s="570"/>
      <c r="P4" s="570"/>
      <c r="Q4" s="570"/>
      <c r="R4" s="570"/>
      <c r="S4" s="570"/>
      <c r="T4" s="577"/>
      <c r="U4" s="576"/>
      <c r="V4" s="572"/>
    </row>
    <row r="5" spans="1:23" ht="9.75" customHeight="1">
      <c r="B5" s="572"/>
      <c r="C5" s="576"/>
      <c r="D5" s="572"/>
      <c r="E5" s="573"/>
      <c r="F5" s="578"/>
      <c r="G5" s="574"/>
      <c r="H5" s="574"/>
      <c r="I5" s="574"/>
      <c r="J5" s="574"/>
      <c r="K5" s="574"/>
      <c r="L5" s="574"/>
      <c r="M5" s="574"/>
      <c r="N5" s="574"/>
      <c r="O5" s="574"/>
      <c r="P5" s="574"/>
      <c r="Q5" s="574"/>
      <c r="R5" s="578"/>
      <c r="S5" s="575"/>
      <c r="T5" s="572"/>
      <c r="U5" s="576"/>
      <c r="V5" s="572"/>
    </row>
    <row r="6" spans="1:23">
      <c r="B6" s="572"/>
      <c r="C6" s="576"/>
      <c r="D6" s="572"/>
      <c r="E6" s="579"/>
      <c r="F6" s="573"/>
      <c r="G6" s="580"/>
      <c r="H6" s="580"/>
      <c r="I6" s="580"/>
      <c r="J6" s="580"/>
      <c r="K6" s="580"/>
      <c r="L6" s="580"/>
      <c r="M6" s="580"/>
      <c r="N6" s="580"/>
      <c r="O6" s="580"/>
      <c r="P6" s="580"/>
      <c r="Q6" s="580"/>
      <c r="R6" s="575"/>
      <c r="S6" s="581"/>
      <c r="T6" s="572"/>
      <c r="U6" s="576"/>
      <c r="V6" s="572"/>
    </row>
    <row r="7" spans="1:23">
      <c r="B7" s="572"/>
      <c r="C7" s="576"/>
      <c r="D7" s="572"/>
      <c r="E7" s="579"/>
      <c r="F7" s="579"/>
      <c r="G7" s="580"/>
      <c r="H7" s="580"/>
      <c r="I7" s="580"/>
      <c r="J7" s="580"/>
      <c r="K7" s="580"/>
      <c r="L7" s="580"/>
      <c r="M7" s="580"/>
      <c r="N7" s="580"/>
      <c r="O7" s="580"/>
      <c r="P7" s="580"/>
      <c r="Q7" s="580"/>
      <c r="R7" s="581"/>
      <c r="S7" s="581"/>
      <c r="T7" s="572"/>
      <c r="U7" s="576"/>
      <c r="V7" s="572"/>
    </row>
    <row r="8" spans="1:23" s="3" customFormat="1" ht="232.5" customHeight="1">
      <c r="A8" s="582"/>
      <c r="B8" s="583"/>
      <c r="C8" s="584"/>
      <c r="D8" s="583"/>
      <c r="E8" s="584"/>
      <c r="F8" s="585"/>
      <c r="G8" s="785" t="s">
        <v>675</v>
      </c>
      <c r="H8" s="785"/>
      <c r="I8" s="785"/>
      <c r="J8" s="785"/>
      <c r="K8" s="785"/>
      <c r="L8" s="785"/>
      <c r="M8" s="785"/>
      <c r="N8" s="785"/>
      <c r="O8" s="785"/>
      <c r="P8" s="785"/>
      <c r="Q8" s="586"/>
      <c r="R8" s="587"/>
      <c r="S8" s="586"/>
      <c r="T8" s="588"/>
      <c r="U8" s="589"/>
      <c r="V8" s="588"/>
      <c r="W8" s="582"/>
    </row>
    <row r="9" spans="1:23" s="3" customFormat="1" ht="32.25" customHeight="1">
      <c r="A9" s="582"/>
      <c r="B9" s="583"/>
      <c r="C9" s="584"/>
      <c r="D9" s="583"/>
      <c r="E9" s="584"/>
      <c r="F9" s="585"/>
      <c r="G9" s="590"/>
      <c r="H9" s="590"/>
      <c r="I9" s="590"/>
      <c r="J9" s="590"/>
      <c r="K9" s="590"/>
      <c r="L9" s="590"/>
      <c r="M9" s="590"/>
      <c r="N9" s="590"/>
      <c r="O9" s="590"/>
      <c r="P9" s="590"/>
      <c r="Q9" s="586"/>
      <c r="R9" s="587"/>
      <c r="S9" s="586"/>
      <c r="T9" s="588"/>
      <c r="U9" s="589"/>
      <c r="V9" s="588"/>
      <c r="W9" s="582"/>
    </row>
    <row r="10" spans="1:23" s="3" customFormat="1" ht="27" customHeight="1">
      <c r="A10" s="582"/>
      <c r="B10" s="583"/>
      <c r="C10" s="584"/>
      <c r="D10" s="583"/>
      <c r="E10" s="584"/>
      <c r="F10" s="585"/>
      <c r="G10" s="590"/>
      <c r="H10" s="590"/>
      <c r="I10" s="590"/>
      <c r="J10" s="590"/>
      <c r="K10" s="590"/>
      <c r="L10" s="590"/>
      <c r="M10" s="590"/>
      <c r="N10" s="590"/>
      <c r="O10" s="590"/>
      <c r="P10" s="590"/>
      <c r="Q10" s="586"/>
      <c r="R10" s="587"/>
      <c r="S10" s="586"/>
      <c r="T10" s="588"/>
      <c r="U10" s="589"/>
      <c r="V10" s="588"/>
      <c r="W10" s="582"/>
    </row>
    <row r="11" spans="1:23" s="3" customFormat="1" ht="110.25">
      <c r="A11" s="582"/>
      <c r="B11" s="583"/>
      <c r="C11" s="584"/>
      <c r="D11" s="583"/>
      <c r="E11" s="584"/>
      <c r="F11" s="585"/>
      <c r="G11" s="785" t="s">
        <v>676</v>
      </c>
      <c r="H11" s="785"/>
      <c r="I11" s="785"/>
      <c r="J11" s="785"/>
      <c r="K11" s="785"/>
      <c r="L11" s="785"/>
      <c r="M11" s="785"/>
      <c r="N11" s="785"/>
      <c r="O11" s="785"/>
      <c r="P11" s="785"/>
      <c r="Q11" s="586"/>
      <c r="R11" s="586"/>
      <c r="S11" s="591"/>
      <c r="T11" s="592"/>
      <c r="U11" s="591"/>
      <c r="V11" s="592"/>
      <c r="W11" s="582"/>
    </row>
    <row r="12" spans="1:23" s="3" customFormat="1" ht="27.75" customHeight="1">
      <c r="A12" s="582"/>
      <c r="B12" s="583"/>
      <c r="C12" s="584"/>
      <c r="D12" s="583"/>
      <c r="E12" s="584"/>
      <c r="F12" s="585"/>
      <c r="G12" s="590"/>
      <c r="H12" s="590"/>
      <c r="I12" s="590"/>
      <c r="J12" s="590"/>
      <c r="K12" s="590"/>
      <c r="L12" s="590"/>
      <c r="M12" s="590"/>
      <c r="N12" s="590"/>
      <c r="O12" s="590"/>
      <c r="P12" s="590"/>
      <c r="Q12" s="590"/>
      <c r="R12" s="590"/>
      <c r="S12" s="589"/>
      <c r="T12" s="588"/>
      <c r="U12" s="589"/>
      <c r="V12" s="588"/>
      <c r="W12" s="582"/>
    </row>
    <row r="13" spans="1:23" s="3" customFormat="1" ht="27.75" customHeight="1">
      <c r="A13" s="582"/>
      <c r="B13" s="583"/>
      <c r="C13" s="584"/>
      <c r="D13" s="583"/>
      <c r="E13" s="584"/>
      <c r="F13" s="585"/>
      <c r="G13" s="582"/>
      <c r="H13" s="582"/>
      <c r="I13" s="582"/>
      <c r="J13" s="582"/>
      <c r="K13" s="582"/>
      <c r="L13" s="582"/>
      <c r="M13" s="582"/>
      <c r="N13" s="582"/>
      <c r="O13" s="582"/>
      <c r="P13" s="582"/>
      <c r="Q13" s="582"/>
      <c r="R13" s="590"/>
      <c r="S13" s="589"/>
      <c r="T13" s="588"/>
      <c r="U13" s="589"/>
      <c r="V13" s="588"/>
      <c r="W13" s="582"/>
    </row>
    <row r="14" spans="1:23" s="3" customFormat="1" ht="206.25" customHeight="1">
      <c r="A14" s="582"/>
      <c r="B14" s="583"/>
      <c r="C14" s="584"/>
      <c r="D14" s="583"/>
      <c r="E14" s="584"/>
      <c r="F14" s="585"/>
      <c r="G14" s="786" t="s">
        <v>677</v>
      </c>
      <c r="H14" s="786"/>
      <c r="I14" s="786"/>
      <c r="J14" s="786"/>
      <c r="K14" s="786"/>
      <c r="L14" s="786"/>
      <c r="M14" s="786"/>
      <c r="N14" s="786"/>
      <c r="O14" s="786"/>
      <c r="P14" s="786"/>
      <c r="Q14" s="586"/>
      <c r="R14" s="590"/>
      <c r="S14" s="589"/>
      <c r="T14" s="588"/>
      <c r="U14" s="589"/>
      <c r="V14" s="588"/>
      <c r="W14" s="582"/>
    </row>
    <row r="15" spans="1:23" s="3" customFormat="1" ht="33.75" customHeight="1">
      <c r="A15" s="582"/>
      <c r="B15" s="583"/>
      <c r="C15" s="584"/>
      <c r="D15" s="583"/>
      <c r="E15" s="584"/>
      <c r="F15" s="585"/>
      <c r="G15" s="787"/>
      <c r="H15" s="787"/>
      <c r="I15" s="787"/>
      <c r="J15" s="787"/>
      <c r="K15" s="787"/>
      <c r="L15" s="787"/>
      <c r="M15" s="787"/>
      <c r="N15" s="787"/>
      <c r="O15" s="787"/>
      <c r="P15" s="787"/>
      <c r="Q15" s="787"/>
      <c r="R15" s="593"/>
      <c r="S15" s="594"/>
      <c r="T15" s="595"/>
      <c r="U15" s="594"/>
      <c r="V15" s="595"/>
      <c r="W15" s="582"/>
    </row>
    <row r="16" spans="1:23" s="3" customFormat="1" ht="38.25" customHeight="1">
      <c r="A16" s="582"/>
      <c r="B16" s="583"/>
      <c r="C16" s="584"/>
      <c r="D16" s="583"/>
      <c r="E16" s="584"/>
      <c r="F16" s="585"/>
      <c r="G16" s="590"/>
      <c r="H16" s="590"/>
      <c r="I16" s="590"/>
      <c r="J16" s="590"/>
      <c r="K16" s="590"/>
      <c r="L16" s="590"/>
      <c r="M16" s="590"/>
      <c r="N16" s="590"/>
      <c r="O16" s="590"/>
      <c r="P16" s="590"/>
      <c r="Q16" s="590"/>
      <c r="R16" s="590"/>
      <c r="S16" s="589"/>
      <c r="T16" s="588"/>
      <c r="U16" s="589"/>
      <c r="V16" s="588"/>
      <c r="W16" s="582"/>
    </row>
    <row r="17" spans="1:23" s="3" customFormat="1" ht="76.5" customHeight="1">
      <c r="A17" s="582"/>
      <c r="B17" s="583"/>
      <c r="C17" s="584"/>
      <c r="D17" s="583"/>
      <c r="E17" s="584"/>
      <c r="F17" s="585"/>
      <c r="G17" s="784" t="s">
        <v>605</v>
      </c>
      <c r="H17" s="784"/>
      <c r="I17" s="784"/>
      <c r="J17" s="784"/>
      <c r="K17" s="784"/>
      <c r="L17" s="784"/>
      <c r="M17" s="784"/>
      <c r="N17" s="784"/>
      <c r="O17" s="784"/>
      <c r="P17" s="784"/>
      <c r="Q17" s="586"/>
      <c r="R17" s="586"/>
      <c r="S17" s="591"/>
      <c r="T17" s="592"/>
      <c r="U17" s="591"/>
      <c r="V17" s="592"/>
      <c r="W17" s="582"/>
    </row>
    <row r="18" spans="1:23" s="3" customFormat="1" ht="36.75" customHeight="1">
      <c r="A18" s="582"/>
      <c r="B18" s="583"/>
      <c r="C18" s="584"/>
      <c r="D18" s="583"/>
      <c r="E18" s="584"/>
      <c r="F18" s="585"/>
      <c r="G18" s="596"/>
      <c r="H18" s="596"/>
      <c r="I18" s="596"/>
      <c r="J18" s="596"/>
      <c r="K18" s="596"/>
      <c r="L18" s="596"/>
      <c r="M18" s="596"/>
      <c r="N18" s="596"/>
      <c r="O18" s="596"/>
      <c r="P18" s="596"/>
      <c r="Q18" s="597"/>
      <c r="R18" s="598"/>
      <c r="S18" s="591"/>
      <c r="T18" s="592"/>
      <c r="U18" s="591"/>
      <c r="V18" s="592"/>
      <c r="W18" s="582"/>
    </row>
    <row r="19" spans="1:23" ht="24.75">
      <c r="B19" s="572"/>
      <c r="C19" s="576"/>
      <c r="D19" s="572"/>
      <c r="E19" s="576"/>
      <c r="F19" s="580"/>
      <c r="O19" s="788"/>
      <c r="P19" s="788"/>
      <c r="Q19" s="788"/>
      <c r="R19" s="789"/>
      <c r="S19" s="601"/>
      <c r="T19" s="602"/>
      <c r="U19" s="601"/>
      <c r="V19" s="602"/>
    </row>
    <row r="20" spans="1:23" s="2" customFormat="1" ht="24.75">
      <c r="A20" s="603"/>
      <c r="B20" s="604"/>
      <c r="C20" s="605"/>
      <c r="D20" s="604"/>
      <c r="E20" s="605"/>
      <c r="F20" s="606" t="s">
        <v>67</v>
      </c>
      <c r="G20" s="607"/>
      <c r="H20" s="608"/>
      <c r="I20" s="608"/>
      <c r="J20" s="608"/>
      <c r="K20" s="608"/>
      <c r="L20" s="608"/>
      <c r="M20" s="609"/>
      <c r="N20" s="609"/>
      <c r="O20" s="788"/>
      <c r="P20" s="788"/>
      <c r="Q20" s="788"/>
      <c r="R20" s="789"/>
      <c r="S20" s="610"/>
      <c r="T20" s="611"/>
      <c r="U20" s="610"/>
      <c r="V20" s="611"/>
      <c r="W20" s="603"/>
    </row>
    <row r="21" spans="1:23" s="2" customFormat="1" ht="24" customHeight="1">
      <c r="A21" s="603"/>
      <c r="B21" s="604"/>
      <c r="C21" s="605"/>
      <c r="D21" s="604"/>
      <c r="E21" s="605"/>
      <c r="F21" s="606" t="s">
        <v>68</v>
      </c>
      <c r="G21" s="607"/>
      <c r="H21" s="608"/>
      <c r="I21" s="608"/>
      <c r="J21" s="608"/>
      <c r="K21" s="608"/>
      <c r="L21" s="608"/>
      <c r="M21" s="609"/>
      <c r="N21" s="609"/>
      <c r="O21" s="790"/>
      <c r="P21" s="790"/>
      <c r="Q21" s="790"/>
      <c r="R21" s="791"/>
      <c r="S21" s="610"/>
      <c r="T21" s="611"/>
      <c r="U21" s="610"/>
      <c r="V21" s="611"/>
      <c r="W21" s="603"/>
    </row>
    <row r="22" spans="1:23" s="2" customFormat="1" ht="24.75">
      <c r="A22" s="603"/>
      <c r="B22" s="604"/>
      <c r="C22" s="605"/>
      <c r="D22" s="604"/>
      <c r="E22" s="605"/>
      <c r="F22" s="606"/>
      <c r="G22" s="607"/>
      <c r="H22" s="608"/>
      <c r="I22" s="608"/>
      <c r="J22" s="608"/>
      <c r="K22" s="608"/>
      <c r="L22" s="608"/>
      <c r="M22" s="609"/>
      <c r="N22" s="609"/>
      <c r="O22" s="788"/>
      <c r="P22" s="788"/>
      <c r="Q22" s="788"/>
      <c r="R22" s="789"/>
      <c r="S22" s="610"/>
      <c r="T22" s="611"/>
      <c r="U22" s="610"/>
      <c r="V22" s="611"/>
      <c r="W22" s="603"/>
    </row>
    <row r="23" spans="1:23" s="2" customFormat="1" ht="24.75">
      <c r="A23" s="603"/>
      <c r="B23" s="604"/>
      <c r="C23" s="605"/>
      <c r="D23" s="604"/>
      <c r="E23" s="605"/>
      <c r="F23" s="606"/>
      <c r="G23" s="607"/>
      <c r="H23" s="608"/>
      <c r="I23" s="608"/>
      <c r="J23" s="608"/>
      <c r="K23" s="608"/>
      <c r="L23" s="608"/>
      <c r="M23" s="609"/>
      <c r="N23" s="609"/>
      <c r="O23" s="599"/>
      <c r="P23" s="599"/>
      <c r="Q23" s="599"/>
      <c r="R23" s="600"/>
      <c r="S23" s="610"/>
      <c r="T23" s="611"/>
      <c r="U23" s="610"/>
      <c r="V23" s="611"/>
      <c r="W23" s="603"/>
    </row>
    <row r="24" spans="1:23" ht="31.5">
      <c r="B24" s="572"/>
      <c r="C24" s="576"/>
      <c r="D24" s="572"/>
      <c r="E24" s="576"/>
      <c r="F24" s="612"/>
      <c r="G24" s="782" t="s">
        <v>678</v>
      </c>
      <c r="H24" s="782"/>
      <c r="I24" s="782"/>
      <c r="J24" s="782"/>
      <c r="K24" s="782"/>
      <c r="L24" s="782"/>
      <c r="M24" s="782"/>
      <c r="N24" s="782"/>
      <c r="O24" s="782"/>
      <c r="P24" s="782"/>
      <c r="Q24" s="782"/>
      <c r="R24" s="783"/>
      <c r="S24" s="613"/>
      <c r="T24" s="614"/>
      <c r="U24" s="613"/>
      <c r="V24" s="614"/>
    </row>
    <row r="25" spans="1:23" ht="8.25" customHeight="1">
      <c r="B25" s="572"/>
      <c r="C25" s="576"/>
      <c r="D25" s="572"/>
      <c r="E25" s="612"/>
      <c r="F25" s="615"/>
      <c r="G25" s="616"/>
      <c r="H25" s="617"/>
      <c r="I25" s="617"/>
      <c r="J25" s="617"/>
      <c r="K25" s="617"/>
      <c r="L25" s="617"/>
      <c r="M25" s="617"/>
      <c r="N25" s="617"/>
      <c r="O25" s="617"/>
      <c r="P25" s="617"/>
      <c r="Q25" s="617"/>
      <c r="R25" s="618"/>
      <c r="S25" s="619"/>
      <c r="T25" s="614"/>
      <c r="U25" s="613"/>
      <c r="V25" s="614"/>
    </row>
    <row r="26" spans="1:23" ht="15" customHeight="1">
      <c r="B26" s="572"/>
      <c r="C26" s="576"/>
      <c r="D26" s="620"/>
      <c r="E26" s="570"/>
      <c r="F26" s="570"/>
      <c r="G26" s="621"/>
      <c r="H26" s="622"/>
      <c r="I26" s="622"/>
      <c r="J26" s="622"/>
      <c r="K26" s="622"/>
      <c r="L26" s="622"/>
      <c r="M26" s="622"/>
      <c r="N26" s="622"/>
      <c r="O26" s="622"/>
      <c r="P26" s="622"/>
      <c r="Q26" s="622"/>
      <c r="R26" s="622"/>
      <c r="S26" s="622"/>
      <c r="T26" s="623"/>
      <c r="U26" s="613"/>
      <c r="V26" s="614"/>
    </row>
    <row r="27" spans="1:23" ht="9.75" customHeight="1">
      <c r="B27" s="572"/>
      <c r="C27" s="612"/>
      <c r="D27" s="615"/>
      <c r="E27" s="615"/>
      <c r="F27" s="615"/>
      <c r="G27" s="624"/>
      <c r="H27" s="617"/>
      <c r="I27" s="617"/>
      <c r="J27" s="617"/>
      <c r="K27" s="617"/>
      <c r="L27" s="617"/>
      <c r="M27" s="617"/>
      <c r="N27" s="617"/>
      <c r="O27" s="617"/>
      <c r="P27" s="617"/>
      <c r="Q27" s="617"/>
      <c r="R27" s="617"/>
      <c r="S27" s="617"/>
      <c r="T27" s="617"/>
      <c r="U27" s="619"/>
      <c r="V27" s="614"/>
    </row>
    <row r="28" spans="1:23" ht="9.75" customHeight="1">
      <c r="B28" s="620"/>
      <c r="C28" s="625"/>
      <c r="D28" s="625"/>
      <c r="E28" s="625"/>
      <c r="F28" s="625"/>
      <c r="G28" s="626"/>
      <c r="H28" s="622"/>
      <c r="I28" s="622"/>
      <c r="J28" s="622"/>
      <c r="K28" s="622"/>
      <c r="L28" s="622"/>
      <c r="M28" s="622"/>
      <c r="N28" s="622"/>
      <c r="O28" s="622"/>
      <c r="P28" s="622"/>
      <c r="Q28" s="622"/>
      <c r="R28" s="622"/>
      <c r="S28" s="622"/>
      <c r="T28" s="622"/>
      <c r="U28" s="622"/>
      <c r="V28" s="623"/>
    </row>
    <row r="29" spans="1:23">
      <c r="B29" s="580"/>
      <c r="C29" s="580"/>
      <c r="D29" s="580"/>
      <c r="E29" s="580"/>
      <c r="F29" s="580"/>
      <c r="G29" s="580"/>
      <c r="H29" s="580"/>
      <c r="I29" s="580"/>
      <c r="J29" s="580"/>
      <c r="K29" s="580"/>
      <c r="L29" s="580"/>
      <c r="M29" s="580"/>
      <c r="N29" s="580"/>
      <c r="O29" s="580"/>
      <c r="P29" s="580"/>
      <c r="Q29" s="580"/>
      <c r="R29" s="580"/>
      <c r="S29" s="580"/>
      <c r="T29" s="580"/>
      <c r="U29" s="580"/>
      <c r="V29" s="580"/>
    </row>
  </sheetData>
  <mergeCells count="10">
    <mergeCell ref="G24:R24"/>
    <mergeCell ref="G17:P17"/>
    <mergeCell ref="G8:P8"/>
    <mergeCell ref="G11:P11"/>
    <mergeCell ref="G14:P14"/>
    <mergeCell ref="G15:Q15"/>
    <mergeCell ref="O19:R19"/>
    <mergeCell ref="O20:R20"/>
    <mergeCell ref="O21:R21"/>
    <mergeCell ref="O22:R22"/>
  </mergeCells>
  <pageMargins left="0.7" right="0.7" top="0.75" bottom="0.75" header="0.3" footer="0.3"/>
  <pageSetup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8350-664A-4864-8840-9EE87F98FF82}">
  <sheetPr>
    <tabColor rgb="FFFF0000"/>
  </sheetPr>
  <dimension ref="A1:R235"/>
  <sheetViews>
    <sheetView topLeftCell="A184" zoomScale="85" zoomScaleNormal="85" workbookViewId="0">
      <selection activeCell="E164" sqref="E164"/>
    </sheetView>
  </sheetViews>
  <sheetFormatPr defaultColWidth="9.140625" defaultRowHeight="15"/>
  <cols>
    <col min="4" max="4" width="9.140625" style="11"/>
    <col min="10" max="10" width="9.140625" style="11"/>
  </cols>
  <sheetData>
    <row r="1" spans="1:12">
      <c r="A1" s="798" t="s">
        <v>119</v>
      </c>
      <c r="B1" s="799"/>
      <c r="C1" s="799"/>
      <c r="D1" s="800"/>
      <c r="H1" s="824" t="s">
        <v>120</v>
      </c>
      <c r="I1" s="825"/>
      <c r="J1" s="825"/>
      <c r="K1" s="826"/>
    </row>
    <row r="2" spans="1:12">
      <c r="A2" s="4">
        <v>9.5500000000000007</v>
      </c>
      <c r="B2" s="4">
        <v>1</v>
      </c>
      <c r="C2" s="4">
        <f>3.6-0.5</f>
        <v>3.1</v>
      </c>
      <c r="D2" s="6">
        <f>A2*B2*C2</f>
        <v>29.605000000000004</v>
      </c>
      <c r="E2">
        <f>A2*B2</f>
        <v>9.5500000000000007</v>
      </c>
      <c r="H2" s="4">
        <v>0.6</v>
      </c>
      <c r="I2" s="4">
        <v>3</v>
      </c>
      <c r="J2" s="4">
        <v>3.6</v>
      </c>
      <c r="K2" s="6">
        <f>H2*I2*J2</f>
        <v>6.4799999999999995</v>
      </c>
      <c r="L2" s="4">
        <f>H2*I2</f>
        <v>1.7999999999999998</v>
      </c>
    </row>
    <row r="3" spans="1:12">
      <c r="A3" s="4">
        <v>4.4000000000000004</v>
      </c>
      <c r="B3" s="4">
        <v>2</v>
      </c>
      <c r="C3" s="4">
        <f t="shared" ref="C3:C40" si="0">3.6-0.5</f>
        <v>3.1</v>
      </c>
      <c r="D3" s="6">
        <f t="shared" ref="D3:D79" si="1">A3*B3*C3</f>
        <v>27.280000000000005</v>
      </c>
      <c r="E3">
        <f t="shared" ref="E3:E41" si="2">A3*B3</f>
        <v>8.8000000000000007</v>
      </c>
      <c r="H3">
        <v>1.07</v>
      </c>
      <c r="I3">
        <v>1</v>
      </c>
      <c r="J3" s="4">
        <v>3.6</v>
      </c>
      <c r="K3" s="6">
        <f>H3*I3*J3</f>
        <v>3.8520000000000003</v>
      </c>
      <c r="L3" s="4">
        <f>H3*I3</f>
        <v>1.07</v>
      </c>
    </row>
    <row r="4" spans="1:12">
      <c r="A4" s="4">
        <v>10.64</v>
      </c>
      <c r="B4" s="4">
        <v>1</v>
      </c>
      <c r="C4" s="4">
        <f t="shared" si="0"/>
        <v>3.1</v>
      </c>
      <c r="D4" s="6">
        <f t="shared" si="1"/>
        <v>32.984000000000002</v>
      </c>
      <c r="E4">
        <f t="shared" si="2"/>
        <v>10.64</v>
      </c>
      <c r="H4" s="4"/>
      <c r="I4" s="4"/>
      <c r="J4" s="4"/>
      <c r="K4" s="7">
        <f>SUM(K2:K3)</f>
        <v>10.332000000000001</v>
      </c>
      <c r="L4" s="7">
        <f>SUM(L2)</f>
        <v>1.7999999999999998</v>
      </c>
    </row>
    <row r="5" spans="1:12">
      <c r="A5" s="4">
        <v>3.26</v>
      </c>
      <c r="B5" s="4">
        <v>2</v>
      </c>
      <c r="C5" s="4">
        <f t="shared" si="0"/>
        <v>3.1</v>
      </c>
      <c r="D5" s="6">
        <f t="shared" si="1"/>
        <v>20.212</v>
      </c>
      <c r="E5">
        <f t="shared" si="2"/>
        <v>6.52</v>
      </c>
      <c r="J5"/>
      <c r="K5" s="11"/>
    </row>
    <row r="6" spans="1:12">
      <c r="A6" s="4">
        <v>2.85</v>
      </c>
      <c r="B6" s="4">
        <v>1</v>
      </c>
      <c r="C6" s="4">
        <f t="shared" si="0"/>
        <v>3.1</v>
      </c>
      <c r="D6" s="6">
        <f t="shared" si="1"/>
        <v>8.8350000000000009</v>
      </c>
      <c r="E6">
        <f t="shared" si="2"/>
        <v>2.85</v>
      </c>
      <c r="J6"/>
      <c r="K6" s="11"/>
    </row>
    <row r="7" spans="1:12">
      <c r="A7" s="4">
        <v>4</v>
      </c>
      <c r="B7" s="4">
        <v>1</v>
      </c>
      <c r="C7" s="4">
        <f t="shared" si="0"/>
        <v>3.1</v>
      </c>
      <c r="D7" s="6">
        <f t="shared" si="1"/>
        <v>12.4</v>
      </c>
      <c r="E7">
        <f t="shared" si="2"/>
        <v>4</v>
      </c>
      <c r="J7"/>
      <c r="K7" s="11"/>
    </row>
    <row r="8" spans="1:12">
      <c r="A8" s="4">
        <v>10.42</v>
      </c>
      <c r="B8" s="4">
        <v>1</v>
      </c>
      <c r="C8" s="4">
        <f t="shared" si="0"/>
        <v>3.1</v>
      </c>
      <c r="D8" s="6">
        <f t="shared" si="1"/>
        <v>32.302</v>
      </c>
      <c r="E8">
        <f t="shared" si="2"/>
        <v>10.42</v>
      </c>
      <c r="J8"/>
      <c r="K8" s="11"/>
    </row>
    <row r="9" spans="1:12">
      <c r="A9" s="4">
        <v>5.49</v>
      </c>
      <c r="B9" s="4">
        <v>2</v>
      </c>
      <c r="C9" s="4">
        <f t="shared" si="0"/>
        <v>3.1</v>
      </c>
      <c r="D9" s="6">
        <f t="shared" si="1"/>
        <v>34.038000000000004</v>
      </c>
      <c r="E9">
        <f t="shared" si="2"/>
        <v>10.98</v>
      </c>
      <c r="J9"/>
      <c r="K9" s="11"/>
    </row>
    <row r="10" spans="1:12">
      <c r="A10" s="4">
        <v>1.9</v>
      </c>
      <c r="B10" s="4">
        <v>1</v>
      </c>
      <c r="C10" s="4">
        <f t="shared" si="0"/>
        <v>3.1</v>
      </c>
      <c r="D10" s="6">
        <f t="shared" si="1"/>
        <v>5.89</v>
      </c>
      <c r="E10">
        <f t="shared" si="2"/>
        <v>1.9</v>
      </c>
      <c r="J10"/>
      <c r="K10" s="11"/>
    </row>
    <row r="11" spans="1:12">
      <c r="A11" s="4">
        <v>7.09</v>
      </c>
      <c r="B11" s="4">
        <v>1</v>
      </c>
      <c r="C11" s="4">
        <f t="shared" si="0"/>
        <v>3.1</v>
      </c>
      <c r="D11" s="6">
        <f t="shared" si="1"/>
        <v>21.978999999999999</v>
      </c>
      <c r="E11">
        <f t="shared" si="2"/>
        <v>7.09</v>
      </c>
      <c r="J11"/>
      <c r="K11" s="11"/>
    </row>
    <row r="12" spans="1:12">
      <c r="A12" s="4">
        <v>6.22</v>
      </c>
      <c r="B12" s="4">
        <v>1</v>
      </c>
      <c r="C12" s="4">
        <f t="shared" si="0"/>
        <v>3.1</v>
      </c>
      <c r="D12" s="6">
        <f t="shared" si="1"/>
        <v>19.282</v>
      </c>
      <c r="E12">
        <f t="shared" si="2"/>
        <v>6.22</v>
      </c>
      <c r="J12"/>
      <c r="K12" s="11"/>
    </row>
    <row r="13" spans="1:12">
      <c r="A13" s="4">
        <v>3.61</v>
      </c>
      <c r="B13" s="4">
        <v>3</v>
      </c>
      <c r="C13" s="4">
        <f t="shared" si="0"/>
        <v>3.1</v>
      </c>
      <c r="D13" s="6">
        <f t="shared" si="1"/>
        <v>33.573</v>
      </c>
      <c r="E13">
        <f t="shared" si="2"/>
        <v>10.83</v>
      </c>
      <c r="J13"/>
      <c r="K13" s="11"/>
    </row>
    <row r="14" spans="1:12">
      <c r="A14" s="4">
        <v>1.76</v>
      </c>
      <c r="B14" s="4">
        <v>2</v>
      </c>
      <c r="C14" s="4">
        <f t="shared" si="0"/>
        <v>3.1</v>
      </c>
      <c r="D14" s="6">
        <f t="shared" si="1"/>
        <v>10.912000000000001</v>
      </c>
      <c r="E14">
        <f t="shared" si="2"/>
        <v>3.52</v>
      </c>
      <c r="J14"/>
      <c r="K14" s="11"/>
    </row>
    <row r="15" spans="1:12">
      <c r="A15" s="4">
        <v>1.93</v>
      </c>
      <c r="B15" s="4">
        <v>1</v>
      </c>
      <c r="C15" s="4">
        <f t="shared" si="0"/>
        <v>3.1</v>
      </c>
      <c r="D15" s="6">
        <f t="shared" si="1"/>
        <v>5.9829999999999997</v>
      </c>
      <c r="E15">
        <f t="shared" si="2"/>
        <v>1.93</v>
      </c>
      <c r="J15"/>
      <c r="K15" s="11"/>
    </row>
    <row r="16" spans="1:12">
      <c r="A16" s="4">
        <v>1.44</v>
      </c>
      <c r="B16" s="4">
        <v>2</v>
      </c>
      <c r="C16" s="4">
        <f t="shared" si="0"/>
        <v>3.1</v>
      </c>
      <c r="D16" s="6">
        <f>A16*B16*C16</f>
        <v>8.927999999999999</v>
      </c>
      <c r="E16">
        <f>A16*B16</f>
        <v>2.88</v>
      </c>
      <c r="J16"/>
      <c r="K16" s="11"/>
    </row>
    <row r="17" spans="1:11">
      <c r="A17" s="4">
        <v>3</v>
      </c>
      <c r="B17" s="4">
        <v>1</v>
      </c>
      <c r="C17" s="4">
        <f t="shared" si="0"/>
        <v>3.1</v>
      </c>
      <c r="D17" s="6">
        <f t="shared" si="1"/>
        <v>9.3000000000000007</v>
      </c>
      <c r="E17">
        <f t="shared" si="2"/>
        <v>3</v>
      </c>
      <c r="J17"/>
      <c r="K17" s="11"/>
    </row>
    <row r="18" spans="1:11">
      <c r="A18" s="4">
        <v>6.6</v>
      </c>
      <c r="B18" s="4">
        <v>2</v>
      </c>
      <c r="C18" s="4">
        <f t="shared" si="0"/>
        <v>3.1</v>
      </c>
      <c r="D18" s="6">
        <f t="shared" si="1"/>
        <v>40.92</v>
      </c>
      <c r="E18">
        <f t="shared" si="2"/>
        <v>13.2</v>
      </c>
      <c r="J18"/>
      <c r="K18" s="11"/>
    </row>
    <row r="19" spans="1:11">
      <c r="A19" s="4">
        <v>3.9</v>
      </c>
      <c r="B19" s="4">
        <v>1</v>
      </c>
      <c r="C19" s="4">
        <f t="shared" si="0"/>
        <v>3.1</v>
      </c>
      <c r="D19" s="6">
        <f t="shared" si="1"/>
        <v>12.09</v>
      </c>
      <c r="E19">
        <f t="shared" si="2"/>
        <v>3.9</v>
      </c>
      <c r="J19"/>
      <c r="K19" s="11"/>
    </row>
    <row r="20" spans="1:11">
      <c r="A20" s="4">
        <v>5.3</v>
      </c>
      <c r="B20" s="4">
        <v>1</v>
      </c>
      <c r="C20" s="4">
        <f t="shared" si="0"/>
        <v>3.1</v>
      </c>
      <c r="D20" s="6">
        <f t="shared" si="1"/>
        <v>16.43</v>
      </c>
      <c r="E20">
        <f t="shared" si="2"/>
        <v>5.3</v>
      </c>
      <c r="J20"/>
      <c r="K20" s="11"/>
    </row>
    <row r="21" spans="1:11">
      <c r="A21" s="4">
        <v>0.6</v>
      </c>
      <c r="B21" s="4">
        <v>2</v>
      </c>
      <c r="C21" s="4">
        <f t="shared" si="0"/>
        <v>3.1</v>
      </c>
      <c r="D21" s="6">
        <f t="shared" si="1"/>
        <v>3.7199999999999998</v>
      </c>
      <c r="E21">
        <f t="shared" si="2"/>
        <v>1.2</v>
      </c>
      <c r="J21"/>
      <c r="K21" s="11"/>
    </row>
    <row r="22" spans="1:11">
      <c r="A22" s="4">
        <v>0.99</v>
      </c>
      <c r="B22" s="4">
        <v>1</v>
      </c>
      <c r="C22" s="4">
        <f t="shared" si="0"/>
        <v>3.1</v>
      </c>
      <c r="D22" s="6">
        <f t="shared" si="1"/>
        <v>3.069</v>
      </c>
      <c r="E22">
        <f t="shared" si="2"/>
        <v>0.99</v>
      </c>
      <c r="J22"/>
      <c r="K22" s="11"/>
    </row>
    <row r="23" spans="1:11">
      <c r="A23" s="4">
        <v>9.02</v>
      </c>
      <c r="B23" s="4">
        <v>1</v>
      </c>
      <c r="C23" s="4">
        <f t="shared" si="0"/>
        <v>3.1</v>
      </c>
      <c r="D23" s="6">
        <f t="shared" si="1"/>
        <v>27.962</v>
      </c>
      <c r="E23">
        <f t="shared" si="2"/>
        <v>9.02</v>
      </c>
      <c r="J23"/>
      <c r="K23" s="11"/>
    </row>
    <row r="24" spans="1:11">
      <c r="A24" s="4">
        <v>16</v>
      </c>
      <c r="B24" s="4">
        <v>1</v>
      </c>
      <c r="C24" s="4">
        <f t="shared" si="0"/>
        <v>3.1</v>
      </c>
      <c r="D24" s="6">
        <f t="shared" si="1"/>
        <v>49.6</v>
      </c>
      <c r="E24">
        <f t="shared" si="2"/>
        <v>16</v>
      </c>
      <c r="J24"/>
      <c r="K24" s="11"/>
    </row>
    <row r="25" spans="1:11">
      <c r="A25" s="4">
        <v>2.83</v>
      </c>
      <c r="B25" s="4">
        <v>2</v>
      </c>
      <c r="C25" s="4">
        <f t="shared" si="0"/>
        <v>3.1</v>
      </c>
      <c r="D25" s="6">
        <f t="shared" si="1"/>
        <v>17.545999999999999</v>
      </c>
      <c r="E25">
        <f t="shared" si="2"/>
        <v>5.66</v>
      </c>
      <c r="J25"/>
      <c r="K25" s="11"/>
    </row>
    <row r="26" spans="1:11">
      <c r="A26" s="4">
        <v>6.73</v>
      </c>
      <c r="B26" s="4">
        <v>1</v>
      </c>
      <c r="C26" s="4">
        <f t="shared" si="0"/>
        <v>3.1</v>
      </c>
      <c r="D26" s="6">
        <f t="shared" si="1"/>
        <v>20.863000000000003</v>
      </c>
      <c r="E26">
        <f t="shared" si="2"/>
        <v>6.73</v>
      </c>
      <c r="J26"/>
      <c r="K26" s="11"/>
    </row>
    <row r="27" spans="1:11">
      <c r="A27" s="4">
        <v>2.17</v>
      </c>
      <c r="B27" s="4">
        <v>1</v>
      </c>
      <c r="C27" s="4">
        <f t="shared" si="0"/>
        <v>3.1</v>
      </c>
      <c r="D27" s="6">
        <f t="shared" si="1"/>
        <v>6.7270000000000003</v>
      </c>
      <c r="E27">
        <f t="shared" si="2"/>
        <v>2.17</v>
      </c>
      <c r="J27"/>
      <c r="K27" s="11"/>
    </row>
    <row r="28" spans="1:11">
      <c r="A28" s="4">
        <v>12.67</v>
      </c>
      <c r="B28" s="4">
        <v>1</v>
      </c>
      <c r="C28" s="4">
        <f t="shared" si="0"/>
        <v>3.1</v>
      </c>
      <c r="D28" s="6">
        <f t="shared" si="1"/>
        <v>39.277000000000001</v>
      </c>
      <c r="E28">
        <f t="shared" si="2"/>
        <v>12.67</v>
      </c>
      <c r="J28"/>
      <c r="K28" s="11"/>
    </row>
    <row r="29" spans="1:11">
      <c r="A29" s="4">
        <v>6.53</v>
      </c>
      <c r="B29" s="4">
        <v>2</v>
      </c>
      <c r="C29" s="4">
        <f t="shared" si="0"/>
        <v>3.1</v>
      </c>
      <c r="D29" s="6">
        <f t="shared" si="1"/>
        <v>40.486000000000004</v>
      </c>
      <c r="E29">
        <f t="shared" si="2"/>
        <v>13.06</v>
      </c>
      <c r="J29"/>
      <c r="K29" s="11"/>
    </row>
    <row r="30" spans="1:11">
      <c r="A30" s="4">
        <v>7.18</v>
      </c>
      <c r="B30" s="4">
        <v>1</v>
      </c>
      <c r="C30" s="4">
        <f t="shared" si="0"/>
        <v>3.1</v>
      </c>
      <c r="D30" s="6">
        <f t="shared" si="1"/>
        <v>22.257999999999999</v>
      </c>
      <c r="E30">
        <f t="shared" si="2"/>
        <v>7.18</v>
      </c>
      <c r="J30"/>
      <c r="K30" s="11"/>
    </row>
    <row r="31" spans="1:11">
      <c r="A31" s="4">
        <v>8</v>
      </c>
      <c r="B31" s="4">
        <v>1</v>
      </c>
      <c r="C31" s="4">
        <f t="shared" si="0"/>
        <v>3.1</v>
      </c>
      <c r="D31" s="6">
        <f t="shared" si="1"/>
        <v>24.8</v>
      </c>
      <c r="E31">
        <f t="shared" si="2"/>
        <v>8</v>
      </c>
      <c r="J31"/>
      <c r="K31" s="11"/>
    </row>
    <row r="32" spans="1:11">
      <c r="A32" s="4">
        <v>1.67</v>
      </c>
      <c r="B32" s="4">
        <v>1</v>
      </c>
      <c r="C32" s="4">
        <f t="shared" si="0"/>
        <v>3.1</v>
      </c>
      <c r="D32" s="6">
        <f t="shared" si="1"/>
        <v>5.1769999999999996</v>
      </c>
      <c r="E32">
        <f t="shared" si="2"/>
        <v>1.67</v>
      </c>
      <c r="J32"/>
      <c r="K32" s="11"/>
    </row>
    <row r="33" spans="1:11">
      <c r="A33" s="4">
        <v>3.07</v>
      </c>
      <c r="B33" s="4">
        <v>1</v>
      </c>
      <c r="C33" s="4">
        <f t="shared" si="0"/>
        <v>3.1</v>
      </c>
      <c r="D33" s="6">
        <f t="shared" si="1"/>
        <v>9.5169999999999995</v>
      </c>
      <c r="E33">
        <f t="shared" si="2"/>
        <v>3.07</v>
      </c>
      <c r="J33"/>
      <c r="K33" s="11"/>
    </row>
    <row r="34" spans="1:11">
      <c r="A34" s="4">
        <v>4.01</v>
      </c>
      <c r="B34" s="4">
        <v>1</v>
      </c>
      <c r="C34" s="4">
        <f t="shared" si="0"/>
        <v>3.1</v>
      </c>
      <c r="D34" s="6">
        <f t="shared" si="1"/>
        <v>12.430999999999999</v>
      </c>
      <c r="E34">
        <f t="shared" si="2"/>
        <v>4.01</v>
      </c>
      <c r="J34"/>
      <c r="K34" s="11"/>
    </row>
    <row r="35" spans="1:11">
      <c r="A35" s="4">
        <v>1.53</v>
      </c>
      <c r="B35" s="4">
        <v>1</v>
      </c>
      <c r="C35" s="4">
        <f t="shared" si="0"/>
        <v>3.1</v>
      </c>
      <c r="D35" s="6">
        <f t="shared" si="1"/>
        <v>4.7430000000000003</v>
      </c>
      <c r="E35">
        <f t="shared" si="2"/>
        <v>1.53</v>
      </c>
      <c r="J35"/>
      <c r="K35" s="11"/>
    </row>
    <row r="36" spans="1:11">
      <c r="A36" s="4">
        <v>15.86</v>
      </c>
      <c r="B36" s="4">
        <v>1</v>
      </c>
      <c r="C36" s="4">
        <f t="shared" si="0"/>
        <v>3.1</v>
      </c>
      <c r="D36" s="6">
        <f t="shared" si="1"/>
        <v>49.165999999999997</v>
      </c>
      <c r="E36">
        <f t="shared" si="2"/>
        <v>15.86</v>
      </c>
      <c r="J36"/>
      <c r="K36" s="11"/>
    </row>
    <row r="37" spans="1:11">
      <c r="A37" s="4">
        <v>0.45</v>
      </c>
      <c r="B37" s="4">
        <v>2</v>
      </c>
      <c r="C37" s="4">
        <f t="shared" si="0"/>
        <v>3.1</v>
      </c>
      <c r="D37" s="6">
        <f t="shared" si="1"/>
        <v>2.79</v>
      </c>
      <c r="E37">
        <f t="shared" si="2"/>
        <v>0.9</v>
      </c>
      <c r="J37"/>
      <c r="K37" s="11"/>
    </row>
    <row r="38" spans="1:11">
      <c r="A38" s="4">
        <v>0.75</v>
      </c>
      <c r="B38" s="4">
        <v>1</v>
      </c>
      <c r="C38" s="4">
        <f t="shared" si="0"/>
        <v>3.1</v>
      </c>
      <c r="D38" s="6">
        <f t="shared" si="1"/>
        <v>2.3250000000000002</v>
      </c>
      <c r="E38">
        <f t="shared" si="2"/>
        <v>0.75</v>
      </c>
      <c r="J38"/>
      <c r="K38" s="11"/>
    </row>
    <row r="39" spans="1:11">
      <c r="A39" s="4">
        <v>11.31</v>
      </c>
      <c r="B39" s="4">
        <v>1</v>
      </c>
      <c r="C39" s="4">
        <f t="shared" si="0"/>
        <v>3.1</v>
      </c>
      <c r="D39" s="6">
        <f t="shared" si="1"/>
        <v>35.061</v>
      </c>
      <c r="E39">
        <f t="shared" si="2"/>
        <v>11.31</v>
      </c>
      <c r="J39"/>
      <c r="K39" s="11"/>
    </row>
    <row r="40" spans="1:11">
      <c r="A40" s="4">
        <v>0.6</v>
      </c>
      <c r="B40" s="4">
        <v>1</v>
      </c>
      <c r="C40" s="4">
        <f t="shared" si="0"/>
        <v>3.1</v>
      </c>
      <c r="D40" s="6">
        <f t="shared" si="1"/>
        <v>1.8599999999999999</v>
      </c>
      <c r="E40">
        <f t="shared" si="2"/>
        <v>0.6</v>
      </c>
      <c r="J40"/>
      <c r="K40" s="11"/>
    </row>
    <row r="41" spans="1:11">
      <c r="A41" s="4">
        <v>7.57</v>
      </c>
      <c r="B41" s="4">
        <v>2</v>
      </c>
      <c r="C41" s="4">
        <v>1.5</v>
      </c>
      <c r="D41" s="6">
        <f t="shared" si="1"/>
        <v>22.71</v>
      </c>
      <c r="E41">
        <f t="shared" si="2"/>
        <v>15.14</v>
      </c>
      <c r="J41"/>
      <c r="K41" s="11"/>
    </row>
    <row r="42" spans="1:11">
      <c r="A42" s="4">
        <v>2.2200000000000002</v>
      </c>
      <c r="B42" s="4">
        <v>2</v>
      </c>
      <c r="C42" s="4">
        <v>1.5</v>
      </c>
      <c r="D42" s="6">
        <f t="shared" si="1"/>
        <v>6.66</v>
      </c>
      <c r="J42"/>
      <c r="K42" s="11"/>
    </row>
    <row r="43" spans="1:11">
      <c r="A43" s="4">
        <v>1</v>
      </c>
      <c r="B43" s="4">
        <v>1.5</v>
      </c>
      <c r="C43" s="4">
        <v>-4</v>
      </c>
      <c r="D43" s="6">
        <f t="shared" si="1"/>
        <v>-6</v>
      </c>
      <c r="F43">
        <f t="shared" ref="F43:F79" si="3">(2*(A43+B43))*C43</f>
        <v>-20</v>
      </c>
      <c r="H43" t="s">
        <v>380</v>
      </c>
      <c r="I43" t="s">
        <v>381</v>
      </c>
      <c r="J43"/>
      <c r="K43" s="11"/>
    </row>
    <row r="44" spans="1:11">
      <c r="A44" s="4">
        <v>1.1000000000000001</v>
      </c>
      <c r="B44" s="4">
        <v>1.5</v>
      </c>
      <c r="C44" s="4">
        <v>-1</v>
      </c>
      <c r="D44" s="6">
        <f t="shared" si="1"/>
        <v>-1.6500000000000001</v>
      </c>
      <c r="F44">
        <f t="shared" si="3"/>
        <v>-5.2</v>
      </c>
      <c r="H44">
        <f>(A44+0.4)*C44</f>
        <v>-1.5</v>
      </c>
      <c r="I44">
        <f>A44*C44</f>
        <v>-1.1000000000000001</v>
      </c>
      <c r="J44"/>
      <c r="K44" s="11"/>
    </row>
    <row r="45" spans="1:11">
      <c r="A45" s="4">
        <v>6</v>
      </c>
      <c r="B45" s="4">
        <v>2.2999999999999998</v>
      </c>
      <c r="C45" s="4">
        <v>-1</v>
      </c>
      <c r="D45" s="6">
        <f t="shared" si="1"/>
        <v>-13.799999999999999</v>
      </c>
      <c r="F45">
        <f t="shared" si="3"/>
        <v>-16.600000000000001</v>
      </c>
      <c r="H45">
        <f t="shared" ref="H45:H61" si="4">(A45+0.4)*C45</f>
        <v>-6.4</v>
      </c>
      <c r="I45">
        <f t="shared" ref="I45:I52" si="5">A45*C45</f>
        <v>-6</v>
      </c>
      <c r="J45"/>
      <c r="K45" s="11"/>
    </row>
    <row r="46" spans="1:11">
      <c r="A46" s="4">
        <v>1.2</v>
      </c>
      <c r="B46" s="4">
        <v>2</v>
      </c>
      <c r="C46" s="4">
        <v>-2</v>
      </c>
      <c r="D46" s="6">
        <f t="shared" si="1"/>
        <v>-4.8</v>
      </c>
      <c r="F46">
        <f t="shared" si="3"/>
        <v>-12.8</v>
      </c>
      <c r="H46">
        <f t="shared" si="4"/>
        <v>-3.2</v>
      </c>
      <c r="I46">
        <f t="shared" si="5"/>
        <v>-2.4</v>
      </c>
      <c r="J46"/>
      <c r="K46" s="11"/>
    </row>
    <row r="47" spans="1:11">
      <c r="A47" s="4">
        <v>1.5</v>
      </c>
      <c r="B47" s="4">
        <v>2</v>
      </c>
      <c r="C47" s="4">
        <v>-1</v>
      </c>
      <c r="D47" s="6">
        <f t="shared" si="1"/>
        <v>-3</v>
      </c>
      <c r="F47">
        <f t="shared" si="3"/>
        <v>-7</v>
      </c>
      <c r="H47">
        <f t="shared" si="4"/>
        <v>-1.9</v>
      </c>
      <c r="I47">
        <f t="shared" si="5"/>
        <v>-1.5</v>
      </c>
      <c r="J47"/>
      <c r="K47" s="11"/>
    </row>
    <row r="48" spans="1:11">
      <c r="A48" s="4">
        <v>2.8</v>
      </c>
      <c r="B48" s="4">
        <v>1.2</v>
      </c>
      <c r="C48" s="4">
        <v>-1</v>
      </c>
      <c r="D48" s="6">
        <f t="shared" si="1"/>
        <v>-3.36</v>
      </c>
      <c r="F48">
        <f t="shared" si="3"/>
        <v>-8</v>
      </c>
      <c r="H48">
        <f t="shared" si="4"/>
        <v>-3.1999999999999997</v>
      </c>
      <c r="I48">
        <f t="shared" si="5"/>
        <v>-2.8</v>
      </c>
      <c r="J48"/>
      <c r="K48" s="11"/>
    </row>
    <row r="49" spans="1:14">
      <c r="A49" s="4">
        <v>1.7</v>
      </c>
      <c r="B49" s="4">
        <v>2</v>
      </c>
      <c r="C49" s="4">
        <v>-1</v>
      </c>
      <c r="D49" s="6">
        <f t="shared" si="1"/>
        <v>-3.4</v>
      </c>
      <c r="F49">
        <f t="shared" si="3"/>
        <v>-7.4</v>
      </c>
      <c r="H49">
        <f t="shared" si="4"/>
        <v>-2.1</v>
      </c>
      <c r="I49">
        <f t="shared" si="5"/>
        <v>-1.7</v>
      </c>
      <c r="N49" s="11"/>
    </row>
    <row r="50" spans="1:14">
      <c r="A50" s="4">
        <v>1.2</v>
      </c>
      <c r="B50" s="4">
        <v>3.1</v>
      </c>
      <c r="C50" s="4">
        <v>-1</v>
      </c>
      <c r="D50" s="6">
        <f t="shared" si="1"/>
        <v>-3.7199999999999998</v>
      </c>
      <c r="F50">
        <f t="shared" si="3"/>
        <v>-8.6</v>
      </c>
      <c r="H50">
        <f t="shared" si="4"/>
        <v>-1.6</v>
      </c>
      <c r="I50">
        <f t="shared" si="5"/>
        <v>-1.2</v>
      </c>
      <c r="N50" s="11"/>
    </row>
    <row r="51" spans="1:14">
      <c r="A51" s="4">
        <v>2.1</v>
      </c>
      <c r="B51" s="4">
        <v>1.2</v>
      </c>
      <c r="C51" s="4">
        <v>-1</v>
      </c>
      <c r="D51" s="6">
        <f t="shared" si="1"/>
        <v>-2.52</v>
      </c>
      <c r="F51">
        <f t="shared" si="3"/>
        <v>-6.6</v>
      </c>
      <c r="H51">
        <f t="shared" si="4"/>
        <v>-2.5</v>
      </c>
      <c r="I51">
        <f t="shared" si="5"/>
        <v>-2.1</v>
      </c>
      <c r="N51" s="11"/>
    </row>
    <row r="52" spans="1:14">
      <c r="A52" s="4">
        <v>1.5</v>
      </c>
      <c r="B52" s="4">
        <v>1.2</v>
      </c>
      <c r="C52" s="4">
        <v>-1</v>
      </c>
      <c r="D52" s="6">
        <f t="shared" si="1"/>
        <v>-1.7999999999999998</v>
      </c>
      <c r="F52">
        <f t="shared" si="3"/>
        <v>-5.4</v>
      </c>
      <c r="H52">
        <f t="shared" si="4"/>
        <v>-1.9</v>
      </c>
      <c r="I52">
        <f t="shared" si="5"/>
        <v>-1.5</v>
      </c>
      <c r="N52" s="11"/>
    </row>
    <row r="53" spans="1:14">
      <c r="A53" s="4">
        <v>1</v>
      </c>
      <c r="B53" s="4">
        <v>2.4</v>
      </c>
      <c r="C53" s="4">
        <v>-1</v>
      </c>
      <c r="D53" s="6">
        <f t="shared" si="1"/>
        <v>-2.4</v>
      </c>
      <c r="F53">
        <f t="shared" si="3"/>
        <v>-6.8</v>
      </c>
      <c r="H53">
        <f t="shared" si="4"/>
        <v>-1.4</v>
      </c>
      <c r="J53" s="11">
        <f>(A53+0.6)*C53</f>
        <v>-1.6</v>
      </c>
      <c r="N53" s="11"/>
    </row>
    <row r="54" spans="1:14">
      <c r="A54" s="4">
        <v>2.1</v>
      </c>
      <c r="B54" s="4">
        <v>2.4</v>
      </c>
      <c r="C54" s="4">
        <v>-1</v>
      </c>
      <c r="D54" s="6">
        <f t="shared" si="1"/>
        <v>-5.04</v>
      </c>
      <c r="F54">
        <f t="shared" si="3"/>
        <v>-9</v>
      </c>
      <c r="H54">
        <f t="shared" si="4"/>
        <v>-2.5</v>
      </c>
      <c r="J54" s="11">
        <f t="shared" ref="J54:J62" si="6">(A54+0.6)*C54</f>
        <v>-2.7</v>
      </c>
      <c r="N54" s="11"/>
    </row>
    <row r="55" spans="1:14">
      <c r="A55" s="4">
        <v>5</v>
      </c>
      <c r="B55" s="4">
        <v>2.4</v>
      </c>
      <c r="C55" s="4">
        <v>-1</v>
      </c>
      <c r="D55" s="6">
        <f t="shared" si="1"/>
        <v>-12</v>
      </c>
      <c r="F55">
        <f t="shared" si="3"/>
        <v>-14.8</v>
      </c>
      <c r="H55">
        <f t="shared" si="4"/>
        <v>-5.4</v>
      </c>
      <c r="J55" s="11">
        <f t="shared" si="6"/>
        <v>-5.6</v>
      </c>
      <c r="N55" s="11"/>
    </row>
    <row r="56" spans="1:14">
      <c r="A56" s="4">
        <v>1.2</v>
      </c>
      <c r="B56" s="4">
        <v>2.4</v>
      </c>
      <c r="C56" s="4">
        <v>-1</v>
      </c>
      <c r="D56" s="6">
        <f t="shared" si="1"/>
        <v>-2.88</v>
      </c>
      <c r="F56">
        <f t="shared" si="3"/>
        <v>-7.1999999999999993</v>
      </c>
      <c r="H56">
        <f t="shared" si="4"/>
        <v>-1.6</v>
      </c>
      <c r="J56" s="11">
        <f t="shared" si="6"/>
        <v>-1.7999999999999998</v>
      </c>
      <c r="N56" s="11"/>
    </row>
    <row r="57" spans="1:14">
      <c r="A57" s="4">
        <v>2.2000000000000002</v>
      </c>
      <c r="B57" s="4">
        <v>2.4</v>
      </c>
      <c r="C57" s="4">
        <v>-1</v>
      </c>
      <c r="D57" s="6">
        <f t="shared" si="1"/>
        <v>-5.28</v>
      </c>
      <c r="F57">
        <f t="shared" si="3"/>
        <v>-9.1999999999999993</v>
      </c>
      <c r="H57">
        <f t="shared" si="4"/>
        <v>-2.6</v>
      </c>
      <c r="J57" s="11">
        <f t="shared" si="6"/>
        <v>-2.8000000000000003</v>
      </c>
      <c r="N57" s="11"/>
    </row>
    <row r="58" spans="1:14">
      <c r="A58" s="4">
        <v>2.5</v>
      </c>
      <c r="B58" s="4">
        <v>2.4</v>
      </c>
      <c r="C58" s="4">
        <v>-1</v>
      </c>
      <c r="D58" s="6">
        <f t="shared" si="1"/>
        <v>-6</v>
      </c>
      <c r="F58">
        <f t="shared" si="3"/>
        <v>-9.8000000000000007</v>
      </c>
      <c r="H58">
        <f t="shared" si="4"/>
        <v>-2.9</v>
      </c>
      <c r="J58" s="11">
        <f t="shared" si="6"/>
        <v>-3.1</v>
      </c>
      <c r="N58" s="11"/>
    </row>
    <row r="59" spans="1:14">
      <c r="A59" s="4">
        <v>3</v>
      </c>
      <c r="B59" s="4">
        <v>2.4</v>
      </c>
      <c r="C59" s="4">
        <v>-1</v>
      </c>
      <c r="D59" s="6">
        <f t="shared" si="1"/>
        <v>-7.1999999999999993</v>
      </c>
      <c r="F59">
        <f t="shared" si="3"/>
        <v>-10.8</v>
      </c>
      <c r="H59">
        <f t="shared" si="4"/>
        <v>-3.4</v>
      </c>
      <c r="J59" s="11">
        <f t="shared" si="6"/>
        <v>-3.6</v>
      </c>
      <c r="N59" s="11"/>
    </row>
    <row r="60" spans="1:14">
      <c r="A60" s="4">
        <v>0.9</v>
      </c>
      <c r="B60" s="4">
        <v>2.4</v>
      </c>
      <c r="C60" s="4">
        <v>-6</v>
      </c>
      <c r="D60" s="6">
        <f t="shared" si="1"/>
        <v>-12.96</v>
      </c>
      <c r="F60">
        <f t="shared" si="3"/>
        <v>-39.599999999999994</v>
      </c>
      <c r="J60" s="11">
        <f t="shared" si="6"/>
        <v>-9</v>
      </c>
      <c r="N60" s="11"/>
    </row>
    <row r="61" spans="1:14">
      <c r="A61" s="4">
        <v>1</v>
      </c>
      <c r="B61" s="4">
        <v>2.4</v>
      </c>
      <c r="C61" s="4">
        <v>-1</v>
      </c>
      <c r="D61" s="6">
        <f t="shared" si="1"/>
        <v>-2.4</v>
      </c>
      <c r="F61">
        <f t="shared" si="3"/>
        <v>-6.8</v>
      </c>
      <c r="H61">
        <f t="shared" si="4"/>
        <v>-1.4</v>
      </c>
      <c r="J61" s="11">
        <f t="shared" si="6"/>
        <v>-1.6</v>
      </c>
      <c r="N61" s="11"/>
    </row>
    <row r="62" spans="1:14">
      <c r="A62" s="4">
        <v>0.8</v>
      </c>
      <c r="B62" s="4">
        <v>2.1</v>
      </c>
      <c r="C62" s="4">
        <v>-4</v>
      </c>
      <c r="D62" s="6">
        <f t="shared" si="1"/>
        <v>-6.7200000000000006</v>
      </c>
      <c r="F62">
        <f t="shared" si="3"/>
        <v>-23.200000000000003</v>
      </c>
      <c r="J62" s="11">
        <f t="shared" si="6"/>
        <v>-5.6</v>
      </c>
      <c r="N62" s="11"/>
    </row>
    <row r="63" spans="1:14">
      <c r="A63" s="4">
        <v>1.07</v>
      </c>
      <c r="B63" s="4">
        <v>2.7</v>
      </c>
      <c r="C63" s="4">
        <v>-1</v>
      </c>
      <c r="D63" s="6">
        <f t="shared" si="1"/>
        <v>-2.8890000000000002</v>
      </c>
      <c r="F63">
        <f t="shared" si="3"/>
        <v>-7.5400000000000009</v>
      </c>
      <c r="N63" s="11"/>
    </row>
    <row r="64" spans="1:14">
      <c r="A64" s="4">
        <v>1.28</v>
      </c>
      <c r="B64" s="4">
        <v>2.7</v>
      </c>
      <c r="C64" s="4">
        <v>-1</v>
      </c>
      <c r="D64" s="6">
        <f t="shared" si="1"/>
        <v>-3.4560000000000004</v>
      </c>
      <c r="F64">
        <f t="shared" si="3"/>
        <v>-7.9600000000000009</v>
      </c>
      <c r="N64" s="11"/>
    </row>
    <row r="65" spans="1:14">
      <c r="A65" s="4">
        <v>0.9</v>
      </c>
      <c r="B65" s="4">
        <v>2.7</v>
      </c>
      <c r="C65" s="4">
        <v>-1</v>
      </c>
      <c r="D65" s="6">
        <f t="shared" si="1"/>
        <v>-2.4300000000000002</v>
      </c>
      <c r="F65">
        <f t="shared" si="3"/>
        <v>-7.2</v>
      </c>
      <c r="N65" s="11"/>
    </row>
    <row r="66" spans="1:14">
      <c r="A66" s="4">
        <v>1.67</v>
      </c>
      <c r="B66" s="4">
        <v>2.7</v>
      </c>
      <c r="C66" s="4">
        <v>-1</v>
      </c>
      <c r="D66" s="6">
        <f t="shared" si="1"/>
        <v>-4.5090000000000003</v>
      </c>
      <c r="F66">
        <f t="shared" si="3"/>
        <v>-8.74</v>
      </c>
      <c r="N66" s="11"/>
    </row>
    <row r="67" spans="1:14">
      <c r="A67" s="4">
        <v>3.07</v>
      </c>
      <c r="B67" s="4">
        <v>2.7</v>
      </c>
      <c r="C67" s="4">
        <v>-1</v>
      </c>
      <c r="D67" s="6">
        <f t="shared" si="1"/>
        <v>-8.2889999999999997</v>
      </c>
      <c r="F67">
        <f t="shared" si="3"/>
        <v>-11.54</v>
      </c>
      <c r="N67" s="11"/>
    </row>
    <row r="68" spans="1:14">
      <c r="A68" s="4">
        <v>15.86</v>
      </c>
      <c r="B68" s="4">
        <v>2.7</v>
      </c>
      <c r="C68" s="4">
        <v>-1</v>
      </c>
      <c r="D68" s="6">
        <f t="shared" si="1"/>
        <v>-42.822000000000003</v>
      </c>
      <c r="F68">
        <f t="shared" si="3"/>
        <v>-37.119999999999997</v>
      </c>
      <c r="N68" s="11"/>
    </row>
    <row r="69" spans="1:14">
      <c r="A69" s="4">
        <v>3.37</v>
      </c>
      <c r="B69" s="4">
        <v>2.7</v>
      </c>
      <c r="C69" s="4">
        <v>-2</v>
      </c>
      <c r="D69" s="6">
        <f t="shared" si="1"/>
        <v>-18.198</v>
      </c>
      <c r="F69">
        <f t="shared" si="3"/>
        <v>-24.28</v>
      </c>
      <c r="N69" s="11"/>
    </row>
    <row r="70" spans="1:14">
      <c r="A70" s="4">
        <v>6.53</v>
      </c>
      <c r="B70" s="4">
        <v>2.7</v>
      </c>
      <c r="C70" s="4">
        <v>-1</v>
      </c>
      <c r="D70" s="6">
        <f t="shared" si="1"/>
        <v>-17.631</v>
      </c>
      <c r="F70">
        <f t="shared" si="3"/>
        <v>-18.46</v>
      </c>
      <c r="N70" s="11"/>
    </row>
    <row r="71" spans="1:14">
      <c r="A71" s="4">
        <v>2.1800000000000002</v>
      </c>
      <c r="B71" s="4">
        <v>2.7</v>
      </c>
      <c r="C71" s="4">
        <v>-1</v>
      </c>
      <c r="D71" s="6">
        <f t="shared" si="1"/>
        <v>-5.886000000000001</v>
      </c>
      <c r="F71">
        <f t="shared" si="3"/>
        <v>-9.7600000000000016</v>
      </c>
      <c r="N71" s="11"/>
    </row>
    <row r="72" spans="1:14">
      <c r="A72" s="4">
        <v>11.31</v>
      </c>
      <c r="B72" s="4">
        <v>2.7</v>
      </c>
      <c r="C72" s="4">
        <v>-1</v>
      </c>
      <c r="D72" s="6">
        <f t="shared" si="1"/>
        <v>-30.537000000000003</v>
      </c>
      <c r="F72">
        <f t="shared" si="3"/>
        <v>-28.020000000000003</v>
      </c>
      <c r="N72" s="11"/>
    </row>
    <row r="73" spans="1:14">
      <c r="A73" s="4">
        <v>1.44</v>
      </c>
      <c r="B73" s="4">
        <v>2.7</v>
      </c>
      <c r="C73" s="4">
        <v>-2</v>
      </c>
      <c r="D73" s="6">
        <f t="shared" si="1"/>
        <v>-7.7759999999999998</v>
      </c>
      <c r="F73">
        <f t="shared" si="3"/>
        <v>-16.560000000000002</v>
      </c>
      <c r="N73" s="11"/>
    </row>
    <row r="74" spans="1:14">
      <c r="A74" s="4">
        <v>3</v>
      </c>
      <c r="B74" s="4">
        <v>2.7</v>
      </c>
      <c r="C74" s="4">
        <v>-1</v>
      </c>
      <c r="D74" s="6">
        <f t="shared" si="1"/>
        <v>-8.1000000000000014</v>
      </c>
      <c r="F74">
        <f t="shared" si="3"/>
        <v>-11.4</v>
      </c>
      <c r="N74" s="11"/>
    </row>
    <row r="75" spans="1:14">
      <c r="A75" s="4">
        <v>1.89</v>
      </c>
      <c r="B75" s="4">
        <v>2.7</v>
      </c>
      <c r="C75" s="4">
        <v>-1</v>
      </c>
      <c r="D75" s="6">
        <f t="shared" si="1"/>
        <v>-5.1029999999999998</v>
      </c>
      <c r="F75">
        <f t="shared" si="3"/>
        <v>-9.18</v>
      </c>
      <c r="N75" s="11"/>
    </row>
    <row r="76" spans="1:14">
      <c r="A76" s="4">
        <v>1.83</v>
      </c>
      <c r="B76" s="4">
        <v>2.7</v>
      </c>
      <c r="C76" s="4">
        <v>-1</v>
      </c>
      <c r="D76" s="6">
        <f t="shared" si="1"/>
        <v>-4.9410000000000007</v>
      </c>
      <c r="F76">
        <f t="shared" si="3"/>
        <v>-9.06</v>
      </c>
      <c r="N76" s="11"/>
    </row>
    <row r="77" spans="1:14">
      <c r="A77" s="4">
        <v>4.4000000000000004</v>
      </c>
      <c r="B77" s="4">
        <v>2.7</v>
      </c>
      <c r="C77" s="4">
        <v>-1</v>
      </c>
      <c r="D77" s="6">
        <f t="shared" si="1"/>
        <v>-11.880000000000003</v>
      </c>
      <c r="F77">
        <f t="shared" si="3"/>
        <v>-14.200000000000001</v>
      </c>
      <c r="N77" s="11"/>
    </row>
    <row r="78" spans="1:14">
      <c r="A78" s="4">
        <v>3.26</v>
      </c>
      <c r="B78" s="4">
        <v>2.7</v>
      </c>
      <c r="C78" s="4">
        <v>-2</v>
      </c>
      <c r="D78" s="6">
        <f t="shared" si="1"/>
        <v>-17.603999999999999</v>
      </c>
      <c r="F78">
        <f t="shared" si="3"/>
        <v>-23.84</v>
      </c>
      <c r="N78" s="11"/>
    </row>
    <row r="79" spans="1:14">
      <c r="A79" s="4">
        <v>4.4400000000000004</v>
      </c>
      <c r="B79" s="4">
        <v>2.7</v>
      </c>
      <c r="C79" s="4">
        <v>-1</v>
      </c>
      <c r="D79" s="6">
        <f t="shared" si="1"/>
        <v>-11.988000000000001</v>
      </c>
      <c r="F79">
        <f t="shared" si="3"/>
        <v>-14.280000000000001</v>
      </c>
      <c r="N79" s="11"/>
    </row>
    <row r="80" spans="1:14">
      <c r="A80" s="4"/>
      <c r="B80" s="4"/>
      <c r="C80" s="4"/>
      <c r="D80" s="6">
        <f>SUM(D2:D79)</f>
        <v>480.72200000000066</v>
      </c>
      <c r="E80" s="6">
        <f>SUM(E2:E79)</f>
        <v>261.04999999999995</v>
      </c>
      <c r="F80" s="19">
        <f>SUM(F2:F79)</f>
        <v>-493.93999999999994</v>
      </c>
      <c r="G80" s="19">
        <f>SUM(G2:G79)</f>
        <v>0</v>
      </c>
      <c r="H80" s="19">
        <f t="shared" ref="H80:J80" si="7">SUM(H2:H79)</f>
        <v>-43.83</v>
      </c>
      <c r="I80" s="19">
        <f t="shared" si="7"/>
        <v>-16.299999999999997</v>
      </c>
      <c r="J80" s="19">
        <f t="shared" si="7"/>
        <v>-30.200000000000003</v>
      </c>
    </row>
    <row r="82" spans="1:12">
      <c r="A82" s="799" t="s">
        <v>117</v>
      </c>
      <c r="B82" s="799"/>
      <c r="C82" s="799"/>
      <c r="D82" s="799"/>
      <c r="E82" s="799"/>
      <c r="F82" s="799"/>
    </row>
    <row r="83" spans="1:12">
      <c r="A83" s="5"/>
      <c r="B83" s="5"/>
      <c r="C83" s="5"/>
      <c r="D83" s="5"/>
      <c r="E83" s="5" t="s">
        <v>113</v>
      </c>
      <c r="F83" s="5" t="s">
        <v>115</v>
      </c>
    </row>
    <row r="84" spans="1:12">
      <c r="A84" s="4">
        <v>3.35</v>
      </c>
      <c r="B84" s="4">
        <v>4.4000000000000004</v>
      </c>
      <c r="C84" s="4"/>
      <c r="D84" s="4">
        <v>1</v>
      </c>
      <c r="E84" s="6">
        <f>(2*(A84+B84+C84))*D84*3.4</f>
        <v>52.699999999999996</v>
      </c>
      <c r="F84" s="6">
        <f>(2*(A84+B84+C84))*D84</f>
        <v>15.5</v>
      </c>
    </row>
    <row r="85" spans="1:12">
      <c r="A85" s="4">
        <v>5.49</v>
      </c>
      <c r="B85" s="4">
        <v>3.93</v>
      </c>
      <c r="C85" s="4"/>
      <c r="D85" s="4">
        <v>1</v>
      </c>
      <c r="E85" s="6">
        <f t="shared" ref="E85:E96" si="8">(2*(A85+B85+C85))*D85*3.4</f>
        <v>64.055999999999997</v>
      </c>
      <c r="F85" s="6">
        <f t="shared" ref="F85:F105" si="9">(2*(A85+B85+C85))*D85</f>
        <v>18.84</v>
      </c>
    </row>
    <row r="86" spans="1:12">
      <c r="A86" s="4">
        <v>2.29</v>
      </c>
      <c r="B86" s="4">
        <v>1.9</v>
      </c>
      <c r="C86" s="4"/>
      <c r="D86" s="4">
        <v>1</v>
      </c>
      <c r="E86" s="6">
        <f t="shared" si="8"/>
        <v>28.491999999999997</v>
      </c>
      <c r="F86" s="6">
        <f t="shared" si="9"/>
        <v>8.379999999999999</v>
      </c>
    </row>
    <row r="87" spans="1:12">
      <c r="A87" s="4">
        <v>3</v>
      </c>
      <c r="B87" s="4">
        <v>1.9</v>
      </c>
      <c r="C87" s="4"/>
      <c r="D87" s="4">
        <v>1</v>
      </c>
      <c r="E87" s="6">
        <f t="shared" si="8"/>
        <v>33.32</v>
      </c>
      <c r="F87" s="6">
        <f t="shared" si="9"/>
        <v>9.8000000000000007</v>
      </c>
      <c r="J87" s="13"/>
      <c r="K87" s="13"/>
      <c r="L87" s="13"/>
    </row>
    <row r="88" spans="1:12">
      <c r="A88" s="4">
        <v>4.4000000000000004</v>
      </c>
      <c r="B88" s="4">
        <v>1.83</v>
      </c>
      <c r="C88" s="4"/>
      <c r="D88" s="4">
        <v>1</v>
      </c>
      <c r="E88" s="6">
        <f t="shared" si="8"/>
        <v>42.364000000000004</v>
      </c>
      <c r="F88" s="6">
        <f t="shared" si="9"/>
        <v>12.46</v>
      </c>
    </row>
    <row r="89" spans="1:12">
      <c r="A89" s="4">
        <v>4.17</v>
      </c>
      <c r="B89" s="4">
        <v>4</v>
      </c>
      <c r="C89" s="4"/>
      <c r="D89" s="4">
        <v>1</v>
      </c>
      <c r="E89" s="6">
        <f t="shared" si="8"/>
        <v>55.555999999999997</v>
      </c>
      <c r="F89" s="6">
        <f t="shared" si="9"/>
        <v>16.34</v>
      </c>
    </row>
    <row r="90" spans="1:12">
      <c r="A90" s="4">
        <v>2.2999999999999998</v>
      </c>
      <c r="B90" s="4">
        <v>1.1000000000000001</v>
      </c>
      <c r="C90" s="4"/>
      <c r="D90" s="4">
        <v>1</v>
      </c>
      <c r="E90" s="6">
        <f t="shared" si="8"/>
        <v>23.119999999999997</v>
      </c>
      <c r="F90" s="6">
        <f t="shared" si="9"/>
        <v>6.8</v>
      </c>
    </row>
    <row r="91" spans="1:12">
      <c r="A91" s="4">
        <v>2.85</v>
      </c>
      <c r="B91" s="4">
        <v>1.49</v>
      </c>
      <c r="C91" s="4"/>
      <c r="D91" s="4">
        <v>1</v>
      </c>
      <c r="E91" s="6">
        <f t="shared" si="8"/>
        <v>29.511999999999997</v>
      </c>
      <c r="F91" s="6">
        <f t="shared" si="9"/>
        <v>8.68</v>
      </c>
    </row>
    <row r="92" spans="1:12">
      <c r="A92" s="4">
        <v>0.5</v>
      </c>
      <c r="B92" s="4">
        <v>0.5</v>
      </c>
      <c r="C92" s="4"/>
      <c r="D92" s="4">
        <v>1</v>
      </c>
      <c r="E92" s="6">
        <f t="shared" si="8"/>
        <v>6.8</v>
      </c>
      <c r="F92" s="6">
        <f t="shared" si="9"/>
        <v>2</v>
      </c>
    </row>
    <row r="93" spans="1:12">
      <c r="A93" s="4">
        <v>3.68</v>
      </c>
      <c r="B93" s="4">
        <v>1.89</v>
      </c>
      <c r="C93" s="4"/>
      <c r="D93" s="4">
        <v>1</v>
      </c>
      <c r="E93" s="6">
        <f t="shared" si="8"/>
        <v>37.875999999999998</v>
      </c>
      <c r="F93" s="6">
        <f t="shared" si="9"/>
        <v>11.14</v>
      </c>
    </row>
    <row r="94" spans="1:12">
      <c r="A94" s="4">
        <v>3.91</v>
      </c>
      <c r="B94" s="4">
        <v>3.61</v>
      </c>
      <c r="C94" s="4"/>
      <c r="D94" s="4">
        <v>1</v>
      </c>
      <c r="E94" s="6">
        <f t="shared" si="8"/>
        <v>51.135999999999996</v>
      </c>
      <c r="F94" s="6">
        <f t="shared" si="9"/>
        <v>15.04</v>
      </c>
    </row>
    <row r="95" spans="1:12">
      <c r="A95" s="4">
        <v>1.44</v>
      </c>
      <c r="B95" s="4">
        <v>3</v>
      </c>
      <c r="C95" s="4"/>
      <c r="D95" s="4">
        <v>1</v>
      </c>
      <c r="E95" s="6">
        <f t="shared" si="8"/>
        <v>30.191999999999997</v>
      </c>
      <c r="F95" s="6">
        <f t="shared" si="9"/>
        <v>8.879999999999999</v>
      </c>
    </row>
    <row r="96" spans="1:12">
      <c r="A96" s="4">
        <v>4.2300000000000004</v>
      </c>
      <c r="B96" s="4">
        <v>3.9</v>
      </c>
      <c r="C96" s="4">
        <v>0.6</v>
      </c>
      <c r="D96" s="4">
        <v>1</v>
      </c>
      <c r="E96" s="6">
        <f t="shared" si="8"/>
        <v>59.364000000000004</v>
      </c>
      <c r="F96" s="6">
        <f>(2*(A96+B96+C96))*D96</f>
        <v>17.46</v>
      </c>
    </row>
    <row r="97" spans="1:6">
      <c r="A97" s="4">
        <v>74.150000000000006</v>
      </c>
      <c r="B97" s="4"/>
      <c r="C97" s="4"/>
      <c r="D97" s="4">
        <v>1</v>
      </c>
      <c r="E97" s="6">
        <f>A97*D97*3.4</f>
        <v>252.11</v>
      </c>
      <c r="F97" s="6">
        <f>A97*D97</f>
        <v>74.150000000000006</v>
      </c>
    </row>
    <row r="98" spans="1:6">
      <c r="A98" s="4">
        <v>3.9</v>
      </c>
      <c r="B98" s="4">
        <v>3.77</v>
      </c>
      <c r="C98" s="4"/>
      <c r="D98" s="4">
        <v>1</v>
      </c>
      <c r="E98" s="6">
        <f>(2*(A98+B98+C98))*D98*3.4</f>
        <v>52.155999999999999</v>
      </c>
      <c r="F98" s="6">
        <f t="shared" si="9"/>
        <v>15.34</v>
      </c>
    </row>
    <row r="99" spans="1:6">
      <c r="A99" s="4">
        <v>0.56000000000000005</v>
      </c>
      <c r="B99" s="4">
        <v>0.99</v>
      </c>
      <c r="C99" s="4"/>
      <c r="D99" s="4">
        <v>1</v>
      </c>
      <c r="E99" s="6">
        <f t="shared" ref="E99:E105" si="10">(2*(A99+B99+C99))*D99*3.4</f>
        <v>10.54</v>
      </c>
      <c r="F99" s="6">
        <f t="shared" si="9"/>
        <v>3.1</v>
      </c>
    </row>
    <row r="100" spans="1:6">
      <c r="A100" s="4">
        <v>2.83</v>
      </c>
      <c r="B100" s="4">
        <v>3.13</v>
      </c>
      <c r="C100" s="4"/>
      <c r="D100" s="4">
        <v>1</v>
      </c>
      <c r="E100" s="6">
        <f t="shared" si="10"/>
        <v>40.527999999999999</v>
      </c>
      <c r="F100" s="6">
        <f t="shared" si="9"/>
        <v>11.92</v>
      </c>
    </row>
    <row r="101" spans="1:6">
      <c r="A101" s="4">
        <v>1.77</v>
      </c>
      <c r="B101" s="4">
        <v>1.2</v>
      </c>
      <c r="C101" s="4"/>
      <c r="D101" s="4">
        <v>1</v>
      </c>
      <c r="E101" s="6">
        <f t="shared" si="10"/>
        <v>20.195999999999998</v>
      </c>
      <c r="F101" s="6">
        <f t="shared" si="9"/>
        <v>5.9399999999999995</v>
      </c>
    </row>
    <row r="102" spans="1:6">
      <c r="A102" s="4">
        <v>3.12</v>
      </c>
      <c r="B102" s="4">
        <v>2.15</v>
      </c>
      <c r="C102" s="4"/>
      <c r="D102" s="4">
        <v>1</v>
      </c>
      <c r="E102" s="6">
        <f t="shared" si="10"/>
        <v>35.835999999999999</v>
      </c>
      <c r="F102" s="6">
        <f t="shared" si="9"/>
        <v>10.54</v>
      </c>
    </row>
    <row r="103" spans="1:6">
      <c r="A103" s="4">
        <v>2.83</v>
      </c>
      <c r="B103" s="4">
        <v>3.12</v>
      </c>
      <c r="C103" s="4"/>
      <c r="D103" s="4">
        <v>1</v>
      </c>
      <c r="E103" s="6">
        <f t="shared" si="10"/>
        <v>40.46</v>
      </c>
      <c r="F103" s="6">
        <f t="shared" si="9"/>
        <v>11.9</v>
      </c>
    </row>
    <row r="104" spans="1:6">
      <c r="A104" s="4">
        <v>6.53</v>
      </c>
      <c r="B104" s="4">
        <v>9.1300000000000008</v>
      </c>
      <c r="C104" s="4"/>
      <c r="D104" s="4">
        <v>1</v>
      </c>
      <c r="E104" s="6">
        <f t="shared" si="10"/>
        <v>106.488</v>
      </c>
      <c r="F104" s="6">
        <f t="shared" si="9"/>
        <v>31.32</v>
      </c>
    </row>
    <row r="105" spans="1:6">
      <c r="A105" s="4">
        <v>6.93</v>
      </c>
      <c r="B105" s="4">
        <v>3.1</v>
      </c>
      <c r="C105" s="4"/>
      <c r="D105" s="4">
        <v>1</v>
      </c>
      <c r="E105" s="6">
        <f t="shared" si="10"/>
        <v>68.203999999999994</v>
      </c>
      <c r="F105" s="6">
        <f t="shared" si="9"/>
        <v>20.059999999999999</v>
      </c>
    </row>
    <row r="106" spans="1:6">
      <c r="A106" s="4">
        <v>30.7</v>
      </c>
      <c r="B106" s="4"/>
      <c r="C106" s="4"/>
      <c r="D106" s="4">
        <v>1</v>
      </c>
      <c r="E106" s="6">
        <f>A106*D106*3.4</f>
        <v>104.38</v>
      </c>
      <c r="F106" s="6">
        <f>A106*D106</f>
        <v>30.7</v>
      </c>
    </row>
    <row r="107" spans="1:6">
      <c r="A107" s="4">
        <v>20.079999999999998</v>
      </c>
      <c r="B107" s="4"/>
      <c r="C107" s="4"/>
      <c r="D107" s="4">
        <v>1</v>
      </c>
      <c r="E107" s="6">
        <f>A107*D107*3.4</f>
        <v>68.271999999999991</v>
      </c>
      <c r="F107" s="6">
        <f>A107*D107</f>
        <v>20.079999999999998</v>
      </c>
    </row>
    <row r="108" spans="1:6">
      <c r="A108" s="4">
        <v>1</v>
      </c>
      <c r="B108" s="4">
        <v>1.5</v>
      </c>
      <c r="C108" s="4"/>
      <c r="D108" s="4">
        <v>-6</v>
      </c>
      <c r="E108" s="6">
        <f>A108*B108*D108</f>
        <v>-9</v>
      </c>
      <c r="F108" s="6"/>
    </row>
    <row r="109" spans="1:6">
      <c r="A109" s="4">
        <v>1.1000000000000001</v>
      </c>
      <c r="B109" s="4">
        <v>1.5</v>
      </c>
      <c r="C109" s="4"/>
      <c r="D109" s="4">
        <v>-1</v>
      </c>
      <c r="E109" s="6">
        <f t="shared" ref="E109:E145" si="11">A109*B109*D109</f>
        <v>-1.6500000000000001</v>
      </c>
      <c r="F109" s="6"/>
    </row>
    <row r="110" spans="1:6">
      <c r="A110" s="4">
        <v>6</v>
      </c>
      <c r="B110" s="4">
        <v>2.2999999999999998</v>
      </c>
      <c r="C110" s="4"/>
      <c r="D110" s="4">
        <v>-2</v>
      </c>
      <c r="E110" s="6">
        <f t="shared" si="11"/>
        <v>-27.599999999999998</v>
      </c>
      <c r="F110" s="6"/>
    </row>
    <row r="111" spans="1:6">
      <c r="A111" s="4">
        <v>1.2</v>
      </c>
      <c r="B111" s="4">
        <v>2</v>
      </c>
      <c r="C111" s="4"/>
      <c r="D111" s="4">
        <v>-2</v>
      </c>
      <c r="E111" s="6">
        <f t="shared" si="11"/>
        <v>-4.8</v>
      </c>
      <c r="F111" s="6"/>
    </row>
    <row r="112" spans="1:6">
      <c r="A112" s="4">
        <v>1.5</v>
      </c>
      <c r="B112" s="4">
        <v>2</v>
      </c>
      <c r="C112" s="4"/>
      <c r="D112" s="4">
        <v>-2</v>
      </c>
      <c r="E112" s="6">
        <f t="shared" si="11"/>
        <v>-6</v>
      </c>
      <c r="F112" s="6"/>
    </row>
    <row r="113" spans="1:6">
      <c r="A113" s="4">
        <v>2.8</v>
      </c>
      <c r="B113" s="4">
        <v>1.2</v>
      </c>
      <c r="C113" s="4"/>
      <c r="D113" s="4">
        <v>-1</v>
      </c>
      <c r="E113" s="6">
        <f t="shared" si="11"/>
        <v>-3.36</v>
      </c>
      <c r="F113" s="6"/>
    </row>
    <row r="114" spans="1:6">
      <c r="A114" s="4">
        <v>1.7</v>
      </c>
      <c r="B114" s="4">
        <v>2</v>
      </c>
      <c r="C114" s="4"/>
      <c r="D114" s="4">
        <v>-1</v>
      </c>
      <c r="E114" s="6">
        <f t="shared" si="11"/>
        <v>-3.4</v>
      </c>
      <c r="F114" s="6"/>
    </row>
    <row r="115" spans="1:6">
      <c r="A115" s="4">
        <v>1.2</v>
      </c>
      <c r="B115" s="4">
        <v>3.1</v>
      </c>
      <c r="C115" s="4"/>
      <c r="D115" s="4">
        <v>-1</v>
      </c>
      <c r="E115" s="6">
        <f t="shared" si="11"/>
        <v>-3.7199999999999998</v>
      </c>
      <c r="F115" s="6"/>
    </row>
    <row r="116" spans="1:6">
      <c r="A116" s="4">
        <v>2.1</v>
      </c>
      <c r="B116" s="4">
        <v>1.2</v>
      </c>
      <c r="C116" s="4"/>
      <c r="D116" s="4">
        <v>-1</v>
      </c>
      <c r="E116" s="6">
        <f t="shared" si="11"/>
        <v>-2.52</v>
      </c>
      <c r="F116" s="6"/>
    </row>
    <row r="117" spans="1:6">
      <c r="A117" s="4">
        <v>1.5</v>
      </c>
      <c r="B117" s="4">
        <v>1.2</v>
      </c>
      <c r="C117" s="4"/>
      <c r="D117" s="4">
        <v>-2</v>
      </c>
      <c r="E117" s="6">
        <f t="shared" si="11"/>
        <v>-3.5999999999999996</v>
      </c>
      <c r="F117" s="6"/>
    </row>
    <row r="118" spans="1:6">
      <c r="A118" s="4">
        <v>1</v>
      </c>
      <c r="B118" s="4">
        <v>2.4</v>
      </c>
      <c r="C118" s="4"/>
      <c r="D118" s="4">
        <v>-2</v>
      </c>
      <c r="E118" s="6">
        <f t="shared" si="11"/>
        <v>-4.8</v>
      </c>
      <c r="F118" s="6"/>
    </row>
    <row r="119" spans="1:6">
      <c r="A119" s="4">
        <v>2.1</v>
      </c>
      <c r="B119" s="4">
        <v>2.4</v>
      </c>
      <c r="C119" s="4"/>
      <c r="D119" s="4">
        <v>-2</v>
      </c>
      <c r="E119" s="6">
        <f t="shared" si="11"/>
        <v>-10.08</v>
      </c>
      <c r="F119" s="6"/>
    </row>
    <row r="120" spans="1:6">
      <c r="A120" s="4">
        <v>5</v>
      </c>
      <c r="B120" s="4">
        <v>2.4</v>
      </c>
      <c r="C120" s="4"/>
      <c r="D120" s="4">
        <v>-2</v>
      </c>
      <c r="E120" s="6">
        <f t="shared" si="11"/>
        <v>-24</v>
      </c>
      <c r="F120" s="6"/>
    </row>
    <row r="121" spans="1:6">
      <c r="A121" s="4">
        <v>1.2</v>
      </c>
      <c r="B121" s="4">
        <v>2.4</v>
      </c>
      <c r="C121" s="4"/>
      <c r="D121" s="4">
        <v>-2</v>
      </c>
      <c r="E121" s="6">
        <f t="shared" si="11"/>
        <v>-5.76</v>
      </c>
      <c r="F121" s="6"/>
    </row>
    <row r="122" spans="1:6">
      <c r="A122" s="4">
        <v>2.2000000000000002</v>
      </c>
      <c r="B122" s="4">
        <v>2.4</v>
      </c>
      <c r="C122" s="4"/>
      <c r="D122" s="4">
        <v>-2</v>
      </c>
      <c r="E122" s="6">
        <f t="shared" si="11"/>
        <v>-10.56</v>
      </c>
      <c r="F122" s="6"/>
    </row>
    <row r="123" spans="1:6">
      <c r="A123" s="4">
        <v>2.5</v>
      </c>
      <c r="B123" s="4">
        <v>2.4</v>
      </c>
      <c r="C123" s="4"/>
      <c r="D123" s="4">
        <v>-2</v>
      </c>
      <c r="E123" s="6">
        <f t="shared" si="11"/>
        <v>-12</v>
      </c>
      <c r="F123" s="6"/>
    </row>
    <row r="124" spans="1:6">
      <c r="A124" s="4">
        <v>3</v>
      </c>
      <c r="B124" s="4">
        <v>2.4</v>
      </c>
      <c r="C124" s="4"/>
      <c r="D124" s="4">
        <v>-2</v>
      </c>
      <c r="E124" s="6">
        <f t="shared" si="11"/>
        <v>-14.399999999999999</v>
      </c>
      <c r="F124" s="6"/>
    </row>
    <row r="125" spans="1:6">
      <c r="A125" s="4">
        <v>0.9</v>
      </c>
      <c r="B125" s="4">
        <v>2.4</v>
      </c>
      <c r="C125" s="4"/>
      <c r="D125" s="4">
        <v>-12</v>
      </c>
      <c r="E125" s="6">
        <f t="shared" si="11"/>
        <v>-25.92</v>
      </c>
      <c r="F125" s="6"/>
    </row>
    <row r="126" spans="1:6">
      <c r="A126" s="4">
        <v>1</v>
      </c>
      <c r="B126" s="4">
        <v>2.4</v>
      </c>
      <c r="C126" s="4"/>
      <c r="D126" s="4">
        <v>-2</v>
      </c>
      <c r="E126" s="6">
        <f t="shared" si="11"/>
        <v>-4.8</v>
      </c>
      <c r="F126" s="6"/>
    </row>
    <row r="127" spans="1:6">
      <c r="A127" s="4">
        <v>0.8</v>
      </c>
      <c r="B127" s="4">
        <v>2.1</v>
      </c>
      <c r="C127" s="4"/>
      <c r="D127" s="4">
        <v>-8</v>
      </c>
      <c r="E127" s="6">
        <f t="shared" si="11"/>
        <v>-13.440000000000001</v>
      </c>
      <c r="F127" s="6"/>
    </row>
    <row r="128" spans="1:6">
      <c r="A128" s="4">
        <v>1.07</v>
      </c>
      <c r="B128" s="4">
        <v>2.7</v>
      </c>
      <c r="C128" s="4"/>
      <c r="D128" s="4">
        <v>-1</v>
      </c>
      <c r="E128" s="6">
        <f t="shared" si="11"/>
        <v>-2.8890000000000002</v>
      </c>
      <c r="F128" s="6"/>
    </row>
    <row r="129" spans="1:6">
      <c r="A129" s="4">
        <v>1.28</v>
      </c>
      <c r="B129" s="4">
        <v>2.7</v>
      </c>
      <c r="C129" s="4"/>
      <c r="D129" s="4">
        <v>-2</v>
      </c>
      <c r="E129" s="6">
        <f t="shared" si="11"/>
        <v>-6.9120000000000008</v>
      </c>
      <c r="F129" s="6"/>
    </row>
    <row r="130" spans="1:6">
      <c r="A130" s="4">
        <v>2.1800000000000002</v>
      </c>
      <c r="B130" s="4">
        <v>2.7</v>
      </c>
      <c r="C130" s="4"/>
      <c r="D130" s="4">
        <v>-2</v>
      </c>
      <c r="E130" s="6">
        <f t="shared" si="11"/>
        <v>-11.772000000000002</v>
      </c>
      <c r="F130" s="6"/>
    </row>
    <row r="131" spans="1:6">
      <c r="A131" s="4">
        <v>2.12</v>
      </c>
      <c r="B131" s="4">
        <v>2.7</v>
      </c>
      <c r="C131" s="4"/>
      <c r="D131" s="4">
        <v>-2</v>
      </c>
      <c r="E131" s="6">
        <f t="shared" si="11"/>
        <v>-11.448000000000002</v>
      </c>
      <c r="F131" s="6"/>
    </row>
    <row r="132" spans="1:6">
      <c r="A132" s="4">
        <v>0.9</v>
      </c>
      <c r="B132" s="4">
        <v>2.7</v>
      </c>
      <c r="C132" s="4"/>
      <c r="D132" s="4">
        <v>-2</v>
      </c>
      <c r="E132" s="6">
        <f t="shared" si="11"/>
        <v>-4.8600000000000003</v>
      </c>
      <c r="F132" s="6"/>
    </row>
    <row r="133" spans="1:6">
      <c r="A133" s="4">
        <v>1.67</v>
      </c>
      <c r="B133" s="4">
        <v>2.7</v>
      </c>
      <c r="C133" s="4"/>
      <c r="D133" s="4">
        <v>-1</v>
      </c>
      <c r="E133" s="6">
        <f t="shared" si="11"/>
        <v>-4.5090000000000003</v>
      </c>
      <c r="F133" s="6"/>
    </row>
    <row r="134" spans="1:6">
      <c r="A134" s="4">
        <v>3.07</v>
      </c>
      <c r="B134" s="4">
        <v>2.7</v>
      </c>
      <c r="C134" s="4"/>
      <c r="D134" s="4">
        <v>-1</v>
      </c>
      <c r="E134" s="6">
        <f t="shared" si="11"/>
        <v>-8.2889999999999997</v>
      </c>
      <c r="F134" s="6"/>
    </row>
    <row r="135" spans="1:6">
      <c r="A135" s="4">
        <v>15.86</v>
      </c>
      <c r="B135" s="4">
        <v>2.7</v>
      </c>
      <c r="C135" s="4"/>
      <c r="D135" s="4">
        <v>-1</v>
      </c>
      <c r="E135" s="6">
        <f t="shared" si="11"/>
        <v>-42.822000000000003</v>
      </c>
      <c r="F135" s="6"/>
    </row>
    <row r="136" spans="1:6">
      <c r="A136" s="4">
        <v>3.37</v>
      </c>
      <c r="B136" s="4">
        <v>2.7</v>
      </c>
      <c r="C136" s="4"/>
      <c r="D136" s="4">
        <v>-2</v>
      </c>
      <c r="E136" s="6">
        <f t="shared" si="11"/>
        <v>-18.198</v>
      </c>
      <c r="F136" s="6"/>
    </row>
    <row r="137" spans="1:6">
      <c r="A137" s="4">
        <v>6.53</v>
      </c>
      <c r="B137" s="4">
        <v>2.7</v>
      </c>
      <c r="C137" s="4"/>
      <c r="D137" s="4">
        <v>-1</v>
      </c>
      <c r="E137" s="6">
        <f t="shared" si="11"/>
        <v>-17.631</v>
      </c>
      <c r="F137" s="6"/>
    </row>
    <row r="138" spans="1:6">
      <c r="A138" s="4">
        <v>11.31</v>
      </c>
      <c r="B138" s="4">
        <v>2.7</v>
      </c>
      <c r="C138" s="4"/>
      <c r="D138" s="4">
        <v>-1</v>
      </c>
      <c r="E138" s="6">
        <f t="shared" si="11"/>
        <v>-30.537000000000003</v>
      </c>
      <c r="F138" s="6"/>
    </row>
    <row r="139" spans="1:6">
      <c r="A139" s="4">
        <v>1.44</v>
      </c>
      <c r="B139" s="4">
        <v>2.7</v>
      </c>
      <c r="C139" s="4"/>
      <c r="D139" s="4">
        <v>-2</v>
      </c>
      <c r="E139" s="6">
        <f t="shared" si="11"/>
        <v>-7.7759999999999998</v>
      </c>
      <c r="F139" s="6"/>
    </row>
    <row r="140" spans="1:6">
      <c r="A140" s="4">
        <v>3</v>
      </c>
      <c r="B140" s="4">
        <v>2.7</v>
      </c>
      <c r="C140" s="4"/>
      <c r="D140" s="4">
        <v>-1</v>
      </c>
      <c r="E140" s="6">
        <f t="shared" si="11"/>
        <v>-8.1000000000000014</v>
      </c>
      <c r="F140" s="6"/>
    </row>
    <row r="141" spans="1:6">
      <c r="A141" s="4">
        <v>1.89</v>
      </c>
      <c r="B141" s="4">
        <v>2.7</v>
      </c>
      <c r="C141" s="4"/>
      <c r="D141" s="4">
        <v>-1</v>
      </c>
      <c r="E141" s="6">
        <f t="shared" si="11"/>
        <v>-5.1029999999999998</v>
      </c>
      <c r="F141" s="6"/>
    </row>
    <row r="142" spans="1:6">
      <c r="A142" s="4">
        <v>1.83</v>
      </c>
      <c r="B142" s="4">
        <v>2.7</v>
      </c>
      <c r="C142" s="4"/>
      <c r="D142" s="4">
        <v>-1</v>
      </c>
      <c r="E142" s="6">
        <f t="shared" si="11"/>
        <v>-4.9410000000000007</v>
      </c>
      <c r="F142" s="6"/>
    </row>
    <row r="143" spans="1:6">
      <c r="A143" s="4">
        <v>4.4000000000000004</v>
      </c>
      <c r="B143" s="4">
        <v>2.7</v>
      </c>
      <c r="C143" s="4"/>
      <c r="D143" s="4">
        <v>-1</v>
      </c>
      <c r="E143" s="6">
        <f t="shared" si="11"/>
        <v>-11.880000000000003</v>
      </c>
      <c r="F143" s="6"/>
    </row>
    <row r="144" spans="1:6">
      <c r="A144" s="4">
        <v>3.26</v>
      </c>
      <c r="B144" s="4">
        <v>2.7</v>
      </c>
      <c r="C144" s="4"/>
      <c r="D144" s="4">
        <v>-2</v>
      </c>
      <c r="E144" s="6">
        <f t="shared" si="11"/>
        <v>-17.603999999999999</v>
      </c>
      <c r="F144" s="6"/>
    </row>
    <row r="145" spans="1:6">
      <c r="A145" s="4">
        <v>4.4400000000000004</v>
      </c>
      <c r="B145" s="4">
        <v>2.7</v>
      </c>
      <c r="C145" s="4"/>
      <c r="D145" s="4">
        <v>-1</v>
      </c>
      <c r="E145" s="6">
        <f t="shared" si="11"/>
        <v>-11.988000000000001</v>
      </c>
      <c r="F145" s="6"/>
    </row>
    <row r="146" spans="1:6">
      <c r="A146" s="4"/>
      <c r="B146" s="4"/>
      <c r="C146" s="4"/>
      <c r="D146" s="4"/>
      <c r="E146" s="6">
        <f>SUM(E84:E145)</f>
        <v>894.98900000000026</v>
      </c>
      <c r="F146" s="6">
        <f>SUM(F84:F145)</f>
        <v>386.36999999999995</v>
      </c>
    </row>
    <row r="148" spans="1:6">
      <c r="A148" s="799" t="s">
        <v>114</v>
      </c>
      <c r="B148" s="799"/>
      <c r="C148" s="799"/>
      <c r="D148" s="799"/>
      <c r="E148" s="799"/>
      <c r="F148" s="799"/>
    </row>
    <row r="149" spans="1:6">
      <c r="A149" s="5"/>
      <c r="B149" s="5"/>
      <c r="C149" s="5"/>
      <c r="D149" s="5"/>
      <c r="E149" s="5" t="s">
        <v>113</v>
      </c>
      <c r="F149" s="5" t="s">
        <v>115</v>
      </c>
    </row>
    <row r="150" spans="1:6">
      <c r="A150" s="4">
        <v>2.29</v>
      </c>
      <c r="B150" s="4">
        <v>1.9</v>
      </c>
      <c r="C150" s="4"/>
      <c r="D150" s="4">
        <v>1</v>
      </c>
      <c r="E150" s="6">
        <f>(2*(A150+B150+C150))*D150*3.4</f>
        <v>28.491999999999997</v>
      </c>
      <c r="F150" s="6">
        <f t="shared" ref="F150:F153" si="12">(2*(A150+B150+C150))*D150</f>
        <v>8.379999999999999</v>
      </c>
    </row>
    <row r="151" spans="1:6">
      <c r="A151" s="4">
        <v>2.85</v>
      </c>
      <c r="B151" s="4">
        <v>1.49</v>
      </c>
      <c r="C151" s="4"/>
      <c r="D151" s="4">
        <v>1</v>
      </c>
      <c r="E151" s="6">
        <f t="shared" ref="E151:E153" si="13">(2*(A151+B151+C151))*D151*3.4</f>
        <v>29.511999999999997</v>
      </c>
      <c r="F151" s="6">
        <f t="shared" si="12"/>
        <v>8.68</v>
      </c>
    </row>
    <row r="152" spans="1:6">
      <c r="A152" s="4">
        <v>3.9</v>
      </c>
      <c r="B152" s="4">
        <v>1.77</v>
      </c>
      <c r="C152" s="4"/>
      <c r="D152" s="4">
        <v>1</v>
      </c>
      <c r="E152" s="6">
        <f t="shared" si="13"/>
        <v>38.555999999999997</v>
      </c>
      <c r="F152" s="6">
        <f t="shared" si="12"/>
        <v>11.34</v>
      </c>
    </row>
    <row r="153" spans="1:6">
      <c r="A153" s="4">
        <v>2.83</v>
      </c>
      <c r="B153" s="4">
        <v>3.12</v>
      </c>
      <c r="C153" s="4"/>
      <c r="D153" s="4">
        <v>1</v>
      </c>
      <c r="E153" s="6">
        <f t="shared" si="13"/>
        <v>40.46</v>
      </c>
      <c r="F153" s="6">
        <f t="shared" si="12"/>
        <v>11.9</v>
      </c>
    </row>
    <row r="154" spans="1:6">
      <c r="A154" s="4">
        <v>1.5</v>
      </c>
      <c r="B154" s="4">
        <v>1.2</v>
      </c>
      <c r="C154" s="4"/>
      <c r="D154" s="4">
        <v>-1</v>
      </c>
      <c r="E154" s="6">
        <f t="shared" ref="E154:E158" si="14">A154*B154*D154</f>
        <v>-1.7999999999999998</v>
      </c>
      <c r="F154" s="6"/>
    </row>
    <row r="155" spans="1:6">
      <c r="A155" s="4">
        <v>2.1</v>
      </c>
      <c r="B155" s="4">
        <v>1.2</v>
      </c>
      <c r="C155" s="4"/>
      <c r="D155" s="4">
        <v>-1</v>
      </c>
      <c r="E155" s="6">
        <f t="shared" si="14"/>
        <v>-2.52</v>
      </c>
      <c r="F155" s="6"/>
    </row>
    <row r="156" spans="1:6">
      <c r="A156" s="4">
        <v>1.7</v>
      </c>
      <c r="B156" s="4">
        <v>2</v>
      </c>
      <c r="C156" s="4"/>
      <c r="D156" s="4">
        <v>-1</v>
      </c>
      <c r="E156" s="6">
        <f t="shared" si="14"/>
        <v>-3.4</v>
      </c>
      <c r="F156" s="6"/>
    </row>
    <row r="157" spans="1:6">
      <c r="A157" s="4">
        <v>1.5</v>
      </c>
      <c r="B157" s="4">
        <v>2</v>
      </c>
      <c r="C157" s="4"/>
      <c r="D157" s="4">
        <v>-1</v>
      </c>
      <c r="E157" s="6">
        <f t="shared" si="14"/>
        <v>-3</v>
      </c>
      <c r="F157" s="6"/>
    </row>
    <row r="158" spans="1:6">
      <c r="A158" s="4">
        <v>0.8</v>
      </c>
      <c r="B158" s="4">
        <v>2.1</v>
      </c>
      <c r="C158" s="4"/>
      <c r="D158" s="4">
        <v>-4</v>
      </c>
      <c r="E158" s="6">
        <f t="shared" si="14"/>
        <v>-6.7200000000000006</v>
      </c>
      <c r="F158" s="6"/>
    </row>
    <row r="159" spans="1:6">
      <c r="A159" s="4"/>
      <c r="B159" s="4"/>
      <c r="C159" s="4"/>
      <c r="D159" s="4"/>
      <c r="E159" s="6">
        <f>SUM(E150:E158)</f>
        <v>119.57999999999996</v>
      </c>
      <c r="F159" s="6">
        <f>SUM(F150:F158)</f>
        <v>40.299999999999997</v>
      </c>
    </row>
    <row r="162" spans="1:5">
      <c r="A162" s="802" t="s">
        <v>116</v>
      </c>
      <c r="B162" s="802"/>
      <c r="C162" s="802"/>
      <c r="D162" s="802"/>
      <c r="E162" s="802"/>
    </row>
    <row r="163" spans="1:5">
      <c r="A163" s="4">
        <v>107.37</v>
      </c>
      <c r="B163" s="4">
        <v>1</v>
      </c>
      <c r="C163" s="4">
        <v>3.6</v>
      </c>
      <c r="D163" s="6">
        <f>A163*B163*C163</f>
        <v>386.53200000000004</v>
      </c>
      <c r="E163" s="4">
        <f>A163*B163</f>
        <v>107.37</v>
      </c>
    </row>
    <row r="164" spans="1:5">
      <c r="A164" s="4">
        <v>7.75</v>
      </c>
      <c r="B164" s="4">
        <v>4</v>
      </c>
      <c r="C164" s="4">
        <v>1.5</v>
      </c>
      <c r="D164" s="6">
        <f t="shared" ref="D164:D165" si="15">A164*B164*C164</f>
        <v>46.5</v>
      </c>
      <c r="E164" s="4"/>
    </row>
    <row r="165" spans="1:5">
      <c r="A165" s="4">
        <v>2.2200000000000002</v>
      </c>
      <c r="B165" s="4">
        <v>4</v>
      </c>
      <c r="C165" s="4">
        <v>1.5</v>
      </c>
      <c r="D165" s="6">
        <f t="shared" si="15"/>
        <v>13.32</v>
      </c>
      <c r="E165" s="4"/>
    </row>
    <row r="166" spans="1:5">
      <c r="A166" s="4">
        <v>1</v>
      </c>
      <c r="B166" s="4">
        <v>1.5</v>
      </c>
      <c r="C166" s="4">
        <v>-2</v>
      </c>
      <c r="D166" s="6">
        <f t="shared" ref="D166:D190" si="16">A166*B166*C166</f>
        <v>-3</v>
      </c>
      <c r="E166" s="4"/>
    </row>
    <row r="167" spans="1:5">
      <c r="A167" s="4">
        <v>1.1000000000000001</v>
      </c>
      <c r="B167" s="4">
        <v>1.5</v>
      </c>
      <c r="C167" s="4">
        <v>-1</v>
      </c>
      <c r="D167" s="6">
        <f t="shared" si="16"/>
        <v>-1.6500000000000001</v>
      </c>
      <c r="E167" s="4"/>
    </row>
    <row r="168" spans="1:5">
      <c r="A168" s="4">
        <v>6</v>
      </c>
      <c r="B168" s="4">
        <v>2.2999999999999998</v>
      </c>
      <c r="C168" s="4">
        <v>-1</v>
      </c>
      <c r="D168" s="6">
        <f t="shared" si="16"/>
        <v>-13.799999999999999</v>
      </c>
      <c r="E168" s="4"/>
    </row>
    <row r="169" spans="1:5">
      <c r="A169" s="4">
        <v>1.2</v>
      </c>
      <c r="B169" s="4">
        <v>2</v>
      </c>
      <c r="C169" s="4">
        <v>-2</v>
      </c>
      <c r="D169" s="6">
        <f t="shared" si="16"/>
        <v>-4.8</v>
      </c>
      <c r="E169" s="4"/>
    </row>
    <row r="170" spans="1:5">
      <c r="A170" s="4">
        <v>1.5</v>
      </c>
      <c r="B170" s="4">
        <v>2</v>
      </c>
      <c r="C170" s="4">
        <v>-1</v>
      </c>
      <c r="D170" s="6">
        <f t="shared" si="16"/>
        <v>-3</v>
      </c>
      <c r="E170" s="4"/>
    </row>
    <row r="171" spans="1:5">
      <c r="A171" s="4">
        <v>2.8</v>
      </c>
      <c r="B171" s="4">
        <v>1.2</v>
      </c>
      <c r="C171" s="4">
        <v>-1</v>
      </c>
      <c r="D171" s="6">
        <f t="shared" si="16"/>
        <v>-3.36</v>
      </c>
      <c r="E171" s="4"/>
    </row>
    <row r="172" spans="1:5">
      <c r="A172" s="4">
        <v>1.7</v>
      </c>
      <c r="B172" s="4">
        <v>2</v>
      </c>
      <c r="C172" s="4">
        <v>-1</v>
      </c>
      <c r="D172" s="6">
        <f t="shared" si="16"/>
        <v>-3.4</v>
      </c>
      <c r="E172" s="4"/>
    </row>
    <row r="173" spans="1:5">
      <c r="A173" s="4">
        <v>1.2</v>
      </c>
      <c r="B173" s="4">
        <v>3.1</v>
      </c>
      <c r="C173" s="4">
        <v>-1</v>
      </c>
      <c r="D173" s="6">
        <f t="shared" si="16"/>
        <v>-3.7199999999999998</v>
      </c>
      <c r="E173" s="4"/>
    </row>
    <row r="174" spans="1:5">
      <c r="A174" s="4">
        <v>2.1</v>
      </c>
      <c r="B174" s="4">
        <v>1.2</v>
      </c>
      <c r="C174" s="4">
        <v>-1</v>
      </c>
      <c r="D174" s="6">
        <f t="shared" si="16"/>
        <v>-2.52</v>
      </c>
      <c r="E174" s="4"/>
    </row>
    <row r="175" spans="1:5">
      <c r="A175" s="4">
        <v>1.5</v>
      </c>
      <c r="B175" s="4">
        <v>1.2</v>
      </c>
      <c r="C175" s="4">
        <v>-1</v>
      </c>
      <c r="D175" s="6">
        <f t="shared" si="16"/>
        <v>-1.7999999999999998</v>
      </c>
      <c r="E175" s="4"/>
    </row>
    <row r="176" spans="1:5">
      <c r="A176" s="4">
        <v>1.07</v>
      </c>
      <c r="B176" s="4">
        <v>2.7</v>
      </c>
      <c r="C176" s="4">
        <v>-1</v>
      </c>
      <c r="D176" s="6">
        <f t="shared" si="16"/>
        <v>-2.8890000000000002</v>
      </c>
      <c r="E176" s="4"/>
    </row>
    <row r="177" spans="1:5">
      <c r="A177" s="4">
        <v>0.9</v>
      </c>
      <c r="B177" s="4">
        <v>2.7</v>
      </c>
      <c r="C177" s="4">
        <v>-1</v>
      </c>
      <c r="D177" s="6">
        <f t="shared" si="16"/>
        <v>-2.4300000000000002</v>
      </c>
      <c r="E177" s="4"/>
    </row>
    <row r="178" spans="1:5">
      <c r="A178" s="4">
        <v>1.67</v>
      </c>
      <c r="B178" s="4">
        <v>2.7</v>
      </c>
      <c r="C178" s="4">
        <v>-1</v>
      </c>
      <c r="D178" s="6">
        <f t="shared" si="16"/>
        <v>-4.5090000000000003</v>
      </c>
      <c r="E178" s="4"/>
    </row>
    <row r="179" spans="1:5">
      <c r="A179" s="4">
        <v>3.07</v>
      </c>
      <c r="B179" s="4">
        <v>2.7</v>
      </c>
      <c r="C179" s="4">
        <v>-1</v>
      </c>
      <c r="D179" s="6">
        <f t="shared" si="16"/>
        <v>-8.2889999999999997</v>
      </c>
      <c r="E179" s="4"/>
    </row>
    <row r="180" spans="1:5">
      <c r="A180" s="4">
        <v>15.86</v>
      </c>
      <c r="B180" s="4">
        <v>2.7</v>
      </c>
      <c r="C180" s="4">
        <v>-1</v>
      </c>
      <c r="D180" s="6">
        <f t="shared" si="16"/>
        <v>-42.822000000000003</v>
      </c>
      <c r="E180" s="4"/>
    </row>
    <row r="181" spans="1:5">
      <c r="A181" s="4">
        <v>3.37</v>
      </c>
      <c r="B181" s="4">
        <v>2.7</v>
      </c>
      <c r="C181" s="4">
        <v>-2</v>
      </c>
      <c r="D181" s="6">
        <f t="shared" si="16"/>
        <v>-18.198</v>
      </c>
      <c r="E181" s="4"/>
    </row>
    <row r="182" spans="1:5">
      <c r="A182" s="4">
        <v>6.53</v>
      </c>
      <c r="B182" s="4">
        <v>2.7</v>
      </c>
      <c r="C182" s="4">
        <v>-1</v>
      </c>
      <c r="D182" s="6">
        <f t="shared" si="16"/>
        <v>-17.631</v>
      </c>
      <c r="E182" s="4"/>
    </row>
    <row r="183" spans="1:5">
      <c r="A183" s="4">
        <v>11.31</v>
      </c>
      <c r="B183" s="4">
        <v>2.7</v>
      </c>
      <c r="C183" s="4">
        <v>-1</v>
      </c>
      <c r="D183" s="6">
        <f t="shared" si="16"/>
        <v>-30.537000000000003</v>
      </c>
      <c r="E183" s="4"/>
    </row>
    <row r="184" spans="1:5">
      <c r="A184" s="4">
        <v>1.44</v>
      </c>
      <c r="B184" s="4">
        <v>2.7</v>
      </c>
      <c r="C184" s="4">
        <v>-2</v>
      </c>
      <c r="D184" s="6">
        <f t="shared" si="16"/>
        <v>-7.7759999999999998</v>
      </c>
      <c r="E184" s="4"/>
    </row>
    <row r="185" spans="1:5">
      <c r="A185" s="4">
        <v>3</v>
      </c>
      <c r="B185" s="4">
        <v>2.7</v>
      </c>
      <c r="C185" s="4">
        <v>-1</v>
      </c>
      <c r="D185" s="6">
        <f t="shared" si="16"/>
        <v>-8.1000000000000014</v>
      </c>
      <c r="E185" s="4"/>
    </row>
    <row r="186" spans="1:5">
      <c r="A186" s="4">
        <v>1.89</v>
      </c>
      <c r="B186" s="4">
        <v>2.7</v>
      </c>
      <c r="C186" s="4">
        <v>-1</v>
      </c>
      <c r="D186" s="6">
        <f t="shared" si="16"/>
        <v>-5.1029999999999998</v>
      </c>
      <c r="E186" s="4"/>
    </row>
    <row r="187" spans="1:5">
      <c r="A187" s="4">
        <v>1.83</v>
      </c>
      <c r="B187" s="4">
        <v>2.7</v>
      </c>
      <c r="C187" s="4">
        <v>-1</v>
      </c>
      <c r="D187" s="6">
        <f t="shared" si="16"/>
        <v>-4.9410000000000007</v>
      </c>
      <c r="E187" s="4"/>
    </row>
    <row r="188" spans="1:5">
      <c r="A188" s="4">
        <v>4.4000000000000004</v>
      </c>
      <c r="B188" s="4">
        <v>2.7</v>
      </c>
      <c r="C188" s="4">
        <v>-1</v>
      </c>
      <c r="D188" s="6">
        <f t="shared" si="16"/>
        <v>-11.880000000000003</v>
      </c>
      <c r="E188" s="4"/>
    </row>
    <row r="189" spans="1:5">
      <c r="A189" s="4">
        <v>3.26</v>
      </c>
      <c r="B189" s="4">
        <v>2.7</v>
      </c>
      <c r="C189" s="4">
        <v>-2</v>
      </c>
      <c r="D189" s="6">
        <f t="shared" si="16"/>
        <v>-17.603999999999999</v>
      </c>
      <c r="E189" s="4"/>
    </row>
    <row r="190" spans="1:5">
      <c r="A190" s="4">
        <v>4.4400000000000004</v>
      </c>
      <c r="B190" s="4">
        <v>2.7</v>
      </c>
      <c r="C190" s="4">
        <v>-1</v>
      </c>
      <c r="D190" s="6">
        <f t="shared" si="16"/>
        <v>-11.988000000000001</v>
      </c>
      <c r="E190" s="4"/>
    </row>
    <row r="191" spans="1:5">
      <c r="A191" s="4"/>
      <c r="B191" s="4"/>
      <c r="C191" s="4"/>
      <c r="D191" s="7">
        <f>SUM(D163:D190)</f>
        <v>210.60499999999996</v>
      </c>
      <c r="E191" s="7">
        <f>SUM(E163:E190)</f>
        <v>107.37</v>
      </c>
    </row>
    <row r="194" spans="1:4">
      <c r="A194" s="798" t="s">
        <v>121</v>
      </c>
      <c r="B194" s="799"/>
      <c r="C194" s="799"/>
      <c r="D194" s="800"/>
    </row>
    <row r="195" spans="1:4">
      <c r="A195" s="20">
        <v>431.11</v>
      </c>
      <c r="B195" s="20"/>
      <c r="C195" s="20">
        <v>1</v>
      </c>
      <c r="D195" s="20">
        <f>A195*C195</f>
        <v>431.11</v>
      </c>
    </row>
    <row r="196" spans="1:4">
      <c r="A196" s="6">
        <f>E80</f>
        <v>261.04999999999995</v>
      </c>
      <c r="B196" s="4">
        <v>0.2</v>
      </c>
      <c r="C196" s="4">
        <v>-1</v>
      </c>
      <c r="D196" s="6">
        <f t="shared" ref="D196:D197" si="17">A196*B196*C196</f>
        <v>-52.209999999999994</v>
      </c>
    </row>
    <row r="197" spans="1:4">
      <c r="A197" s="6">
        <f>L4</f>
        <v>1.7999999999999998</v>
      </c>
      <c r="B197" s="4">
        <v>0.15</v>
      </c>
      <c r="C197" s="4">
        <v>-1</v>
      </c>
      <c r="D197" s="6">
        <f t="shared" si="17"/>
        <v>-0.26999999999999996</v>
      </c>
    </row>
    <row r="198" spans="1:4">
      <c r="A198" s="6">
        <v>22.44</v>
      </c>
      <c r="B198" s="4"/>
      <c r="C198" s="4">
        <v>-1</v>
      </c>
      <c r="D198" s="6">
        <f>A198*C198</f>
        <v>-22.44</v>
      </c>
    </row>
    <row r="199" spans="1:4">
      <c r="A199" s="6">
        <v>29.95</v>
      </c>
      <c r="B199" s="4"/>
      <c r="C199" s="4">
        <v>-1</v>
      </c>
      <c r="D199" s="6">
        <f>A199*C199</f>
        <v>-29.95</v>
      </c>
    </row>
    <row r="200" spans="1:4">
      <c r="A200" s="4"/>
      <c r="B200" s="4"/>
      <c r="C200" s="7"/>
      <c r="D200" s="6">
        <f>SUM(D195:D199)</f>
        <v>326.24000000000007</v>
      </c>
    </row>
    <row r="202" spans="1:4">
      <c r="A202" s="798" t="s">
        <v>121</v>
      </c>
      <c r="B202" s="799"/>
      <c r="C202" s="799"/>
      <c r="D202" s="800"/>
    </row>
    <row r="203" spans="1:4">
      <c r="A203" s="20">
        <v>431.11</v>
      </c>
      <c r="B203" s="20"/>
      <c r="C203" s="20">
        <v>1</v>
      </c>
      <c r="D203" s="20">
        <f>A203*C203</f>
        <v>431.11</v>
      </c>
    </row>
    <row r="204" spans="1:4">
      <c r="A204" s="6">
        <f>E80</f>
        <v>261.04999999999995</v>
      </c>
      <c r="B204" s="4">
        <v>0.2</v>
      </c>
      <c r="C204" s="4">
        <v>-1</v>
      </c>
      <c r="D204" s="6">
        <f t="shared" ref="D204:D205" si="18">A204*B204*C204</f>
        <v>-52.209999999999994</v>
      </c>
    </row>
    <row r="205" spans="1:4">
      <c r="A205" s="6">
        <f>L4</f>
        <v>1.7999999999999998</v>
      </c>
      <c r="B205" s="4">
        <v>0.15</v>
      </c>
      <c r="C205" s="4">
        <v>-1</v>
      </c>
      <c r="D205" s="6">
        <f t="shared" si="18"/>
        <v>-0.26999999999999996</v>
      </c>
    </row>
    <row r="206" spans="1:4">
      <c r="A206" s="4"/>
      <c r="B206" s="4"/>
      <c r="C206" s="7"/>
      <c r="D206" s="6">
        <f>SUM(D203:D205)</f>
        <v>378.63000000000005</v>
      </c>
    </row>
    <row r="209" spans="1:18">
      <c r="A209" s="805" t="s">
        <v>307</v>
      </c>
      <c r="B209" s="801"/>
      <c r="C209" s="806"/>
      <c r="D209" s="805" t="s">
        <v>308</v>
      </c>
      <c r="E209" s="801"/>
      <c r="F209" s="801"/>
      <c r="G209" s="801"/>
      <c r="H209" s="806"/>
      <c r="J209" s="798" t="s">
        <v>309</v>
      </c>
      <c r="K209" s="799"/>
      <c r="L209" s="800"/>
      <c r="M209" s="25"/>
      <c r="N209" s="798" t="s">
        <v>352</v>
      </c>
      <c r="O209" s="799"/>
      <c r="P209" s="800"/>
    </row>
    <row r="210" spans="1:18">
      <c r="A210" s="4">
        <v>1.2</v>
      </c>
      <c r="B210" s="4">
        <v>7</v>
      </c>
      <c r="C210" s="4">
        <f t="shared" ref="C210:C223" si="19">A210*B210</f>
        <v>8.4</v>
      </c>
      <c r="D210" s="4">
        <v>1.32</v>
      </c>
      <c r="E210" s="4">
        <v>14</v>
      </c>
      <c r="F210" s="4"/>
      <c r="G210" s="4"/>
      <c r="H210" s="4">
        <f>D210*E210</f>
        <v>18.48</v>
      </c>
      <c r="J210" s="4">
        <v>2.5</v>
      </c>
      <c r="K210" s="6">
        <v>2</v>
      </c>
      <c r="L210" s="4">
        <f>J210*K210</f>
        <v>5</v>
      </c>
      <c r="N210" s="4">
        <v>2.5</v>
      </c>
      <c r="O210" s="4">
        <v>2</v>
      </c>
      <c r="P210" s="4">
        <f>N210*O210</f>
        <v>5</v>
      </c>
      <c r="R210">
        <f>E210*2</f>
        <v>28</v>
      </c>
    </row>
    <row r="211" spans="1:18">
      <c r="A211" s="4">
        <v>4.26</v>
      </c>
      <c r="B211" s="4">
        <v>3</v>
      </c>
      <c r="C211" s="4">
        <f t="shared" si="19"/>
        <v>12.78</v>
      </c>
      <c r="D211" s="4">
        <v>4.7</v>
      </c>
      <c r="E211" s="4">
        <v>12</v>
      </c>
      <c r="F211" s="4"/>
      <c r="G211" s="4"/>
      <c r="H211" s="4">
        <f>D211*E211</f>
        <v>56.400000000000006</v>
      </c>
      <c r="J211" s="4">
        <v>3.26</v>
      </c>
      <c r="K211" s="6">
        <v>1</v>
      </c>
      <c r="L211" s="4">
        <f t="shared" ref="L211:L219" si="20">J211*K211</f>
        <v>3.26</v>
      </c>
      <c r="N211" s="4">
        <v>5.8</v>
      </c>
      <c r="O211" s="4">
        <v>1</v>
      </c>
      <c r="P211" s="4">
        <f t="shared" ref="P211:P219" si="21">N211*O211</f>
        <v>5.8</v>
      </c>
      <c r="R211">
        <f t="shared" ref="R211:R220" si="22">E211*2</f>
        <v>24</v>
      </c>
    </row>
    <row r="212" spans="1:18">
      <c r="A212" s="4">
        <v>4.49</v>
      </c>
      <c r="B212" s="4">
        <v>4</v>
      </c>
      <c r="C212" s="4">
        <f t="shared" si="19"/>
        <v>17.96</v>
      </c>
      <c r="D212" s="4">
        <v>2.5</v>
      </c>
      <c r="E212" s="4">
        <v>16</v>
      </c>
      <c r="F212" s="4"/>
      <c r="G212" s="4"/>
      <c r="H212" s="4">
        <f t="shared" ref="H212:H222" si="23">D212*E212</f>
        <v>40</v>
      </c>
      <c r="J212" s="4">
        <v>5.8</v>
      </c>
      <c r="K212" s="6">
        <v>4</v>
      </c>
      <c r="L212" s="4">
        <f t="shared" si="20"/>
        <v>23.2</v>
      </c>
      <c r="N212" s="4">
        <v>4.9000000000000004</v>
      </c>
      <c r="O212" s="4">
        <v>1</v>
      </c>
      <c r="P212" s="4">
        <f t="shared" si="21"/>
        <v>4.9000000000000004</v>
      </c>
      <c r="R212">
        <f t="shared" si="22"/>
        <v>32</v>
      </c>
    </row>
    <row r="213" spans="1:18">
      <c r="A213" s="4">
        <v>10.5</v>
      </c>
      <c r="B213" s="4">
        <v>8</v>
      </c>
      <c r="C213" s="4">
        <f t="shared" si="19"/>
        <v>84</v>
      </c>
      <c r="D213" s="4">
        <v>5.8</v>
      </c>
      <c r="E213" s="4">
        <v>32</v>
      </c>
      <c r="F213" s="4"/>
      <c r="G213" s="4"/>
      <c r="H213" s="4">
        <f t="shared" si="23"/>
        <v>185.6</v>
      </c>
      <c r="J213" s="4">
        <v>4.9000000000000004</v>
      </c>
      <c r="K213" s="6">
        <v>2</v>
      </c>
      <c r="L213" s="4">
        <f t="shared" si="20"/>
        <v>9.8000000000000007</v>
      </c>
      <c r="N213" s="4">
        <v>7.8</v>
      </c>
      <c r="O213" s="4">
        <v>1</v>
      </c>
      <c r="P213" s="4">
        <f t="shared" si="21"/>
        <v>7.8</v>
      </c>
      <c r="R213">
        <f t="shared" si="22"/>
        <v>64</v>
      </c>
    </row>
    <row r="214" spans="1:18">
      <c r="A214" s="4">
        <v>8.7799999999999994</v>
      </c>
      <c r="B214" s="4">
        <v>6</v>
      </c>
      <c r="C214" s="4">
        <f t="shared" si="19"/>
        <v>52.679999999999993</v>
      </c>
      <c r="D214" s="4">
        <v>4.9000000000000004</v>
      </c>
      <c r="E214" s="4">
        <v>24</v>
      </c>
      <c r="F214" s="4"/>
      <c r="G214" s="4"/>
      <c r="H214" s="4">
        <f t="shared" si="23"/>
        <v>117.60000000000001</v>
      </c>
      <c r="J214" s="4">
        <v>7.08</v>
      </c>
      <c r="K214" s="6">
        <v>1</v>
      </c>
      <c r="L214" s="4">
        <f t="shared" si="20"/>
        <v>7.08</v>
      </c>
      <c r="N214" s="4">
        <v>9</v>
      </c>
      <c r="O214" s="4">
        <v>4</v>
      </c>
      <c r="P214" s="4">
        <f t="shared" si="21"/>
        <v>36</v>
      </c>
      <c r="R214">
        <f t="shared" si="22"/>
        <v>48</v>
      </c>
    </row>
    <row r="215" spans="1:18">
      <c r="A215" s="4">
        <v>14.05</v>
      </c>
      <c r="B215" s="4">
        <v>3</v>
      </c>
      <c r="C215" s="4">
        <f t="shared" si="19"/>
        <v>42.150000000000006</v>
      </c>
      <c r="D215" s="4">
        <v>7.8</v>
      </c>
      <c r="E215" s="4">
        <v>12</v>
      </c>
      <c r="F215" s="4"/>
      <c r="G215" s="4"/>
      <c r="H215" s="4">
        <f t="shared" si="23"/>
        <v>93.6</v>
      </c>
      <c r="J215" s="4">
        <v>7.8</v>
      </c>
      <c r="K215" s="6">
        <v>2</v>
      </c>
      <c r="L215" s="4">
        <f t="shared" si="20"/>
        <v>15.6</v>
      </c>
      <c r="N215" s="4"/>
      <c r="O215" s="4"/>
      <c r="P215" s="4">
        <f t="shared" si="21"/>
        <v>0</v>
      </c>
      <c r="R215">
        <f t="shared" si="22"/>
        <v>24</v>
      </c>
    </row>
    <row r="216" spans="1:18">
      <c r="A216" s="4">
        <v>16.14</v>
      </c>
      <c r="B216" s="4">
        <v>13</v>
      </c>
      <c r="C216" s="4">
        <f t="shared" si="19"/>
        <v>209.82</v>
      </c>
      <c r="D216" s="4">
        <v>9</v>
      </c>
      <c r="E216" s="4">
        <v>52</v>
      </c>
      <c r="F216" s="4"/>
      <c r="G216" s="4"/>
      <c r="H216" s="4">
        <f t="shared" si="23"/>
        <v>468</v>
      </c>
      <c r="J216" s="4">
        <v>9</v>
      </c>
      <c r="K216" s="6">
        <v>6</v>
      </c>
      <c r="L216" s="4">
        <f t="shared" si="20"/>
        <v>54</v>
      </c>
      <c r="N216" s="4"/>
      <c r="O216" s="4"/>
      <c r="P216" s="4">
        <f t="shared" si="21"/>
        <v>0</v>
      </c>
      <c r="R216">
        <f t="shared" si="22"/>
        <v>104</v>
      </c>
    </row>
    <row r="217" spans="1:18">
      <c r="A217" s="4">
        <v>3</v>
      </c>
      <c r="B217" s="4">
        <v>11</v>
      </c>
      <c r="C217" s="4">
        <f t="shared" si="19"/>
        <v>33</v>
      </c>
      <c r="D217" s="4">
        <v>3.4</v>
      </c>
      <c r="E217" s="4">
        <v>22</v>
      </c>
      <c r="F217" s="4"/>
      <c r="G217" s="4"/>
      <c r="H217" s="4">
        <f t="shared" si="23"/>
        <v>74.8</v>
      </c>
      <c r="J217" s="4">
        <v>2.7</v>
      </c>
      <c r="K217" s="6">
        <v>1</v>
      </c>
      <c r="L217" s="4">
        <f t="shared" si="20"/>
        <v>2.7</v>
      </c>
      <c r="N217" s="4"/>
      <c r="O217" s="4"/>
      <c r="P217" s="4">
        <f t="shared" si="21"/>
        <v>0</v>
      </c>
      <c r="R217">
        <f t="shared" si="22"/>
        <v>44</v>
      </c>
    </row>
    <row r="218" spans="1:18">
      <c r="A218" s="4">
        <v>4</v>
      </c>
      <c r="B218" s="4">
        <v>4</v>
      </c>
      <c r="C218" s="4">
        <f t="shared" si="19"/>
        <v>16</v>
      </c>
      <c r="D218" s="4">
        <v>4.5</v>
      </c>
      <c r="E218" s="4">
        <v>8</v>
      </c>
      <c r="F218" s="4"/>
      <c r="G218" s="4"/>
      <c r="H218" s="4">
        <f t="shared" si="23"/>
        <v>36</v>
      </c>
      <c r="J218" s="4">
        <v>3.4</v>
      </c>
      <c r="K218" s="6">
        <v>11</v>
      </c>
      <c r="L218" s="4">
        <f t="shared" si="20"/>
        <v>37.4</v>
      </c>
      <c r="N218" s="4"/>
      <c r="O218" s="4"/>
      <c r="P218" s="4">
        <f t="shared" si="21"/>
        <v>0</v>
      </c>
      <c r="R218">
        <f t="shared" si="22"/>
        <v>16</v>
      </c>
    </row>
    <row r="219" spans="1:18">
      <c r="A219" s="4"/>
      <c r="B219" s="4"/>
      <c r="C219" s="4">
        <f t="shared" si="19"/>
        <v>0</v>
      </c>
      <c r="D219" s="4"/>
      <c r="E219" s="4">
        <f t="shared" ref="E219:E222" si="24">B219*2</f>
        <v>0</v>
      </c>
      <c r="F219" s="4"/>
      <c r="G219" s="4"/>
      <c r="H219" s="4">
        <f t="shared" si="23"/>
        <v>0</v>
      </c>
      <c r="J219" s="4">
        <v>4</v>
      </c>
      <c r="K219" s="6">
        <v>4</v>
      </c>
      <c r="L219" s="4">
        <f t="shared" si="20"/>
        <v>16</v>
      </c>
      <c r="N219" s="4"/>
      <c r="O219" s="4"/>
      <c r="P219" s="4">
        <f t="shared" si="21"/>
        <v>0</v>
      </c>
      <c r="R219">
        <f t="shared" si="22"/>
        <v>0</v>
      </c>
    </row>
    <row r="220" spans="1:18">
      <c r="A220" s="4"/>
      <c r="B220" s="4"/>
      <c r="C220" s="4">
        <f t="shared" si="19"/>
        <v>0</v>
      </c>
      <c r="D220" s="4"/>
      <c r="E220" s="4">
        <f t="shared" si="24"/>
        <v>0</v>
      </c>
      <c r="F220" s="4"/>
      <c r="G220" s="4"/>
      <c r="H220" s="4">
        <f t="shared" si="23"/>
        <v>0</v>
      </c>
      <c r="J220" s="4"/>
      <c r="K220" s="6"/>
      <c r="L220" s="4">
        <f t="shared" ref="L220:L234" si="25">J220*K220</f>
        <v>0</v>
      </c>
      <c r="N220" s="4"/>
      <c r="O220" s="4"/>
      <c r="P220" s="4"/>
      <c r="R220">
        <f t="shared" si="22"/>
        <v>0</v>
      </c>
    </row>
    <row r="221" spans="1:18">
      <c r="A221" s="4"/>
      <c r="B221" s="4"/>
      <c r="C221" s="4">
        <f t="shared" si="19"/>
        <v>0</v>
      </c>
      <c r="D221" s="4"/>
      <c r="E221" s="4">
        <f t="shared" si="24"/>
        <v>0</v>
      </c>
      <c r="F221" s="4"/>
      <c r="G221" s="4"/>
      <c r="H221" s="4">
        <f t="shared" si="23"/>
        <v>0</v>
      </c>
      <c r="J221" s="4"/>
      <c r="K221" s="6"/>
      <c r="L221" s="4">
        <f t="shared" si="25"/>
        <v>0</v>
      </c>
      <c r="N221" s="4"/>
      <c r="O221" s="4"/>
      <c r="P221" s="4"/>
    </row>
    <row r="222" spans="1:18">
      <c r="A222" s="4"/>
      <c r="B222" s="4"/>
      <c r="C222" s="4">
        <f t="shared" si="19"/>
        <v>0</v>
      </c>
      <c r="D222" s="4"/>
      <c r="E222" s="4">
        <f t="shared" si="24"/>
        <v>0</v>
      </c>
      <c r="F222" s="4"/>
      <c r="G222" s="4"/>
      <c r="H222" s="4">
        <f t="shared" si="23"/>
        <v>0</v>
      </c>
      <c r="J222" s="4"/>
      <c r="K222" s="6"/>
      <c r="L222" s="4">
        <f t="shared" si="25"/>
        <v>0</v>
      </c>
      <c r="N222" s="4"/>
      <c r="O222" s="4"/>
      <c r="P222" s="5">
        <f>SUM(P210:P221)</f>
        <v>59.5</v>
      </c>
    </row>
    <row r="223" spans="1:18">
      <c r="A223" s="4"/>
      <c r="B223" s="4"/>
      <c r="C223" s="4">
        <f t="shared" si="19"/>
        <v>0</v>
      </c>
      <c r="D223" s="4"/>
      <c r="F223" s="4"/>
      <c r="G223" s="4"/>
      <c r="H223" s="4">
        <f>D223*F223</f>
        <v>0</v>
      </c>
      <c r="J223" s="4"/>
      <c r="K223" s="6"/>
      <c r="L223" s="4">
        <f t="shared" si="25"/>
        <v>0</v>
      </c>
    </row>
    <row r="224" spans="1:18">
      <c r="A224" s="4"/>
      <c r="B224" s="4"/>
      <c r="C224" s="5">
        <f>SUM(C210:C223)</f>
        <v>476.78999999999996</v>
      </c>
      <c r="D224" s="4"/>
      <c r="E224" s="4"/>
      <c r="F224" s="4"/>
      <c r="G224" s="4"/>
      <c r="H224" s="5">
        <f>SUM(H210:H223)</f>
        <v>1090.48</v>
      </c>
      <c r="J224" s="4"/>
      <c r="K224" s="6"/>
      <c r="L224" s="4">
        <f t="shared" si="25"/>
        <v>0</v>
      </c>
    </row>
    <row r="225" spans="1:13">
      <c r="A225" s="805" t="s">
        <v>310</v>
      </c>
      <c r="B225" s="801"/>
      <c r="C225" s="806"/>
      <c r="D225" s="805" t="s">
        <v>311</v>
      </c>
      <c r="E225" s="801"/>
      <c r="F225" s="801"/>
      <c r="G225" s="801"/>
      <c r="H225" s="806"/>
      <c r="J225" s="4"/>
      <c r="K225" s="6"/>
      <c r="L225" s="4">
        <f t="shared" si="25"/>
        <v>0</v>
      </c>
    </row>
    <row r="226" spans="1:13">
      <c r="A226" s="4">
        <v>2</v>
      </c>
      <c r="B226" s="4">
        <v>7</v>
      </c>
      <c r="C226" s="4">
        <f>A226*B226</f>
        <v>14</v>
      </c>
      <c r="D226" s="4"/>
      <c r="E226" s="4"/>
      <c r="F226" s="4"/>
      <c r="G226" s="4"/>
      <c r="H226" s="4"/>
      <c r="J226" s="4"/>
      <c r="K226" s="6"/>
      <c r="L226" s="4">
        <f t="shared" si="25"/>
        <v>0</v>
      </c>
    </row>
    <row r="227" spans="1:13">
      <c r="A227" s="4">
        <v>5</v>
      </c>
      <c r="B227" s="4">
        <v>3</v>
      </c>
      <c r="C227" s="4">
        <f t="shared" ref="C227:C234" si="26">A227*B227</f>
        <v>15</v>
      </c>
      <c r="D227" s="4"/>
      <c r="E227" s="4"/>
      <c r="F227" s="4"/>
      <c r="G227" s="4"/>
      <c r="H227" s="4"/>
      <c r="J227" s="4"/>
      <c r="K227" s="6"/>
      <c r="L227" s="4">
        <f t="shared" si="25"/>
        <v>0</v>
      </c>
    </row>
    <row r="228" spans="1:13">
      <c r="A228" s="4">
        <v>3</v>
      </c>
      <c r="B228" s="4">
        <v>4</v>
      </c>
      <c r="C228" s="4">
        <f t="shared" si="26"/>
        <v>12</v>
      </c>
      <c r="D228" s="4"/>
      <c r="E228" s="4"/>
      <c r="F228" s="4"/>
      <c r="G228" s="4"/>
      <c r="H228" s="4"/>
      <c r="J228" s="4"/>
      <c r="K228" s="6"/>
      <c r="L228" s="4">
        <f t="shared" si="25"/>
        <v>0</v>
      </c>
    </row>
    <row r="229" spans="1:13">
      <c r="A229" s="4">
        <v>6</v>
      </c>
      <c r="B229" s="4">
        <v>8</v>
      </c>
      <c r="C229" s="4">
        <f t="shared" si="26"/>
        <v>48</v>
      </c>
      <c r="D229" s="4"/>
      <c r="E229" s="4"/>
      <c r="F229" s="4"/>
      <c r="G229" s="4"/>
      <c r="H229" s="4"/>
      <c r="J229" s="4"/>
      <c r="K229" s="6"/>
      <c r="L229" s="4">
        <f t="shared" si="25"/>
        <v>0</v>
      </c>
    </row>
    <row r="230" spans="1:13">
      <c r="A230" s="4">
        <v>5</v>
      </c>
      <c r="B230" s="4">
        <v>6</v>
      </c>
      <c r="C230" s="4">
        <f t="shared" si="26"/>
        <v>30</v>
      </c>
      <c r="D230" s="4"/>
      <c r="E230" s="4"/>
      <c r="F230" s="4"/>
      <c r="G230" s="4"/>
      <c r="H230" s="4"/>
      <c r="J230" s="4"/>
      <c r="K230" s="6"/>
      <c r="L230" s="4"/>
    </row>
    <row r="231" spans="1:13">
      <c r="A231" s="4">
        <v>8</v>
      </c>
      <c r="B231" s="4">
        <v>3</v>
      </c>
      <c r="C231" s="4">
        <f t="shared" si="26"/>
        <v>24</v>
      </c>
      <c r="D231" s="4"/>
      <c r="E231" s="4"/>
      <c r="F231" s="4"/>
      <c r="G231" s="4"/>
      <c r="H231" s="4"/>
      <c r="J231" s="4"/>
      <c r="K231" s="6"/>
      <c r="L231" s="4"/>
    </row>
    <row r="232" spans="1:13">
      <c r="A232" s="4">
        <v>9</v>
      </c>
      <c r="B232" s="4">
        <v>13</v>
      </c>
      <c r="C232" s="4">
        <f t="shared" si="26"/>
        <v>117</v>
      </c>
      <c r="D232" s="4"/>
      <c r="E232" s="4"/>
      <c r="F232" s="4"/>
      <c r="G232" s="4"/>
      <c r="H232" s="4"/>
      <c r="J232" s="4"/>
      <c r="K232" s="6"/>
      <c r="L232" s="5">
        <f>SUM(L210:L229)</f>
        <v>174.04</v>
      </c>
      <c r="M232" s="21"/>
    </row>
    <row r="233" spans="1:13">
      <c r="A233" s="4">
        <v>4</v>
      </c>
      <c r="B233" s="4">
        <v>11</v>
      </c>
      <c r="C233" s="4">
        <f t="shared" si="26"/>
        <v>44</v>
      </c>
      <c r="D233" s="4"/>
      <c r="E233" s="4"/>
      <c r="F233" s="4"/>
      <c r="G233" s="4"/>
      <c r="H233" s="4"/>
      <c r="J233"/>
      <c r="K233" s="11"/>
      <c r="L233" s="21"/>
      <c r="M233" s="21"/>
    </row>
    <row r="234" spans="1:13">
      <c r="A234" s="4">
        <v>5</v>
      </c>
      <c r="B234" s="4">
        <v>4</v>
      </c>
      <c r="C234" s="4">
        <f t="shared" si="26"/>
        <v>20</v>
      </c>
      <c r="D234" s="4"/>
      <c r="E234" s="4"/>
      <c r="F234" s="4"/>
      <c r="G234" s="4"/>
      <c r="H234" s="4"/>
      <c r="J234"/>
      <c r="K234" s="11"/>
      <c r="L234">
        <f t="shared" si="25"/>
        <v>0</v>
      </c>
    </row>
    <row r="235" spans="1:13">
      <c r="A235" s="4"/>
      <c r="B235" s="4"/>
      <c r="C235" s="5">
        <f>SUM(C226:C234)</f>
        <v>324</v>
      </c>
      <c r="D235" s="4"/>
      <c r="E235" s="4"/>
      <c r="F235" s="4"/>
      <c r="G235" s="4"/>
      <c r="H235" s="4"/>
      <c r="J235"/>
      <c r="K235" s="11"/>
    </row>
  </sheetData>
  <mergeCells count="13">
    <mergeCell ref="A202:D202"/>
    <mergeCell ref="A1:D1"/>
    <mergeCell ref="H1:K1"/>
    <mergeCell ref="A82:F82"/>
    <mergeCell ref="A148:F148"/>
    <mergeCell ref="A162:E162"/>
    <mergeCell ref="A194:D194"/>
    <mergeCell ref="A209:C209"/>
    <mergeCell ref="D209:H209"/>
    <mergeCell ref="J209:L209"/>
    <mergeCell ref="N209:P209"/>
    <mergeCell ref="A225:C225"/>
    <mergeCell ref="D225:H225"/>
  </mergeCells>
  <pageMargins left="0.7" right="0.7" top="0.75" bottom="0.75" header="0.3" footer="0.3"/>
  <pageSetup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0"/>
  <sheetViews>
    <sheetView workbookViewId="0">
      <selection activeCell="J71" sqref="J71"/>
    </sheetView>
  </sheetViews>
  <sheetFormatPr defaultColWidth="9.140625" defaultRowHeight="15"/>
  <cols>
    <col min="7" max="7" width="12.140625" customWidth="1"/>
  </cols>
  <sheetData>
    <row r="1" spans="1:12" ht="15.75">
      <c r="A1" s="804" t="s">
        <v>206</v>
      </c>
      <c r="B1" s="804"/>
      <c r="C1" s="804"/>
      <c r="D1" s="804"/>
      <c r="E1" s="804"/>
      <c r="F1" s="804"/>
      <c r="G1" s="804"/>
    </row>
    <row r="2" spans="1:12" ht="15.75">
      <c r="A2" s="22" t="s">
        <v>138</v>
      </c>
      <c r="B2" s="22" t="s">
        <v>141</v>
      </c>
      <c r="C2" s="22" t="s">
        <v>140</v>
      </c>
      <c r="D2" s="22" t="s">
        <v>53</v>
      </c>
      <c r="E2" s="22" t="s">
        <v>148</v>
      </c>
      <c r="F2" s="22" t="s">
        <v>149</v>
      </c>
      <c r="G2" s="22" t="s">
        <v>137</v>
      </c>
    </row>
    <row r="3" spans="1:12" ht="30">
      <c r="A3" s="107" t="s">
        <v>207</v>
      </c>
      <c r="B3" s="4">
        <f>15.53+0.2+0.3</f>
        <v>16.029999999999998</v>
      </c>
      <c r="C3" s="4">
        <f>9.93+0.2+0.3</f>
        <v>10.43</v>
      </c>
      <c r="D3" s="4">
        <v>1</v>
      </c>
      <c r="E3" s="4">
        <f>B3*C3*D3</f>
        <v>167.19289999999998</v>
      </c>
      <c r="F3" s="4">
        <v>0.25</v>
      </c>
      <c r="G3" s="4">
        <f>E3*F3</f>
        <v>41.798224999999995</v>
      </c>
      <c r="H3">
        <f>2*((B3+2)+(C3+2))*1.81</f>
        <v>110.26519999999999</v>
      </c>
      <c r="I3">
        <f>2*(B3+C3)</f>
        <v>52.919999999999995</v>
      </c>
      <c r="K3">
        <v>181.72</v>
      </c>
      <c r="L3">
        <f>B3*C3*1.21</f>
        <v>202.30340899999996</v>
      </c>
    </row>
    <row r="4" spans="1:12" ht="30">
      <c r="A4" s="108" t="s">
        <v>208</v>
      </c>
      <c r="B4" s="4">
        <v>6.68</v>
      </c>
      <c r="C4" s="4">
        <v>10.58</v>
      </c>
      <c r="D4" s="4">
        <v>2</v>
      </c>
      <c r="E4" s="4">
        <f t="shared" ref="E4:E5" si="0">B4*C4*D4</f>
        <v>141.34879999999998</v>
      </c>
      <c r="F4" s="4">
        <v>0.2</v>
      </c>
      <c r="G4" s="4">
        <f>E4*F4</f>
        <v>28.269759999999998</v>
      </c>
      <c r="I4">
        <f>2*(B4+C4)</f>
        <v>34.519999999999996</v>
      </c>
      <c r="K4">
        <v>365.85</v>
      </c>
    </row>
    <row r="5" spans="1:12" ht="30">
      <c r="A5" s="108" t="s">
        <v>208</v>
      </c>
      <c r="B5" s="4">
        <v>6.68</v>
      </c>
      <c r="C5" s="4">
        <v>16.829999999999998</v>
      </c>
      <c r="D5" s="4">
        <v>1</v>
      </c>
      <c r="E5" s="4">
        <f t="shared" si="0"/>
        <v>112.42439999999998</v>
      </c>
      <c r="F5" s="4">
        <v>0.2</v>
      </c>
      <c r="G5" s="4">
        <f t="shared" ref="G5:G6" si="1">E5*F5</f>
        <v>22.484879999999997</v>
      </c>
    </row>
    <row r="6" spans="1:12" ht="30">
      <c r="A6" s="108" t="s">
        <v>295</v>
      </c>
      <c r="B6" s="4">
        <f>7.07+0.4</f>
        <v>7.4700000000000006</v>
      </c>
      <c r="C6" s="4">
        <f>4.08+0.4</f>
        <v>4.4800000000000004</v>
      </c>
      <c r="D6" s="4">
        <v>1</v>
      </c>
      <c r="E6" s="4">
        <f>B6*C6*D6</f>
        <v>33.465600000000009</v>
      </c>
      <c r="F6" s="4">
        <v>0.2</v>
      </c>
      <c r="G6" s="4">
        <f t="shared" si="1"/>
        <v>6.6931200000000022</v>
      </c>
    </row>
    <row r="7" spans="1:12" ht="15.75">
      <c r="A7" s="24" t="s">
        <v>146</v>
      </c>
      <c r="B7" s="24"/>
      <c r="C7" s="24"/>
      <c r="D7" s="24"/>
      <c r="E7" s="24">
        <f>SUM(E3:E5)</f>
        <v>420.96609999999998</v>
      </c>
      <c r="F7" s="24"/>
      <c r="G7" s="4">
        <f>SUM(G3:G5)</f>
        <v>92.552864999999997</v>
      </c>
      <c r="H7" s="24">
        <f>SUM(H3:H5)</f>
        <v>110.26519999999999</v>
      </c>
      <c r="I7" s="24">
        <f>SUM(I3:I5)</f>
        <v>87.44</v>
      </c>
    </row>
    <row r="9" spans="1:12" ht="15.75">
      <c r="A9" s="804" t="s">
        <v>209</v>
      </c>
      <c r="B9" s="804"/>
      <c r="C9" s="804"/>
      <c r="D9" s="804"/>
      <c r="E9" s="804"/>
      <c r="F9" s="804"/>
      <c r="G9" s="804"/>
    </row>
    <row r="10" spans="1:12" ht="30">
      <c r="A10" s="22" t="s">
        <v>138</v>
      </c>
      <c r="B10" s="22" t="s">
        <v>141</v>
      </c>
      <c r="C10" s="22" t="s">
        <v>139</v>
      </c>
      <c r="D10" s="22" t="s">
        <v>53</v>
      </c>
      <c r="E10" s="22" t="s">
        <v>148</v>
      </c>
      <c r="F10" s="22" t="s">
        <v>149</v>
      </c>
      <c r="G10" s="22" t="s">
        <v>137</v>
      </c>
      <c r="H10" s="40" t="s">
        <v>189</v>
      </c>
    </row>
    <row r="11" spans="1:12">
      <c r="A11" s="830" t="s">
        <v>185</v>
      </c>
      <c r="B11" s="4">
        <v>15.53</v>
      </c>
      <c r="C11" s="4">
        <v>1.75</v>
      </c>
      <c r="D11" s="4">
        <v>2</v>
      </c>
      <c r="E11" s="4">
        <f>B11*C11*D11</f>
        <v>54.354999999999997</v>
      </c>
      <c r="F11" s="4">
        <v>0.2</v>
      </c>
      <c r="G11" s="4">
        <f>E11*F11</f>
        <v>10.871</v>
      </c>
      <c r="H11" s="4">
        <f>B11*C11*D11*2</f>
        <v>108.71</v>
      </c>
      <c r="I11">
        <f>B11*D11</f>
        <v>31.06</v>
      </c>
    </row>
    <row r="12" spans="1:12">
      <c r="A12" s="831"/>
      <c r="B12" s="4">
        <v>9.93</v>
      </c>
      <c r="C12" s="4">
        <v>1.5</v>
      </c>
      <c r="D12" s="4">
        <v>1</v>
      </c>
      <c r="E12" s="4">
        <f>B12*C12*D12</f>
        <v>14.895</v>
      </c>
      <c r="F12" s="4">
        <v>0.2</v>
      </c>
      <c r="G12" s="4">
        <f t="shared" ref="G12:G15" si="2">E12*F12</f>
        <v>2.9790000000000001</v>
      </c>
      <c r="H12" s="4">
        <f t="shared" ref="H12:H15" si="3">B12*C12*D12*2</f>
        <v>29.79</v>
      </c>
      <c r="I12">
        <f t="shared" ref="I12:I15" si="4">B12*D12</f>
        <v>9.93</v>
      </c>
    </row>
    <row r="13" spans="1:12">
      <c r="A13" s="831"/>
      <c r="B13" s="4">
        <v>9.93</v>
      </c>
      <c r="C13" s="4">
        <v>2</v>
      </c>
      <c r="D13" s="4">
        <v>1</v>
      </c>
      <c r="E13" s="4">
        <f>B13*C13*D13</f>
        <v>19.86</v>
      </c>
      <c r="F13" s="4">
        <v>0.2</v>
      </c>
      <c r="G13" s="4">
        <f t="shared" si="2"/>
        <v>3.972</v>
      </c>
      <c r="H13" s="4">
        <f t="shared" si="3"/>
        <v>39.72</v>
      </c>
      <c r="I13">
        <f t="shared" si="4"/>
        <v>9.93</v>
      </c>
    </row>
    <row r="14" spans="1:12">
      <c r="A14" s="827" t="s">
        <v>296</v>
      </c>
      <c r="B14" s="4">
        <v>7.07</v>
      </c>
      <c r="C14" s="4">
        <v>2</v>
      </c>
      <c r="D14" s="4">
        <v>2</v>
      </c>
      <c r="E14" s="4">
        <f>B14*C14*D14</f>
        <v>28.28</v>
      </c>
      <c r="F14" s="4">
        <v>0.2</v>
      </c>
      <c r="G14" s="4">
        <f t="shared" si="2"/>
        <v>5.6560000000000006</v>
      </c>
      <c r="H14" s="4">
        <f t="shared" si="3"/>
        <v>56.56</v>
      </c>
      <c r="I14">
        <f t="shared" si="4"/>
        <v>14.14</v>
      </c>
    </row>
    <row r="15" spans="1:12">
      <c r="A15" s="827"/>
      <c r="B15" s="4">
        <v>4.08</v>
      </c>
      <c r="C15" s="4">
        <v>2</v>
      </c>
      <c r="D15" s="4">
        <v>2</v>
      </c>
      <c r="E15" s="4">
        <f>B15*C15*D15</f>
        <v>16.32</v>
      </c>
      <c r="F15" s="4">
        <v>0.2</v>
      </c>
      <c r="G15" s="4">
        <f t="shared" si="2"/>
        <v>3.2640000000000002</v>
      </c>
      <c r="H15" s="4">
        <f t="shared" si="3"/>
        <v>32.64</v>
      </c>
      <c r="I15">
        <f t="shared" si="4"/>
        <v>8.16</v>
      </c>
    </row>
    <row r="16" spans="1:12" ht="15.75">
      <c r="A16" s="24" t="s">
        <v>146</v>
      </c>
      <c r="B16" s="24"/>
      <c r="C16" s="24"/>
      <c r="D16" s="24"/>
      <c r="E16" s="24">
        <f>SUM(E11:E15)</f>
        <v>133.71</v>
      </c>
      <c r="F16" s="24"/>
      <c r="G16" s="24">
        <f>SUM(G11:G13)</f>
        <v>17.822000000000003</v>
      </c>
      <c r="H16" s="24">
        <f>SUM(H11:H15)</f>
        <v>267.42</v>
      </c>
      <c r="I16" s="24">
        <f>SUM(I11:I13)</f>
        <v>50.919999999999995</v>
      </c>
    </row>
    <row r="17" spans="1:7">
      <c r="A17" s="25"/>
    </row>
    <row r="18" spans="1:7">
      <c r="A18" s="832" t="s">
        <v>172</v>
      </c>
      <c r="B18" s="832"/>
      <c r="C18" s="832"/>
      <c r="D18" s="832"/>
      <c r="E18" s="832"/>
      <c r="F18" s="832"/>
      <c r="G18" s="29"/>
    </row>
    <row r="19" spans="1:7" ht="30">
      <c r="A19" s="30" t="s">
        <v>138</v>
      </c>
      <c r="B19" s="30" t="s">
        <v>159</v>
      </c>
      <c r="C19" s="30" t="s">
        <v>160</v>
      </c>
      <c r="D19" s="30" t="s">
        <v>161</v>
      </c>
      <c r="E19" s="30" t="s">
        <v>122</v>
      </c>
      <c r="F19" s="30" t="s">
        <v>31</v>
      </c>
      <c r="G19" s="30" t="s">
        <v>163</v>
      </c>
    </row>
    <row r="20" spans="1:7">
      <c r="A20" s="817" t="s">
        <v>210</v>
      </c>
      <c r="B20" s="4">
        <v>1</v>
      </c>
      <c r="C20" s="33">
        <v>5.28</v>
      </c>
      <c r="D20" s="33">
        <v>68</v>
      </c>
      <c r="E20" s="32"/>
      <c r="F20" s="34">
        <f>B20*C20*D20</f>
        <v>359.04</v>
      </c>
      <c r="G20" s="34"/>
    </row>
    <row r="21" spans="1:7">
      <c r="A21" s="817"/>
      <c r="B21" s="4">
        <v>1</v>
      </c>
      <c r="C21" s="33">
        <v>12</v>
      </c>
      <c r="D21" s="33">
        <v>68</v>
      </c>
      <c r="E21" s="32"/>
      <c r="F21" s="34">
        <f t="shared" ref="F21:F24" si="5">B21*C21*D21</f>
        <v>816</v>
      </c>
      <c r="G21" s="34"/>
    </row>
    <row r="22" spans="1:7">
      <c r="A22" s="817"/>
      <c r="B22" s="4">
        <v>1</v>
      </c>
      <c r="C22" s="33">
        <v>3</v>
      </c>
      <c r="D22" s="33">
        <v>68</v>
      </c>
      <c r="E22" s="32"/>
      <c r="F22" s="34">
        <f t="shared" si="5"/>
        <v>204</v>
      </c>
      <c r="G22" s="34"/>
    </row>
    <row r="23" spans="1:7">
      <c r="A23" s="817"/>
      <c r="B23" s="4">
        <v>1</v>
      </c>
      <c r="C23" s="33">
        <v>12</v>
      </c>
      <c r="D23" s="33">
        <v>68</v>
      </c>
      <c r="E23" s="32"/>
      <c r="F23" s="34">
        <f t="shared" si="5"/>
        <v>816</v>
      </c>
      <c r="G23" s="34"/>
    </row>
    <row r="24" spans="1:7">
      <c r="A24" s="817"/>
      <c r="B24" s="4">
        <v>1</v>
      </c>
      <c r="C24" s="33">
        <v>2.4</v>
      </c>
      <c r="D24" s="33">
        <v>68</v>
      </c>
      <c r="E24" s="32"/>
      <c r="F24" s="34">
        <f t="shared" si="5"/>
        <v>163.19999999999999</v>
      </c>
      <c r="G24" s="34"/>
    </row>
    <row r="25" spans="1:7">
      <c r="A25" s="817"/>
      <c r="B25" s="4">
        <v>1</v>
      </c>
      <c r="C25" s="33">
        <v>2.68</v>
      </c>
      <c r="D25" s="33">
        <v>68</v>
      </c>
      <c r="E25" s="32"/>
      <c r="F25" s="34">
        <f t="shared" ref="F25:F31" si="6">B25*C25*D25</f>
        <v>182.24</v>
      </c>
      <c r="G25" s="34"/>
    </row>
    <row r="26" spans="1:7">
      <c r="A26" s="817"/>
      <c r="B26" s="4">
        <v>1</v>
      </c>
      <c r="C26" s="33">
        <v>10.130000000000001</v>
      </c>
      <c r="D26" s="33">
        <v>105</v>
      </c>
      <c r="E26" s="32"/>
      <c r="F26" s="34">
        <f t="shared" si="6"/>
        <v>1063.6500000000001</v>
      </c>
      <c r="G26" s="34"/>
    </row>
    <row r="27" spans="1:7">
      <c r="A27" s="817"/>
      <c r="B27" s="4">
        <v>1</v>
      </c>
      <c r="C27" s="33">
        <v>10.130000000000001</v>
      </c>
      <c r="D27" s="33">
        <v>105</v>
      </c>
      <c r="E27" s="32"/>
      <c r="F27" s="34">
        <f t="shared" si="6"/>
        <v>1063.6500000000001</v>
      </c>
      <c r="G27" s="34"/>
    </row>
    <row r="28" spans="1:7">
      <c r="A28" s="835" t="s">
        <v>290</v>
      </c>
      <c r="B28" s="4">
        <v>2</v>
      </c>
      <c r="C28" s="33">
        <v>6.88</v>
      </c>
      <c r="D28" s="33">
        <v>72</v>
      </c>
      <c r="E28" s="32"/>
      <c r="F28" s="34">
        <f t="shared" si="6"/>
        <v>990.72</v>
      </c>
      <c r="G28" s="34"/>
    </row>
    <row r="29" spans="1:7">
      <c r="A29" s="835"/>
      <c r="B29" s="4">
        <v>2</v>
      </c>
      <c r="C29" s="33">
        <v>6.88</v>
      </c>
      <c r="D29" s="33">
        <v>72</v>
      </c>
      <c r="E29" s="32"/>
      <c r="F29" s="34">
        <f t="shared" si="6"/>
        <v>990.72</v>
      </c>
      <c r="G29" s="34"/>
    </row>
    <row r="30" spans="1:7">
      <c r="A30" s="835"/>
      <c r="B30" s="4">
        <v>2</v>
      </c>
      <c r="C30" s="33">
        <v>12</v>
      </c>
      <c r="D30" s="33">
        <v>46</v>
      </c>
      <c r="E30" s="32"/>
      <c r="F30" s="34">
        <f t="shared" si="6"/>
        <v>1104</v>
      </c>
      <c r="G30" s="34"/>
    </row>
    <row r="31" spans="1:7">
      <c r="A31" s="835"/>
      <c r="B31" s="4">
        <v>2</v>
      </c>
      <c r="C31" s="33">
        <v>12</v>
      </c>
      <c r="D31" s="33">
        <v>46</v>
      </c>
      <c r="E31" s="32"/>
      <c r="F31" s="34">
        <f t="shared" si="6"/>
        <v>1104</v>
      </c>
      <c r="G31" s="34"/>
    </row>
    <row r="32" spans="1:7">
      <c r="A32" s="835" t="s">
        <v>291</v>
      </c>
      <c r="B32" s="4">
        <v>1</v>
      </c>
      <c r="C32" s="33">
        <v>6.88</v>
      </c>
      <c r="D32" s="33">
        <v>72</v>
      </c>
      <c r="E32" s="32"/>
      <c r="F32" s="34">
        <f t="shared" ref="F32:F37" si="7">B32*C32*D32</f>
        <v>495.36</v>
      </c>
      <c r="G32" s="34"/>
    </row>
    <row r="33" spans="1:8">
      <c r="A33" s="835"/>
      <c r="B33" s="4">
        <v>1</v>
      </c>
      <c r="C33" s="33">
        <v>6.88</v>
      </c>
      <c r="D33" s="33">
        <v>72</v>
      </c>
      <c r="E33" s="32"/>
      <c r="F33" s="34">
        <f t="shared" si="7"/>
        <v>495.36</v>
      </c>
      <c r="G33" s="34"/>
    </row>
    <row r="34" spans="1:8">
      <c r="A34" s="835"/>
      <c r="B34" s="4">
        <v>1</v>
      </c>
      <c r="C34" s="33">
        <v>21.03</v>
      </c>
      <c r="D34" s="33">
        <v>46</v>
      </c>
      <c r="E34" s="32"/>
      <c r="F34" s="34">
        <f>B34*C34*D34</f>
        <v>967.38000000000011</v>
      </c>
      <c r="G34" s="34"/>
    </row>
    <row r="35" spans="1:8">
      <c r="A35" s="828"/>
      <c r="B35" s="18">
        <v>1</v>
      </c>
      <c r="C35" s="207">
        <v>21.03</v>
      </c>
      <c r="D35" s="207">
        <v>46</v>
      </c>
      <c r="E35" s="208"/>
      <c r="F35" s="209">
        <f t="shared" si="7"/>
        <v>967.38000000000011</v>
      </c>
      <c r="G35" s="209"/>
    </row>
    <row r="36" spans="1:8" ht="30">
      <c r="A36" s="206" t="s">
        <v>296</v>
      </c>
      <c r="B36" s="4">
        <v>4</v>
      </c>
      <c r="C36" s="33">
        <v>7.67</v>
      </c>
      <c r="D36" s="33">
        <v>23</v>
      </c>
      <c r="E36" s="32"/>
      <c r="F36" s="34">
        <f t="shared" si="7"/>
        <v>705.64</v>
      </c>
      <c r="G36" s="34"/>
    </row>
    <row r="37" spans="1:8">
      <c r="A37" s="206"/>
      <c r="B37" s="4">
        <v>4</v>
      </c>
      <c r="C37" s="33">
        <v>4.68</v>
      </c>
      <c r="D37" s="33">
        <v>39</v>
      </c>
      <c r="E37" s="32"/>
      <c r="F37" s="34">
        <f t="shared" si="7"/>
        <v>730.07999999999993</v>
      </c>
      <c r="G37" s="34"/>
    </row>
    <row r="38" spans="1:8">
      <c r="A38" s="29"/>
      <c r="B38" s="35"/>
      <c r="C38" s="810" t="s">
        <v>164</v>
      </c>
      <c r="D38" s="811"/>
      <c r="E38" s="36">
        <f>SUM(E20:E35)</f>
        <v>0</v>
      </c>
      <c r="F38" s="36">
        <f>SUM(F20:F37)</f>
        <v>13218.420000000004</v>
      </c>
      <c r="G38" s="36">
        <f>SUM(G20:G25)</f>
        <v>0</v>
      </c>
    </row>
    <row r="39" spans="1:8">
      <c r="A39" s="29"/>
      <c r="B39" s="35"/>
      <c r="C39" s="812" t="s">
        <v>165</v>
      </c>
      <c r="D39" s="813"/>
      <c r="E39" s="32">
        <v>1.58</v>
      </c>
      <c r="F39" s="34">
        <v>0.89</v>
      </c>
      <c r="G39" s="34">
        <v>3.85</v>
      </c>
    </row>
    <row r="40" spans="1:8" ht="15.75" thickBot="1">
      <c r="A40" s="29"/>
      <c r="B40" s="35"/>
      <c r="C40" s="814" t="s">
        <v>166</v>
      </c>
      <c r="D40" s="815"/>
      <c r="E40" s="37">
        <f>E38*E39</f>
        <v>0</v>
      </c>
      <c r="F40" s="37">
        <f>F38*F39</f>
        <v>11764.393800000003</v>
      </c>
      <c r="G40" s="37">
        <f t="shared" ref="G40" si="8">G38*G39</f>
        <v>0</v>
      </c>
    </row>
    <row r="41" spans="1:8">
      <c r="A41" s="29"/>
      <c r="B41" s="35"/>
      <c r="C41" s="109"/>
      <c r="D41" s="109"/>
      <c r="E41" s="104"/>
      <c r="F41" s="104"/>
      <c r="G41" s="104"/>
    </row>
    <row r="42" spans="1:8">
      <c r="A42" s="834" t="s">
        <v>209</v>
      </c>
      <c r="B42" s="834"/>
      <c r="C42" s="834"/>
      <c r="D42" s="834"/>
      <c r="E42" s="834"/>
      <c r="F42" s="834"/>
      <c r="G42" s="834"/>
    </row>
    <row r="43" spans="1:8" ht="30">
      <c r="A43" s="30" t="s">
        <v>138</v>
      </c>
      <c r="B43" s="30" t="s">
        <v>159</v>
      </c>
      <c r="C43" s="30" t="s">
        <v>160</v>
      </c>
      <c r="D43" s="30" t="s">
        <v>161</v>
      </c>
      <c r="E43" s="30" t="s">
        <v>122</v>
      </c>
      <c r="F43" s="30" t="s">
        <v>163</v>
      </c>
      <c r="G43" s="4" t="s">
        <v>31</v>
      </c>
      <c r="H43" s="4" t="s">
        <v>211</v>
      </c>
    </row>
    <row r="44" spans="1:8">
      <c r="A44" s="828" t="s">
        <v>292</v>
      </c>
      <c r="B44" s="4">
        <v>1</v>
      </c>
      <c r="C44" s="33">
        <v>2.54</v>
      </c>
      <c r="D44" s="33">
        <v>68</v>
      </c>
      <c r="E44" s="32"/>
      <c r="F44" s="34"/>
      <c r="G44" s="4">
        <f>B44*C44*D44</f>
        <v>172.72</v>
      </c>
      <c r="H44" s="4"/>
    </row>
    <row r="45" spans="1:8">
      <c r="A45" s="829"/>
      <c r="B45" s="4">
        <v>1</v>
      </c>
      <c r="C45" s="33">
        <v>2.54</v>
      </c>
      <c r="D45" s="33">
        <v>68</v>
      </c>
      <c r="E45" s="32"/>
      <c r="F45" s="34"/>
      <c r="G45" s="4">
        <f t="shared" ref="G45:G49" si="9">B45*C45*D45</f>
        <v>172.72</v>
      </c>
      <c r="H45" s="4"/>
    </row>
    <row r="46" spans="1:8">
      <c r="A46" s="829"/>
      <c r="B46" s="4">
        <v>1</v>
      </c>
      <c r="C46" s="33">
        <v>2.04</v>
      </c>
      <c r="D46" s="33">
        <v>68</v>
      </c>
      <c r="E46" s="32"/>
      <c r="F46" s="34"/>
      <c r="G46" s="4">
        <f t="shared" si="9"/>
        <v>138.72</v>
      </c>
      <c r="H46" s="4"/>
    </row>
    <row r="47" spans="1:8">
      <c r="A47" s="829"/>
      <c r="B47" s="4">
        <v>1</v>
      </c>
      <c r="C47" s="33">
        <v>2.04</v>
      </c>
      <c r="D47" s="33">
        <v>68</v>
      </c>
      <c r="E47" s="32"/>
      <c r="F47" s="34"/>
      <c r="G47" s="4">
        <f t="shared" si="9"/>
        <v>138.72</v>
      </c>
      <c r="H47" s="4"/>
    </row>
    <row r="48" spans="1:8">
      <c r="A48" s="829"/>
      <c r="B48" s="4">
        <v>2</v>
      </c>
      <c r="C48" s="33">
        <v>2.4</v>
      </c>
      <c r="D48" s="33">
        <v>105</v>
      </c>
      <c r="E48" s="32"/>
      <c r="F48" s="34"/>
      <c r="G48" s="4">
        <f t="shared" si="9"/>
        <v>504</v>
      </c>
      <c r="H48" s="4"/>
    </row>
    <row r="49" spans="1:9">
      <c r="A49" s="836"/>
      <c r="B49" s="4">
        <v>2</v>
      </c>
      <c r="C49" s="33">
        <v>2.4</v>
      </c>
      <c r="D49" s="33">
        <v>105</v>
      </c>
      <c r="E49" s="32"/>
      <c r="F49" s="34"/>
      <c r="G49" s="4">
        <f t="shared" si="9"/>
        <v>504</v>
      </c>
      <c r="H49" s="4"/>
    </row>
    <row r="50" spans="1:9">
      <c r="A50" s="205"/>
      <c r="B50" s="4"/>
      <c r="C50" s="33"/>
      <c r="D50" s="33"/>
      <c r="E50" s="32"/>
      <c r="F50" s="34"/>
      <c r="G50" s="4"/>
      <c r="H50" s="4"/>
    </row>
    <row r="51" spans="1:9">
      <c r="A51" s="828" t="s">
        <v>293</v>
      </c>
      <c r="B51" s="4">
        <v>1</v>
      </c>
      <c r="C51" s="33">
        <v>11</v>
      </c>
      <c r="D51" s="33">
        <v>11</v>
      </c>
      <c r="E51" s="32"/>
      <c r="F51" s="34"/>
      <c r="G51" s="4">
        <f>B51*C51*D51</f>
        <v>121</v>
      </c>
      <c r="H51" s="4"/>
    </row>
    <row r="52" spans="1:9">
      <c r="A52" s="833"/>
      <c r="B52" s="4">
        <v>1</v>
      </c>
      <c r="C52" s="33">
        <v>11</v>
      </c>
      <c r="D52" s="33">
        <v>11</v>
      </c>
      <c r="E52" s="32"/>
      <c r="F52" s="34"/>
      <c r="G52" s="4">
        <f t="shared" ref="G52:G53" si="10">B52*C52*D52</f>
        <v>121</v>
      </c>
      <c r="H52" s="4"/>
    </row>
    <row r="53" spans="1:9">
      <c r="A53" s="833"/>
      <c r="B53" s="4">
        <v>1</v>
      </c>
      <c r="C53" s="33">
        <v>11</v>
      </c>
      <c r="D53" s="33">
        <v>15</v>
      </c>
      <c r="E53" s="32"/>
      <c r="F53" s="34"/>
      <c r="G53" s="4">
        <f t="shared" si="10"/>
        <v>165</v>
      </c>
      <c r="H53" s="4"/>
    </row>
    <row r="54" spans="1:9">
      <c r="A54" s="833"/>
      <c r="B54" s="4">
        <v>1</v>
      </c>
      <c r="C54" s="33">
        <v>11</v>
      </c>
      <c r="D54" s="33">
        <v>15</v>
      </c>
      <c r="E54" s="32"/>
      <c r="F54" s="34"/>
      <c r="G54" s="4">
        <f>D54*C54*B54</f>
        <v>165</v>
      </c>
      <c r="H54" s="4"/>
    </row>
    <row r="55" spans="1:9">
      <c r="A55" s="833"/>
      <c r="B55" s="4">
        <v>2</v>
      </c>
      <c r="C55" s="33">
        <v>18</v>
      </c>
      <c r="D55" s="33">
        <v>13</v>
      </c>
      <c r="E55" s="32"/>
      <c r="F55" s="34"/>
      <c r="G55" s="4">
        <f t="shared" ref="G55:G60" si="11">D55*C55*B55</f>
        <v>468</v>
      </c>
      <c r="H55" s="4"/>
    </row>
    <row r="56" spans="1:9">
      <c r="A56" s="829"/>
      <c r="B56" s="18">
        <v>2</v>
      </c>
      <c r="C56" s="207">
        <v>18</v>
      </c>
      <c r="D56" s="207">
        <v>13</v>
      </c>
      <c r="E56" s="208"/>
      <c r="F56" s="209"/>
      <c r="G56" s="18">
        <f t="shared" si="11"/>
        <v>468</v>
      </c>
      <c r="H56" s="4"/>
    </row>
    <row r="57" spans="1:9">
      <c r="A57" s="828" t="s">
        <v>297</v>
      </c>
      <c r="B57" s="4">
        <v>2</v>
      </c>
      <c r="C57" s="33">
        <v>2.4</v>
      </c>
      <c r="D57" s="33">
        <v>72</v>
      </c>
      <c r="E57" s="32"/>
      <c r="F57" s="34"/>
      <c r="G57" s="18">
        <f>D57*C57*B57</f>
        <v>345.59999999999997</v>
      </c>
      <c r="H57" s="210"/>
    </row>
    <row r="58" spans="1:9">
      <c r="A58" s="829"/>
      <c r="B58" s="4">
        <v>2</v>
      </c>
      <c r="C58" s="33">
        <v>2.4</v>
      </c>
      <c r="D58" s="33">
        <v>48</v>
      </c>
      <c r="E58" s="32"/>
      <c r="F58" s="34"/>
      <c r="G58" s="18">
        <f>D58*C58*B58</f>
        <v>230.39999999999998</v>
      </c>
      <c r="H58" s="210"/>
    </row>
    <row r="59" spans="1:9">
      <c r="A59" s="829"/>
      <c r="B59" s="4">
        <v>2</v>
      </c>
      <c r="C59" s="33">
        <v>7.67</v>
      </c>
      <c r="D59" s="33">
        <v>22</v>
      </c>
      <c r="E59" s="32"/>
      <c r="F59" s="34"/>
      <c r="G59" s="18">
        <f t="shared" si="11"/>
        <v>337.48</v>
      </c>
      <c r="H59" s="210"/>
    </row>
    <row r="60" spans="1:9">
      <c r="A60" s="829"/>
      <c r="B60" s="4">
        <v>2</v>
      </c>
      <c r="C60" s="33">
        <v>4.68</v>
      </c>
      <c r="D60" s="33">
        <v>22</v>
      </c>
      <c r="E60" s="32"/>
      <c r="F60" s="34"/>
      <c r="G60" s="4">
        <f t="shared" si="11"/>
        <v>205.92</v>
      </c>
      <c r="H60" s="210"/>
    </row>
    <row r="61" spans="1:9">
      <c r="A61" s="29"/>
      <c r="B61" s="35"/>
      <c r="C61" s="810" t="s">
        <v>164</v>
      </c>
      <c r="D61" s="811"/>
      <c r="E61" s="36">
        <f>SUM(E44:E56)</f>
        <v>0</v>
      </c>
      <c r="F61" s="36">
        <f>SUM(F44:F56)</f>
        <v>0</v>
      </c>
      <c r="G61" s="39">
        <f>SUM(G44:G60)</f>
        <v>4258.28</v>
      </c>
      <c r="H61" s="36">
        <f>SUM(H44:H56)</f>
        <v>0</v>
      </c>
    </row>
    <row r="62" spans="1:9">
      <c r="A62" s="29"/>
      <c r="B62" s="35"/>
      <c r="C62" s="812" t="s">
        <v>165</v>
      </c>
      <c r="D62" s="813"/>
      <c r="E62" s="32">
        <v>1.58</v>
      </c>
      <c r="F62" s="34">
        <v>3.85</v>
      </c>
      <c r="G62" s="4">
        <v>0.89</v>
      </c>
      <c r="H62" s="4">
        <v>2.4700000000000002</v>
      </c>
    </row>
    <row r="63" spans="1:9" ht="15.75" thickBot="1">
      <c r="A63" s="29"/>
      <c r="B63" s="35"/>
      <c r="C63" s="814" t="s">
        <v>166</v>
      </c>
      <c r="D63" s="815"/>
      <c r="E63" s="37">
        <f>E61*E62</f>
        <v>0</v>
      </c>
      <c r="F63" s="37">
        <f>F61*F62</f>
        <v>0</v>
      </c>
      <c r="G63" s="37">
        <f>G61*G62</f>
        <v>3789.8691999999996</v>
      </c>
      <c r="H63" s="37">
        <f t="shared" ref="H63" si="12">H61*H62</f>
        <v>0</v>
      </c>
      <c r="I63" s="111">
        <f>SUM(E63:H63)</f>
        <v>3789.8691999999996</v>
      </c>
    </row>
    <row r="65" spans="1:10" ht="15.75">
      <c r="A65" s="804" t="s">
        <v>206</v>
      </c>
      <c r="B65" s="804"/>
      <c r="C65" s="804"/>
      <c r="D65" s="804"/>
      <c r="E65" s="804"/>
      <c r="F65" s="804"/>
      <c r="G65" s="804"/>
    </row>
    <row r="66" spans="1:10" ht="15.75">
      <c r="A66" s="22" t="s">
        <v>138</v>
      </c>
      <c r="B66" s="22" t="s">
        <v>141</v>
      </c>
      <c r="C66" s="22" t="s">
        <v>140</v>
      </c>
      <c r="D66" s="22" t="s">
        <v>53</v>
      </c>
      <c r="E66" s="22" t="s">
        <v>148</v>
      </c>
      <c r="F66" s="22" t="s">
        <v>149</v>
      </c>
      <c r="G66" s="22" t="s">
        <v>137</v>
      </c>
    </row>
    <row r="67" spans="1:10" ht="30">
      <c r="A67" s="107" t="s">
        <v>207</v>
      </c>
      <c r="B67" s="4">
        <f>15.53</f>
        <v>15.53</v>
      </c>
      <c r="C67" s="4">
        <f>9.93</f>
        <v>9.93</v>
      </c>
      <c r="D67" s="4">
        <v>1</v>
      </c>
      <c r="E67" s="4">
        <f>B67*C67*D67</f>
        <v>154.21289999999999</v>
      </c>
      <c r="F67" s="4">
        <v>0.25</v>
      </c>
      <c r="G67" s="4">
        <f>E67*F67</f>
        <v>38.553224999999998</v>
      </c>
      <c r="H67">
        <f>2*(B67+C67)</f>
        <v>50.92</v>
      </c>
      <c r="I67">
        <v>1.22</v>
      </c>
    </row>
    <row r="68" spans="1:10" ht="30">
      <c r="A68" s="108" t="s">
        <v>208</v>
      </c>
      <c r="B68" s="4">
        <v>6.68</v>
      </c>
      <c r="C68" s="4">
        <v>10.58</v>
      </c>
      <c r="D68" s="4">
        <v>2</v>
      </c>
      <c r="E68" s="4">
        <f t="shared" ref="E68:E69" si="13">B68*C68*D68</f>
        <v>141.34879999999998</v>
      </c>
      <c r="F68" s="4">
        <v>0.2</v>
      </c>
      <c r="G68" s="4">
        <f>E68*F68</f>
        <v>28.269759999999998</v>
      </c>
      <c r="H68">
        <f>2*(B68+C68)</f>
        <v>34.519999999999996</v>
      </c>
      <c r="I68">
        <v>0.98</v>
      </c>
      <c r="J68">
        <f>I68*H68*2</f>
        <v>67.659199999999984</v>
      </c>
    </row>
    <row r="69" spans="1:10" ht="30">
      <c r="A69" s="108" t="s">
        <v>208</v>
      </c>
      <c r="B69" s="4">
        <v>6.68</v>
      </c>
      <c r="C69" s="4">
        <v>16.829999999999998</v>
      </c>
      <c r="D69" s="4">
        <v>1</v>
      </c>
      <c r="E69" s="4">
        <f t="shared" si="13"/>
        <v>112.42439999999998</v>
      </c>
      <c r="F69" s="4">
        <v>0.2</v>
      </c>
      <c r="G69" s="4">
        <f t="shared" ref="G69" si="14">E69*F69</f>
        <v>22.484879999999997</v>
      </c>
      <c r="H69">
        <f>2*(B69+C69)</f>
        <v>47.019999999999996</v>
      </c>
      <c r="I69">
        <v>0.65</v>
      </c>
      <c r="J69">
        <f>I69*H69</f>
        <v>30.562999999999999</v>
      </c>
    </row>
    <row r="70" spans="1:10" ht="15.75">
      <c r="A70" s="24" t="s">
        <v>146</v>
      </c>
      <c r="B70" s="24"/>
      <c r="C70" s="24"/>
      <c r="D70" s="24"/>
      <c r="E70" s="24">
        <f>SUM(E67:E69)</f>
        <v>407.98609999999996</v>
      </c>
      <c r="F70" s="24"/>
      <c r="G70" s="4">
        <f>SUM(G67:G69)</f>
        <v>89.307864999999993</v>
      </c>
      <c r="H70" s="4">
        <f>SUM(H67:H69)</f>
        <v>132.45999999999998</v>
      </c>
      <c r="J70">
        <f>SUM(J67:J69)</f>
        <v>98.222199999999987</v>
      </c>
    </row>
  </sheetData>
  <mergeCells count="19">
    <mergeCell ref="A28:A31"/>
    <mergeCell ref="A32:A35"/>
    <mergeCell ref="A44:A49"/>
    <mergeCell ref="A65:G65"/>
    <mergeCell ref="A14:A15"/>
    <mergeCell ref="A57:A60"/>
    <mergeCell ref="A1:G1"/>
    <mergeCell ref="A9:G9"/>
    <mergeCell ref="A11:A13"/>
    <mergeCell ref="C62:D62"/>
    <mergeCell ref="C63:D63"/>
    <mergeCell ref="A18:F18"/>
    <mergeCell ref="C38:D38"/>
    <mergeCell ref="C39:D39"/>
    <mergeCell ref="A51:A56"/>
    <mergeCell ref="C40:D40"/>
    <mergeCell ref="A42:G42"/>
    <mergeCell ref="C61:D61"/>
    <mergeCell ref="A20:A27"/>
  </mergeCells>
  <pageMargins left="0.7" right="0.7" top="0.75" bottom="0.75" header="0.3" footer="0.3"/>
  <pageSetup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4E89-7E39-401F-A78F-8F9724C0856A}">
  <sheetPr>
    <tabColor rgb="FFFF0000"/>
  </sheetPr>
  <dimension ref="A1:AK65"/>
  <sheetViews>
    <sheetView topLeftCell="A4" zoomScale="86" zoomScaleNormal="86" workbookViewId="0">
      <selection activeCell="Q20" sqref="Q20"/>
    </sheetView>
  </sheetViews>
  <sheetFormatPr defaultColWidth="9.140625" defaultRowHeight="15"/>
  <cols>
    <col min="15" max="15" width="7.7109375" customWidth="1"/>
  </cols>
  <sheetData>
    <row r="1" spans="1:20">
      <c r="A1" s="5" t="s">
        <v>131</v>
      </c>
      <c r="B1" s="5"/>
      <c r="C1" s="5"/>
      <c r="D1" s="5" t="s">
        <v>132</v>
      </c>
      <c r="E1" s="5"/>
      <c r="F1" s="5"/>
      <c r="G1" s="5" t="s">
        <v>133</v>
      </c>
      <c r="H1" s="5" t="s">
        <v>134</v>
      </c>
      <c r="I1" s="5" t="s">
        <v>131</v>
      </c>
      <c r="J1" s="21"/>
      <c r="L1" s="805" t="s">
        <v>135</v>
      </c>
      <c r="M1" s="801"/>
      <c r="N1" s="806"/>
      <c r="O1" s="5" t="s">
        <v>136</v>
      </c>
      <c r="P1" s="5" t="s">
        <v>137</v>
      </c>
    </row>
    <row r="2" spans="1:20">
      <c r="A2" s="4">
        <v>18.5</v>
      </c>
      <c r="B2" s="4">
        <v>1</v>
      </c>
      <c r="C2" s="4">
        <f>B2*A2</f>
        <v>18.5</v>
      </c>
      <c r="D2" s="4">
        <f>A2-(1.5*4)</f>
        <v>12.5</v>
      </c>
      <c r="E2" s="4">
        <v>1</v>
      </c>
      <c r="F2" s="4">
        <f>D2*E2</f>
        <v>12.5</v>
      </c>
      <c r="G2" s="4">
        <f>F2*0.6*1.5</f>
        <v>11.25</v>
      </c>
      <c r="H2" s="4">
        <f>F2*0.6*0.2</f>
        <v>1.5</v>
      </c>
      <c r="I2" s="4">
        <f>C2*1</f>
        <v>18.5</v>
      </c>
      <c r="L2" s="4">
        <v>18.5</v>
      </c>
      <c r="M2" s="4">
        <v>1</v>
      </c>
      <c r="N2" s="4">
        <f>L2*M2</f>
        <v>18.5</v>
      </c>
      <c r="O2" s="4">
        <f>N2*0.6</f>
        <v>11.1</v>
      </c>
      <c r="P2" s="4">
        <f>N2*0.3*0.2</f>
        <v>1.1100000000000001</v>
      </c>
      <c r="Q2">
        <f>N2*0.2</f>
        <v>3.7</v>
      </c>
    </row>
    <row r="3" spans="1:20">
      <c r="A3" s="4">
        <v>18.5</v>
      </c>
      <c r="B3" s="4">
        <v>2</v>
      </c>
      <c r="C3" s="4">
        <f t="shared" ref="C3:C10" si="0">B3*A3</f>
        <v>37</v>
      </c>
      <c r="D3" s="4">
        <f>A3-(1.5*5)</f>
        <v>11</v>
      </c>
      <c r="E3" s="4">
        <v>2</v>
      </c>
      <c r="F3" s="4">
        <f t="shared" ref="F3:F8" si="1">D3*E3</f>
        <v>22</v>
      </c>
      <c r="G3" s="4">
        <f t="shared" ref="G3:G8" si="2">F3*0.6*1.5</f>
        <v>19.799999999999997</v>
      </c>
      <c r="H3" s="4">
        <f t="shared" ref="H3:H8" si="3">F3*0.6*0.2</f>
        <v>2.64</v>
      </c>
      <c r="I3" s="4">
        <f t="shared" ref="I3:I10" si="4">C3*1</f>
        <v>37</v>
      </c>
      <c r="L3" s="4">
        <v>18.5</v>
      </c>
      <c r="M3" s="4">
        <v>2</v>
      </c>
      <c r="N3" s="4">
        <f t="shared" ref="N3:N10" si="5">L3*M3</f>
        <v>37</v>
      </c>
      <c r="O3" s="4">
        <f t="shared" ref="O3:O10" si="6">N3*0.6</f>
        <v>22.2</v>
      </c>
      <c r="P3" s="4">
        <f t="shared" ref="P3:P10" si="7">N3*0.3*0.2</f>
        <v>2.2200000000000002</v>
      </c>
      <c r="Q3">
        <f t="shared" ref="Q3:Q12" si="8">N3*0.2</f>
        <v>7.4</v>
      </c>
    </row>
    <row r="4" spans="1:20">
      <c r="A4" s="4">
        <v>4.4000000000000004</v>
      </c>
      <c r="B4" s="4">
        <v>2</v>
      </c>
      <c r="C4" s="4">
        <f t="shared" si="0"/>
        <v>8.8000000000000007</v>
      </c>
      <c r="D4" s="4">
        <f>A4-(1*1)</f>
        <v>3.4000000000000004</v>
      </c>
      <c r="E4" s="4">
        <v>2</v>
      </c>
      <c r="F4" s="4">
        <f t="shared" si="1"/>
        <v>6.8000000000000007</v>
      </c>
      <c r="G4" s="4">
        <f t="shared" si="2"/>
        <v>6.12</v>
      </c>
      <c r="H4" s="4">
        <f t="shared" si="3"/>
        <v>0.81600000000000006</v>
      </c>
      <c r="I4" s="4">
        <f t="shared" si="4"/>
        <v>8.8000000000000007</v>
      </c>
      <c r="L4" s="4">
        <v>4.4000000000000004</v>
      </c>
      <c r="M4" s="4">
        <v>2</v>
      </c>
      <c r="N4" s="4">
        <f t="shared" si="5"/>
        <v>8.8000000000000007</v>
      </c>
      <c r="O4" s="4">
        <f t="shared" si="6"/>
        <v>5.28</v>
      </c>
      <c r="P4" s="4">
        <f t="shared" si="7"/>
        <v>0.52800000000000002</v>
      </c>
      <c r="Q4">
        <f t="shared" si="8"/>
        <v>1.7600000000000002</v>
      </c>
    </row>
    <row r="5" spans="1:20">
      <c r="A5" s="4">
        <v>9.3000000000000007</v>
      </c>
      <c r="B5" s="4">
        <v>2</v>
      </c>
      <c r="C5" s="4">
        <f t="shared" si="0"/>
        <v>18.600000000000001</v>
      </c>
      <c r="D5" s="4">
        <f>A5-(1.5*2)</f>
        <v>6.3000000000000007</v>
      </c>
      <c r="E5" s="4">
        <v>2</v>
      </c>
      <c r="F5" s="4">
        <f t="shared" si="1"/>
        <v>12.600000000000001</v>
      </c>
      <c r="G5" s="4">
        <f t="shared" si="2"/>
        <v>11.34</v>
      </c>
      <c r="H5" s="4">
        <f t="shared" si="3"/>
        <v>1.5120000000000002</v>
      </c>
      <c r="I5" s="4">
        <f t="shared" si="4"/>
        <v>18.600000000000001</v>
      </c>
      <c r="L5" s="4">
        <v>9.3000000000000007</v>
      </c>
      <c r="M5" s="4">
        <v>2</v>
      </c>
      <c r="N5" s="4">
        <f t="shared" si="5"/>
        <v>18.600000000000001</v>
      </c>
      <c r="O5" s="4">
        <f t="shared" si="6"/>
        <v>11.16</v>
      </c>
      <c r="P5" s="4">
        <f t="shared" si="7"/>
        <v>1.1160000000000001</v>
      </c>
      <c r="Q5">
        <f t="shared" si="8"/>
        <v>3.7200000000000006</v>
      </c>
    </row>
    <row r="6" spans="1:20">
      <c r="A6" s="4">
        <v>10.8</v>
      </c>
      <c r="B6" s="4">
        <v>2</v>
      </c>
      <c r="C6" s="4">
        <f t="shared" si="0"/>
        <v>21.6</v>
      </c>
      <c r="D6" s="4">
        <f>A6-((1.5*2)+(1*0.5))</f>
        <v>7.3000000000000007</v>
      </c>
      <c r="E6" s="4">
        <v>2</v>
      </c>
      <c r="F6" s="4">
        <f t="shared" si="1"/>
        <v>14.600000000000001</v>
      </c>
      <c r="G6" s="4">
        <f t="shared" si="2"/>
        <v>13.14</v>
      </c>
      <c r="H6" s="4">
        <f t="shared" si="3"/>
        <v>1.752</v>
      </c>
      <c r="I6" s="4">
        <f t="shared" si="4"/>
        <v>21.6</v>
      </c>
      <c r="L6" s="4">
        <v>10.8</v>
      </c>
      <c r="M6" s="4">
        <v>2</v>
      </c>
      <c r="N6" s="4">
        <f t="shared" si="5"/>
        <v>21.6</v>
      </c>
      <c r="O6" s="4">
        <f t="shared" si="6"/>
        <v>12.96</v>
      </c>
      <c r="P6" s="4">
        <f t="shared" si="7"/>
        <v>1.2960000000000003</v>
      </c>
      <c r="Q6">
        <f t="shared" si="8"/>
        <v>4.32</v>
      </c>
    </row>
    <row r="7" spans="1:20">
      <c r="A7" s="4">
        <v>7</v>
      </c>
      <c r="B7" s="4">
        <v>2</v>
      </c>
      <c r="C7" s="4">
        <f t="shared" si="0"/>
        <v>14</v>
      </c>
      <c r="D7" s="4">
        <f>A7-((1.5*1.5)+(1*0.5))</f>
        <v>4.25</v>
      </c>
      <c r="E7" s="4">
        <v>2</v>
      </c>
      <c r="F7" s="4">
        <f t="shared" si="1"/>
        <v>8.5</v>
      </c>
      <c r="G7" s="4">
        <f t="shared" si="2"/>
        <v>7.6499999999999995</v>
      </c>
      <c r="H7" s="4">
        <f t="shared" si="3"/>
        <v>1.02</v>
      </c>
      <c r="I7" s="4">
        <f t="shared" si="4"/>
        <v>14</v>
      </c>
      <c r="L7" s="4">
        <v>7</v>
      </c>
      <c r="M7" s="4">
        <v>2</v>
      </c>
      <c r="N7" s="4">
        <f t="shared" si="5"/>
        <v>14</v>
      </c>
      <c r="O7" s="4">
        <f t="shared" si="6"/>
        <v>8.4</v>
      </c>
      <c r="P7" s="4">
        <f t="shared" si="7"/>
        <v>0.84000000000000008</v>
      </c>
      <c r="Q7">
        <f t="shared" si="8"/>
        <v>2.8000000000000003</v>
      </c>
    </row>
    <row r="8" spans="1:20">
      <c r="A8" s="4">
        <v>3.8</v>
      </c>
      <c r="B8" s="4">
        <v>1</v>
      </c>
      <c r="C8" s="4">
        <f t="shared" si="0"/>
        <v>3.8</v>
      </c>
      <c r="D8" s="4">
        <f>A8-(1.5*0.5)</f>
        <v>3.05</v>
      </c>
      <c r="E8" s="4">
        <v>1</v>
      </c>
      <c r="F8" s="4">
        <f t="shared" si="1"/>
        <v>3.05</v>
      </c>
      <c r="G8" s="4">
        <f t="shared" si="2"/>
        <v>2.7449999999999997</v>
      </c>
      <c r="H8" s="4">
        <f t="shared" si="3"/>
        <v>0.36599999999999999</v>
      </c>
      <c r="I8" s="4">
        <f t="shared" si="4"/>
        <v>3.8</v>
      </c>
      <c r="L8" s="4">
        <v>3.8</v>
      </c>
      <c r="M8" s="4">
        <v>1</v>
      </c>
      <c r="N8" s="4">
        <f t="shared" si="5"/>
        <v>3.8</v>
      </c>
      <c r="O8" s="4">
        <f t="shared" si="6"/>
        <v>2.2799999999999998</v>
      </c>
      <c r="P8" s="4">
        <f t="shared" si="7"/>
        <v>0.22799999999999998</v>
      </c>
      <c r="Q8">
        <f t="shared" si="8"/>
        <v>0.76</v>
      </c>
    </row>
    <row r="9" spans="1:20">
      <c r="A9" s="4">
        <v>0.45</v>
      </c>
      <c r="B9" s="4">
        <v>8</v>
      </c>
      <c r="C9" s="4">
        <f t="shared" si="0"/>
        <v>3.6</v>
      </c>
      <c r="D9" s="4"/>
      <c r="E9" s="4"/>
      <c r="F9" s="4"/>
      <c r="G9" s="4"/>
      <c r="H9" s="4"/>
      <c r="I9" s="4">
        <f t="shared" si="4"/>
        <v>3.6</v>
      </c>
      <c r="L9" s="4">
        <v>0.45</v>
      </c>
      <c r="M9" s="4">
        <v>8</v>
      </c>
      <c r="N9" s="4">
        <f t="shared" si="5"/>
        <v>3.6</v>
      </c>
      <c r="O9" s="4">
        <f t="shared" si="6"/>
        <v>2.16</v>
      </c>
      <c r="P9" s="4">
        <f t="shared" si="7"/>
        <v>0.21600000000000003</v>
      </c>
      <c r="Q9">
        <f t="shared" si="8"/>
        <v>0.72000000000000008</v>
      </c>
    </row>
    <row r="10" spans="1:20">
      <c r="A10" s="4">
        <v>0.55000000000000004</v>
      </c>
      <c r="B10" s="4">
        <v>4</v>
      </c>
      <c r="C10" s="4">
        <f t="shared" si="0"/>
        <v>2.2000000000000002</v>
      </c>
      <c r="D10" s="4"/>
      <c r="E10" s="4"/>
      <c r="F10" s="4"/>
      <c r="G10" s="4"/>
      <c r="H10" s="4"/>
      <c r="I10" s="4">
        <f t="shared" si="4"/>
        <v>2.2000000000000002</v>
      </c>
      <c r="L10" s="4">
        <v>0.55000000000000004</v>
      </c>
      <c r="M10" s="4">
        <v>4</v>
      </c>
      <c r="N10" s="4">
        <f t="shared" si="5"/>
        <v>2.2000000000000002</v>
      </c>
      <c r="O10" s="4">
        <f t="shared" si="6"/>
        <v>1.32</v>
      </c>
      <c r="P10" s="4">
        <f t="shared" si="7"/>
        <v>0.13200000000000001</v>
      </c>
      <c r="Q10">
        <f t="shared" si="8"/>
        <v>0.44000000000000006</v>
      </c>
    </row>
    <row r="11" spans="1:20">
      <c r="A11" s="4"/>
      <c r="B11" s="4"/>
      <c r="C11" s="4"/>
      <c r="D11" s="4"/>
      <c r="E11" s="4"/>
      <c r="F11" s="4"/>
      <c r="G11" s="4"/>
      <c r="H11" s="4"/>
      <c r="I11" s="4"/>
      <c r="L11" s="4"/>
      <c r="M11" s="4"/>
      <c r="N11" s="4"/>
      <c r="O11" s="4"/>
      <c r="P11" s="4"/>
    </row>
    <row r="12" spans="1:20">
      <c r="A12" s="4"/>
      <c r="B12" s="4"/>
      <c r="C12" s="5">
        <f>SUM(C2:C10)</f>
        <v>128.1</v>
      </c>
      <c r="D12" s="4"/>
      <c r="E12" s="4"/>
      <c r="F12" s="5">
        <f>SUM(F2:F10)</f>
        <v>80.05</v>
      </c>
      <c r="G12" s="5">
        <f t="shared" ref="G12:I12" si="9">SUM(G2:G10)</f>
        <v>72.045000000000002</v>
      </c>
      <c r="H12" s="5">
        <f t="shared" si="9"/>
        <v>9.6059999999999999</v>
      </c>
      <c r="I12" s="5">
        <f t="shared" si="9"/>
        <v>128.1</v>
      </c>
      <c r="K12" s="110">
        <f>I12*0.2</f>
        <v>25.62</v>
      </c>
      <c r="L12" s="4"/>
      <c r="M12" s="4"/>
      <c r="N12" s="4"/>
      <c r="O12" s="4"/>
      <c r="P12" s="4"/>
      <c r="Q12">
        <f t="shared" si="8"/>
        <v>0</v>
      </c>
      <c r="S12" t="s">
        <v>122</v>
      </c>
      <c r="T12">
        <f>((N13*4)/11)*12*1.58</f>
        <v>883.1912727272728</v>
      </c>
    </row>
    <row r="13" spans="1:20">
      <c r="C13" s="21"/>
      <c r="F13" s="21"/>
      <c r="G13" s="21"/>
      <c r="H13" s="21"/>
      <c r="I13" s="21"/>
      <c r="K13" s="21"/>
      <c r="L13" s="4"/>
      <c r="M13" s="4"/>
      <c r="N13" s="5">
        <f>SUM(N2:N12)</f>
        <v>128.1</v>
      </c>
      <c r="O13" s="5">
        <f>SUM(O2:O12)</f>
        <v>76.859999999999985</v>
      </c>
      <c r="P13" s="5">
        <f>SUM(P2:P12)</f>
        <v>7.6859999999999999</v>
      </c>
      <c r="Q13" s="5">
        <f>SUM(Q2:Q12)</f>
        <v>25.620000000000005</v>
      </c>
      <c r="S13" t="s">
        <v>288</v>
      </c>
      <c r="T13">
        <f>((N13/0.2)+1)*1.1*0.395</f>
        <v>278.73174999999998</v>
      </c>
    </row>
    <row r="14" spans="1:20">
      <c r="C14" s="21"/>
      <c r="F14" s="21"/>
      <c r="G14" s="21"/>
      <c r="H14" s="21"/>
      <c r="I14" s="21"/>
      <c r="K14" s="21"/>
      <c r="N14" s="21"/>
      <c r="O14" s="21"/>
      <c r="P14" s="21"/>
    </row>
    <row r="15" spans="1:20">
      <c r="C15" s="21"/>
      <c r="F15" s="21"/>
      <c r="G15" s="21"/>
      <c r="H15" s="21"/>
      <c r="I15" s="21"/>
      <c r="K15" s="21"/>
      <c r="N15" s="21"/>
      <c r="O15" s="21"/>
      <c r="P15" s="21"/>
    </row>
    <row r="16" spans="1:20">
      <c r="C16" s="21"/>
      <c r="F16" s="21"/>
      <c r="G16" s="21"/>
      <c r="H16" s="21"/>
      <c r="I16" s="21"/>
    </row>
    <row r="18" spans="1:37" ht="15.75">
      <c r="A18" s="28"/>
      <c r="B18" s="807" t="s">
        <v>128</v>
      </c>
      <c r="C18" s="807"/>
      <c r="D18" s="807"/>
      <c r="E18" s="807"/>
      <c r="F18" s="807"/>
      <c r="G18" s="807"/>
      <c r="H18" s="807" t="s">
        <v>467</v>
      </c>
      <c r="I18" s="807"/>
      <c r="J18" s="807"/>
      <c r="K18" s="807"/>
      <c r="L18" s="807"/>
      <c r="M18" s="807"/>
      <c r="N18" s="807" t="s">
        <v>468</v>
      </c>
      <c r="O18" s="807"/>
      <c r="P18" s="807"/>
      <c r="Q18" s="807"/>
      <c r="R18" s="807"/>
      <c r="S18" s="807"/>
      <c r="T18" s="803"/>
      <c r="U18" s="803"/>
      <c r="V18" s="803"/>
      <c r="W18" s="803"/>
      <c r="X18" s="803"/>
      <c r="Y18" s="803"/>
      <c r="Z18" s="803"/>
      <c r="AA18" s="803"/>
      <c r="AB18" s="803"/>
      <c r="AC18" s="803"/>
      <c r="AD18" s="803"/>
      <c r="AE18" s="803"/>
      <c r="AF18" s="803"/>
      <c r="AG18" s="803"/>
      <c r="AH18" s="803"/>
      <c r="AI18" s="803"/>
      <c r="AJ18" s="803"/>
      <c r="AK18" s="803"/>
    </row>
    <row r="19" spans="1:37" ht="47.25">
      <c r="A19" s="22" t="s">
        <v>138</v>
      </c>
      <c r="B19" s="22" t="s">
        <v>139</v>
      </c>
      <c r="C19" s="22" t="s">
        <v>140</v>
      </c>
      <c r="D19" s="22" t="s">
        <v>141</v>
      </c>
      <c r="E19" s="22" t="s">
        <v>53</v>
      </c>
      <c r="F19" s="22" t="s">
        <v>142</v>
      </c>
      <c r="G19" s="22" t="s">
        <v>143</v>
      </c>
      <c r="H19" s="22" t="s">
        <v>139</v>
      </c>
      <c r="I19" s="22" t="s">
        <v>140</v>
      </c>
      <c r="J19" s="22" t="s">
        <v>141</v>
      </c>
      <c r="K19" s="22" t="s">
        <v>53</v>
      </c>
      <c r="L19" s="22" t="s">
        <v>142</v>
      </c>
      <c r="M19" s="22" t="s">
        <v>143</v>
      </c>
      <c r="N19" s="22" t="s">
        <v>139</v>
      </c>
      <c r="O19" s="22" t="s">
        <v>140</v>
      </c>
      <c r="P19" s="22" t="s">
        <v>141</v>
      </c>
      <c r="Q19" s="22" t="s">
        <v>53</v>
      </c>
      <c r="R19" s="22" t="s">
        <v>142</v>
      </c>
      <c r="S19" s="22" t="s">
        <v>143</v>
      </c>
      <c r="T19" s="26"/>
      <c r="U19" s="26"/>
      <c r="V19" s="26"/>
      <c r="W19" s="26"/>
      <c r="X19" s="26"/>
      <c r="Y19" s="26"/>
      <c r="Z19" s="26"/>
      <c r="AA19" s="26"/>
      <c r="AB19" s="26"/>
      <c r="AC19" s="26"/>
      <c r="AD19" s="26"/>
      <c r="AE19" s="26"/>
      <c r="AF19" s="26"/>
      <c r="AG19" s="26"/>
      <c r="AH19" s="26"/>
      <c r="AI19" s="26"/>
      <c r="AJ19" s="26"/>
      <c r="AK19" s="26"/>
    </row>
    <row r="20" spans="1:37">
      <c r="A20" s="23" t="s">
        <v>154</v>
      </c>
      <c r="B20" s="4">
        <v>1.5</v>
      </c>
      <c r="C20" s="4">
        <v>0.2</v>
      </c>
      <c r="D20" s="4">
        <v>0.2</v>
      </c>
      <c r="E20" s="4">
        <v>21</v>
      </c>
      <c r="F20" s="4">
        <f>(2*(C20+D20))*B20*E20</f>
        <v>25.200000000000003</v>
      </c>
      <c r="G20" s="4">
        <f>B20*C20*D20*E20</f>
        <v>1.2600000000000002</v>
      </c>
      <c r="H20" s="4">
        <v>2.8</v>
      </c>
      <c r="I20" s="4">
        <v>0.2</v>
      </c>
      <c r="J20" s="4">
        <v>0.2</v>
      </c>
      <c r="K20" s="4">
        <v>21</v>
      </c>
      <c r="L20" s="4">
        <f>(2*(I20+J20))*H20*K20</f>
        <v>47.039999999999992</v>
      </c>
      <c r="M20" s="4">
        <f>H20*I20*J20*K20</f>
        <v>2.3519999999999999</v>
      </c>
      <c r="N20" s="4">
        <v>2.95</v>
      </c>
      <c r="O20" s="4">
        <v>0.2</v>
      </c>
      <c r="P20" s="4">
        <v>0.2</v>
      </c>
      <c r="Q20" s="4">
        <v>21</v>
      </c>
      <c r="R20" s="4">
        <f>(2*(O20+P20))*N20*Q20</f>
        <v>49.560000000000009</v>
      </c>
      <c r="S20" s="4">
        <f>N20*O20*P20*Q20</f>
        <v>2.4780000000000006</v>
      </c>
    </row>
    <row r="21" spans="1:37" ht="15.75">
      <c r="A21" s="24" t="s">
        <v>146</v>
      </c>
      <c r="B21" s="24"/>
      <c r="C21" s="24"/>
      <c r="D21" s="24"/>
      <c r="E21" s="24">
        <f>SUM(E20:E20)</f>
        <v>21</v>
      </c>
      <c r="F21" s="24">
        <f>SUM(F20:F20)</f>
        <v>25.200000000000003</v>
      </c>
      <c r="G21" s="24">
        <f>SUM(G20:G20)</f>
        <v>1.2600000000000002</v>
      </c>
      <c r="H21" s="24"/>
      <c r="I21" s="24"/>
      <c r="J21" s="24"/>
      <c r="K21" s="24">
        <f>SUM(K20:K20)</f>
        <v>21</v>
      </c>
      <c r="L21" s="24">
        <f>SUM(L20:L20)</f>
        <v>47.039999999999992</v>
      </c>
      <c r="M21" s="24">
        <f>SUM(M20:M20)</f>
        <v>2.3519999999999999</v>
      </c>
      <c r="N21" s="24"/>
      <c r="O21" s="24"/>
      <c r="P21" s="24"/>
      <c r="Q21" s="24">
        <f>SUM(Q20:Q20)</f>
        <v>21</v>
      </c>
      <c r="R21" s="24">
        <f>SUM(R20:R20)</f>
        <v>49.560000000000009</v>
      </c>
      <c r="S21" s="24">
        <f>SUM(S20:S20)</f>
        <v>2.4780000000000006</v>
      </c>
      <c r="T21" s="27"/>
      <c r="U21" s="27"/>
      <c r="V21" s="27"/>
      <c r="W21" s="27"/>
      <c r="X21" s="27"/>
      <c r="Y21" s="27"/>
      <c r="Z21" s="27"/>
      <c r="AA21" s="27"/>
      <c r="AB21" s="27"/>
      <c r="AC21" s="27"/>
      <c r="AD21" s="27"/>
      <c r="AE21" s="27"/>
      <c r="AF21" s="27"/>
      <c r="AG21" s="27"/>
      <c r="AH21" s="27"/>
      <c r="AI21" s="27"/>
      <c r="AJ21" s="27"/>
      <c r="AK21" s="27"/>
    </row>
    <row r="22" spans="1:37">
      <c r="A22" s="25"/>
    </row>
    <row r="23" spans="1:37" ht="15.75">
      <c r="A23" s="804" t="s">
        <v>147</v>
      </c>
      <c r="B23" s="804"/>
      <c r="C23" s="804"/>
      <c r="D23" s="804"/>
      <c r="E23" s="804"/>
      <c r="F23" s="804"/>
      <c r="G23" s="804"/>
      <c r="H23" s="804"/>
    </row>
    <row r="24" spans="1:37" ht="47.25">
      <c r="A24" s="22" t="s">
        <v>138</v>
      </c>
      <c r="B24" s="22" t="s">
        <v>141</v>
      </c>
      <c r="C24" s="22" t="s">
        <v>140</v>
      </c>
      <c r="D24" s="22" t="s">
        <v>53</v>
      </c>
      <c r="E24" s="22" t="s">
        <v>148</v>
      </c>
      <c r="F24" s="22"/>
      <c r="G24" s="22" t="s">
        <v>149</v>
      </c>
      <c r="H24" s="22" t="s">
        <v>143</v>
      </c>
      <c r="I24" s="22" t="s">
        <v>150</v>
      </c>
    </row>
    <row r="25" spans="1:37">
      <c r="A25" s="23" t="s">
        <v>151</v>
      </c>
      <c r="B25" s="4">
        <v>1.5</v>
      </c>
      <c r="C25" s="4">
        <v>1.5</v>
      </c>
      <c r="D25" s="4">
        <v>17</v>
      </c>
      <c r="E25" s="4">
        <f>B25*C25*D25</f>
        <v>38.25</v>
      </c>
      <c r="F25" s="4">
        <v>1.5</v>
      </c>
      <c r="G25" s="4">
        <v>0.4</v>
      </c>
      <c r="H25" s="4">
        <f>E25*G25</f>
        <v>15.3</v>
      </c>
      <c r="I25" s="4">
        <f>E25*1.5</f>
        <v>57.375</v>
      </c>
      <c r="J25">
        <f>((4*(B25*F25))+(B25*C25))*D25</f>
        <v>191.25</v>
      </c>
    </row>
    <row r="26" spans="1:37">
      <c r="A26" s="23" t="s">
        <v>152</v>
      </c>
      <c r="B26" s="4">
        <v>1</v>
      </c>
      <c r="C26" s="4">
        <v>1</v>
      </c>
      <c r="D26" s="4">
        <v>4</v>
      </c>
      <c r="E26" s="4">
        <f>B26*C26*D26</f>
        <v>4</v>
      </c>
      <c r="F26" s="4">
        <v>1.5</v>
      </c>
      <c r="G26" s="4">
        <v>0.5</v>
      </c>
      <c r="H26" s="4">
        <f>E26*G26</f>
        <v>2</v>
      </c>
      <c r="I26" s="4">
        <f>E26*1.5</f>
        <v>6</v>
      </c>
      <c r="J26">
        <f t="shared" ref="J26" si="10">((4*(B26*F26))+(B26*C26))*D26</f>
        <v>28</v>
      </c>
    </row>
    <row r="27" spans="1:37" ht="15.75">
      <c r="A27" s="24" t="s">
        <v>146</v>
      </c>
      <c r="B27" s="24"/>
      <c r="C27" s="24"/>
      <c r="D27" s="24">
        <f>SUM(D25:D26)</f>
        <v>21</v>
      </c>
      <c r="E27" s="24">
        <f>SUM(E25:E26)</f>
        <v>42.25</v>
      </c>
      <c r="F27" s="24"/>
      <c r="G27" s="24"/>
      <c r="H27" s="24">
        <f>SUM(H25:H26)</f>
        <v>17.3</v>
      </c>
      <c r="I27" s="24">
        <f>SUM(I25:I26)</f>
        <v>63.375</v>
      </c>
      <c r="J27" s="24">
        <f>SUM(J25:J26)</f>
        <v>219.25</v>
      </c>
    </row>
    <row r="29" spans="1:37">
      <c r="A29" s="808" t="s">
        <v>298</v>
      </c>
      <c r="B29" s="809"/>
      <c r="C29" s="809"/>
      <c r="D29" s="809"/>
      <c r="E29" s="809"/>
      <c r="F29" s="809"/>
      <c r="G29" s="29"/>
    </row>
    <row r="30" spans="1:37" ht="30">
      <c r="A30" s="30" t="s">
        <v>138</v>
      </c>
      <c r="B30" s="30" t="s">
        <v>159</v>
      </c>
      <c r="C30" s="30" t="s">
        <v>160</v>
      </c>
      <c r="D30" s="30" t="s">
        <v>161</v>
      </c>
      <c r="E30" s="30" t="s">
        <v>122</v>
      </c>
      <c r="F30" s="30" t="s">
        <v>162</v>
      </c>
      <c r="G30" s="30" t="s">
        <v>163</v>
      </c>
      <c r="H30" s="31" t="s">
        <v>31</v>
      </c>
    </row>
    <row r="31" spans="1:37">
      <c r="A31" s="33" t="s">
        <v>151</v>
      </c>
      <c r="B31" s="4">
        <v>17</v>
      </c>
      <c r="C31" s="33">
        <v>2</v>
      </c>
      <c r="D31" s="33">
        <v>22</v>
      </c>
      <c r="E31" s="32"/>
      <c r="F31" s="34"/>
      <c r="G31" s="34"/>
      <c r="H31" s="32">
        <f>B31*C31*D31</f>
        <v>748</v>
      </c>
    </row>
    <row r="32" spans="1:37">
      <c r="A32" s="33" t="s">
        <v>152</v>
      </c>
      <c r="B32" s="4">
        <v>4</v>
      </c>
      <c r="C32" s="33">
        <v>2</v>
      </c>
      <c r="D32" s="33">
        <v>16</v>
      </c>
      <c r="E32" s="32"/>
      <c r="F32" s="34"/>
      <c r="G32" s="34"/>
      <c r="H32" s="32">
        <f t="shared" ref="H32" si="11">B32*C32*D32</f>
        <v>128</v>
      </c>
    </row>
    <row r="33" spans="1:9">
      <c r="A33" s="29"/>
      <c r="B33" s="35"/>
      <c r="C33" s="810" t="s">
        <v>164</v>
      </c>
      <c r="D33" s="811"/>
      <c r="E33" s="211">
        <f>SUM(E31:E31)</f>
        <v>0</v>
      </c>
      <c r="F33" s="211">
        <f>SUM(F31:F31)</f>
        <v>0</v>
      </c>
      <c r="G33" s="211">
        <f>SUM(G31:G31)</f>
        <v>0</v>
      </c>
      <c r="H33" s="211">
        <f>SUM(H31:H32)</f>
        <v>876</v>
      </c>
    </row>
    <row r="34" spans="1:9">
      <c r="A34" s="29"/>
      <c r="B34" s="35"/>
      <c r="C34" s="812" t="s">
        <v>165</v>
      </c>
      <c r="D34" s="813"/>
      <c r="E34" s="32">
        <v>1.58</v>
      </c>
      <c r="F34" s="34">
        <v>2.4700000000000002</v>
      </c>
      <c r="G34" s="34">
        <v>3.85</v>
      </c>
      <c r="H34" s="32">
        <v>0.89</v>
      </c>
    </row>
    <row r="35" spans="1:9" ht="15.75" thickBot="1">
      <c r="A35" s="29"/>
      <c r="B35" s="35"/>
      <c r="C35" s="814" t="s">
        <v>166</v>
      </c>
      <c r="D35" s="815"/>
      <c r="E35" s="37">
        <f>E33*E34</f>
        <v>0</v>
      </c>
      <c r="F35" s="37">
        <f>F33*F34</f>
        <v>0</v>
      </c>
      <c r="G35" s="37">
        <f>G33*G34</f>
        <v>0</v>
      </c>
      <c r="H35" s="37">
        <f>H33*H34</f>
        <v>779.64</v>
      </c>
    </row>
    <row r="38" spans="1:9">
      <c r="A38" s="816" t="s">
        <v>299</v>
      </c>
      <c r="B38" s="816"/>
      <c r="C38" s="816"/>
      <c r="D38" s="816"/>
      <c r="E38" s="816"/>
      <c r="F38" s="816"/>
      <c r="G38" s="816"/>
    </row>
    <row r="39" spans="1:9" ht="45">
      <c r="A39" s="30" t="s">
        <v>138</v>
      </c>
      <c r="B39" s="30" t="s">
        <v>167</v>
      </c>
      <c r="C39" s="30" t="s">
        <v>160</v>
      </c>
      <c r="D39" s="30" t="s">
        <v>161</v>
      </c>
      <c r="E39" s="30" t="s">
        <v>122</v>
      </c>
      <c r="F39" s="30" t="s">
        <v>162</v>
      </c>
      <c r="G39" s="212" t="s">
        <v>123</v>
      </c>
      <c r="H39" s="30" t="s">
        <v>31</v>
      </c>
      <c r="I39" s="38" t="s">
        <v>32</v>
      </c>
    </row>
    <row r="40" spans="1:9">
      <c r="A40" s="817" t="s">
        <v>154</v>
      </c>
      <c r="B40" s="33">
        <v>21</v>
      </c>
      <c r="C40" s="33">
        <v>3</v>
      </c>
      <c r="D40" s="33">
        <v>6</v>
      </c>
      <c r="E40" s="32">
        <f>B40*C40*D40</f>
        <v>378</v>
      </c>
      <c r="F40" s="32"/>
      <c r="G40" s="213"/>
      <c r="H40" s="32"/>
      <c r="I40" s="4"/>
    </row>
    <row r="41" spans="1:9">
      <c r="A41" s="817"/>
      <c r="B41" s="33">
        <v>21</v>
      </c>
      <c r="C41" s="33">
        <v>0.9</v>
      </c>
      <c r="D41" s="33">
        <v>9</v>
      </c>
      <c r="E41" s="32"/>
      <c r="F41" s="32"/>
      <c r="G41" s="213"/>
      <c r="H41" s="32"/>
      <c r="I41" s="4">
        <f>B41*C41*D41</f>
        <v>170.10000000000002</v>
      </c>
    </row>
    <row r="42" spans="1:9">
      <c r="A42" s="29"/>
      <c r="B42" s="35"/>
      <c r="C42" s="818" t="s">
        <v>164</v>
      </c>
      <c r="D42" s="818"/>
      <c r="E42" s="39">
        <f>SUM(E40:E41)</f>
        <v>378</v>
      </c>
      <c r="F42" s="39">
        <f>SUM(F40:F41)</f>
        <v>0</v>
      </c>
      <c r="G42" s="39">
        <f>SUM(G40:G41)</f>
        <v>0</v>
      </c>
      <c r="H42" s="39">
        <f>SUM(H40:H41)</f>
        <v>0</v>
      </c>
      <c r="I42" s="39">
        <f>SUM(I40:I41)</f>
        <v>170.10000000000002</v>
      </c>
    </row>
    <row r="43" spans="1:9">
      <c r="A43" s="29"/>
      <c r="B43" s="35"/>
      <c r="C43" s="819" t="s">
        <v>165</v>
      </c>
      <c r="D43" s="817"/>
      <c r="E43" s="32">
        <v>1.58</v>
      </c>
      <c r="F43" s="32">
        <v>2.4700000000000002</v>
      </c>
      <c r="G43" s="32">
        <v>0.61699999999999999</v>
      </c>
      <c r="H43" s="4">
        <v>0.89</v>
      </c>
      <c r="I43" s="4">
        <v>0.39500000000000002</v>
      </c>
    </row>
    <row r="44" spans="1:9">
      <c r="A44" s="29"/>
      <c r="B44" s="35"/>
      <c r="C44" s="818" t="s">
        <v>166</v>
      </c>
      <c r="D44" s="818"/>
      <c r="E44" s="39">
        <f>E42*E43</f>
        <v>597.24</v>
      </c>
      <c r="F44" s="39">
        <f>F42*F43</f>
        <v>0</v>
      </c>
      <c r="G44" s="39">
        <f>G42*G43</f>
        <v>0</v>
      </c>
      <c r="H44" s="39">
        <f>H42*H43</f>
        <v>0</v>
      </c>
      <c r="I44" s="39">
        <f>I42*I43</f>
        <v>67.18950000000001</v>
      </c>
    </row>
    <row r="47" spans="1:9">
      <c r="A47" s="816" t="s">
        <v>300</v>
      </c>
      <c r="B47" s="816"/>
      <c r="C47" s="816"/>
      <c r="D47" s="816"/>
      <c r="E47" s="816"/>
      <c r="F47" s="816"/>
      <c r="G47" s="816"/>
    </row>
    <row r="48" spans="1:9" ht="45">
      <c r="A48" s="30" t="s">
        <v>138</v>
      </c>
      <c r="B48" s="30" t="s">
        <v>167</v>
      </c>
      <c r="C48" s="30" t="s">
        <v>160</v>
      </c>
      <c r="D48" s="30" t="s">
        <v>161</v>
      </c>
      <c r="E48" s="30" t="s">
        <v>122</v>
      </c>
      <c r="F48" s="30" t="s">
        <v>162</v>
      </c>
      <c r="G48" s="212" t="s">
        <v>123</v>
      </c>
      <c r="H48" s="30" t="s">
        <v>31</v>
      </c>
      <c r="I48" s="38" t="s">
        <v>32</v>
      </c>
    </row>
    <row r="49" spans="1:9">
      <c r="A49" s="817" t="s">
        <v>154</v>
      </c>
      <c r="B49" s="33">
        <v>21</v>
      </c>
      <c r="C49" s="33">
        <v>4.0999999999999996</v>
      </c>
      <c r="D49" s="33">
        <v>6</v>
      </c>
      <c r="E49" s="32">
        <f>B49*C49*D49</f>
        <v>516.59999999999991</v>
      </c>
      <c r="F49" s="32"/>
      <c r="G49" s="213"/>
      <c r="H49" s="32"/>
      <c r="I49" s="4"/>
    </row>
    <row r="50" spans="1:9">
      <c r="A50" s="817"/>
      <c r="B50" s="33">
        <v>21</v>
      </c>
      <c r="C50" s="33">
        <v>0.9</v>
      </c>
      <c r="D50" s="33">
        <v>16</v>
      </c>
      <c r="E50" s="32"/>
      <c r="F50" s="32"/>
      <c r="G50" s="213"/>
      <c r="H50" s="32"/>
      <c r="I50" s="4">
        <f>B50*C50*D50</f>
        <v>302.40000000000003</v>
      </c>
    </row>
    <row r="51" spans="1:9">
      <c r="A51" s="29"/>
      <c r="B51" s="35"/>
      <c r="C51" s="818" t="s">
        <v>164</v>
      </c>
      <c r="D51" s="818"/>
      <c r="E51" s="39">
        <f>SUM(E49:E50)</f>
        <v>516.59999999999991</v>
      </c>
      <c r="F51" s="39">
        <f>SUM(F49:F50)</f>
        <v>0</v>
      </c>
      <c r="G51" s="39">
        <f>SUM(G49:G50)</f>
        <v>0</v>
      </c>
      <c r="H51" s="39">
        <f>SUM(H49:H50)</f>
        <v>0</v>
      </c>
      <c r="I51" s="39">
        <f>SUM(I49:I50)</f>
        <v>302.40000000000003</v>
      </c>
    </row>
    <row r="52" spans="1:9">
      <c r="A52" s="29"/>
      <c r="B52" s="35"/>
      <c r="C52" s="819" t="s">
        <v>165</v>
      </c>
      <c r="D52" s="817"/>
      <c r="E52" s="32">
        <v>1.58</v>
      </c>
      <c r="F52" s="32">
        <v>2.4700000000000002</v>
      </c>
      <c r="G52" s="32">
        <v>0.61699999999999999</v>
      </c>
      <c r="H52" s="4">
        <v>0.89</v>
      </c>
      <c r="I52" s="4">
        <v>0.39500000000000002</v>
      </c>
    </row>
    <row r="53" spans="1:9">
      <c r="A53" s="29"/>
      <c r="B53" s="35"/>
      <c r="C53" s="818" t="s">
        <v>166</v>
      </c>
      <c r="D53" s="818"/>
      <c r="E53" s="39">
        <f>E51*E52</f>
        <v>816.22799999999984</v>
      </c>
      <c r="F53" s="39">
        <f>F51*F52</f>
        <v>0</v>
      </c>
      <c r="G53" s="39">
        <f>G51*G52</f>
        <v>0</v>
      </c>
      <c r="H53" s="39">
        <f>H51*H52</f>
        <v>0</v>
      </c>
      <c r="I53" s="39">
        <f>I51*I52</f>
        <v>119.44800000000002</v>
      </c>
    </row>
    <row r="56" spans="1:9">
      <c r="A56" s="816" t="s">
        <v>469</v>
      </c>
      <c r="B56" s="816"/>
      <c r="C56" s="816"/>
      <c r="D56" s="816"/>
      <c r="E56" s="816"/>
      <c r="F56" s="816"/>
      <c r="G56" s="816"/>
    </row>
    <row r="57" spans="1:9" ht="45">
      <c r="A57" s="30" t="s">
        <v>138</v>
      </c>
      <c r="B57" s="30" t="s">
        <v>167</v>
      </c>
      <c r="C57" s="30" t="s">
        <v>160</v>
      </c>
      <c r="D57" s="30" t="s">
        <v>161</v>
      </c>
      <c r="E57" s="30" t="s">
        <v>122</v>
      </c>
      <c r="F57" s="30" t="s">
        <v>162</v>
      </c>
      <c r="G57" s="212" t="s">
        <v>123</v>
      </c>
      <c r="H57" s="30" t="s">
        <v>31</v>
      </c>
      <c r="I57" s="38" t="s">
        <v>32</v>
      </c>
    </row>
    <row r="58" spans="1:9">
      <c r="A58" s="817" t="s">
        <v>154</v>
      </c>
      <c r="B58" s="33">
        <v>21</v>
      </c>
      <c r="C58" s="33">
        <v>3</v>
      </c>
      <c r="D58" s="33">
        <v>6</v>
      </c>
      <c r="E58" s="32">
        <f>B58*C58*D58</f>
        <v>378</v>
      </c>
      <c r="F58" s="32"/>
      <c r="G58" s="213"/>
      <c r="H58" s="32"/>
      <c r="I58" s="4"/>
    </row>
    <row r="59" spans="1:9">
      <c r="A59" s="817"/>
      <c r="B59" s="33">
        <v>21</v>
      </c>
      <c r="C59" s="33">
        <v>0.9</v>
      </c>
      <c r="D59" s="33">
        <v>16</v>
      </c>
      <c r="E59" s="32"/>
      <c r="F59" s="32"/>
      <c r="G59" s="213"/>
      <c r="H59" s="32"/>
      <c r="I59" s="4">
        <f>B59*C59*D59</f>
        <v>302.40000000000003</v>
      </c>
    </row>
    <row r="60" spans="1:9">
      <c r="A60" s="29"/>
      <c r="B60" s="35"/>
      <c r="C60" s="818" t="s">
        <v>164</v>
      </c>
      <c r="D60" s="818"/>
      <c r="E60" s="39">
        <f>SUM(E58:E59)</f>
        <v>378</v>
      </c>
      <c r="F60" s="39">
        <f>SUM(F58:F59)</f>
        <v>0</v>
      </c>
      <c r="G60" s="39">
        <f>SUM(G58:G59)</f>
        <v>0</v>
      </c>
      <c r="H60" s="39">
        <f>SUM(H58:H59)</f>
        <v>0</v>
      </c>
      <c r="I60" s="39">
        <f>SUM(I58:I59)</f>
        <v>302.40000000000003</v>
      </c>
    </row>
    <row r="61" spans="1:9">
      <c r="A61" s="29"/>
      <c r="B61" s="35"/>
      <c r="C61" s="819" t="s">
        <v>165</v>
      </c>
      <c r="D61" s="817"/>
      <c r="E61" s="32">
        <v>1.58</v>
      </c>
      <c r="F61" s="32">
        <v>2.4700000000000002</v>
      </c>
      <c r="G61" s="32">
        <v>0.61699999999999999</v>
      </c>
      <c r="H61" s="4">
        <v>0.89</v>
      </c>
      <c r="I61" s="4">
        <v>0.39500000000000002</v>
      </c>
    </row>
    <row r="62" spans="1:9">
      <c r="A62" s="29"/>
      <c r="B62" s="35"/>
      <c r="C62" s="818" t="s">
        <v>166</v>
      </c>
      <c r="D62" s="818"/>
      <c r="E62" s="39">
        <f>E60*E61</f>
        <v>597.24</v>
      </c>
      <c r="F62" s="39">
        <f>F60*F61</f>
        <v>0</v>
      </c>
      <c r="G62" s="39">
        <f>G60*G61</f>
        <v>0</v>
      </c>
      <c r="H62" s="39">
        <f>H60*H61</f>
        <v>0</v>
      </c>
      <c r="I62" s="39">
        <f>I60*I61</f>
        <v>119.44800000000002</v>
      </c>
    </row>
    <row r="65" spans="3:4">
      <c r="C65" t="s">
        <v>483</v>
      </c>
      <c r="D65">
        <v>191.55</v>
      </c>
    </row>
  </sheetData>
  <mergeCells count="27">
    <mergeCell ref="L1:N1"/>
    <mergeCell ref="B18:G18"/>
    <mergeCell ref="H18:M18"/>
    <mergeCell ref="N18:S18"/>
    <mergeCell ref="T18:Y18"/>
    <mergeCell ref="AF18:AK18"/>
    <mergeCell ref="A23:H23"/>
    <mergeCell ref="A29:F29"/>
    <mergeCell ref="C33:D33"/>
    <mergeCell ref="C34:D34"/>
    <mergeCell ref="Z18:AE18"/>
    <mergeCell ref="C35:D35"/>
    <mergeCell ref="A38:G38"/>
    <mergeCell ref="A40:A41"/>
    <mergeCell ref="C42:D42"/>
    <mergeCell ref="C43:D43"/>
    <mergeCell ref="C44:D44"/>
    <mergeCell ref="A47:G47"/>
    <mergeCell ref="A49:A50"/>
    <mergeCell ref="C51:D51"/>
    <mergeCell ref="C52:D52"/>
    <mergeCell ref="C62:D62"/>
    <mergeCell ref="C53:D53"/>
    <mergeCell ref="A56:G56"/>
    <mergeCell ref="A58:A59"/>
    <mergeCell ref="C60:D60"/>
    <mergeCell ref="C61:D6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0408B-2DEA-4B24-9FB2-F1DBB5997152}">
  <sheetPr>
    <tabColor rgb="FFFF0000"/>
  </sheetPr>
  <dimension ref="A1:R89"/>
  <sheetViews>
    <sheetView zoomScale="85" zoomScaleNormal="85" workbookViewId="0">
      <pane ySplit="2" topLeftCell="A66" activePane="bottomLeft" state="frozen"/>
      <selection activeCell="Q20" sqref="Q20"/>
      <selection pane="bottomLeft" activeCell="Q20" sqref="Q20"/>
    </sheetView>
  </sheetViews>
  <sheetFormatPr defaultColWidth="9.140625" defaultRowHeight="16.5"/>
  <cols>
    <col min="1" max="1" width="14.85546875" style="215" customWidth="1"/>
    <col min="2" max="2" width="9.28515625" style="218" bestFit="1" customWidth="1"/>
    <col min="3" max="3" width="10.42578125" style="215" customWidth="1"/>
    <col min="4" max="4" width="12.7109375" style="215" customWidth="1"/>
    <col min="5" max="5" width="10.7109375" style="215" customWidth="1"/>
    <col min="6" max="6" width="12.140625" style="219" customWidth="1"/>
    <col min="7" max="7" width="12.42578125" style="215" customWidth="1"/>
    <col min="8" max="8" width="9.5703125" style="215" bestFit="1" customWidth="1"/>
    <col min="9" max="9" width="9.28515625" style="215" bestFit="1" customWidth="1"/>
    <col min="10" max="11" width="9.5703125" style="215" bestFit="1" customWidth="1"/>
    <col min="12" max="12" width="10" style="215" bestFit="1" customWidth="1"/>
    <col min="13" max="14" width="9.28515625" style="215" bestFit="1" customWidth="1"/>
    <col min="15" max="15" width="11" style="215" bestFit="1" customWidth="1"/>
    <col min="17" max="17" width="12.7109375" customWidth="1"/>
    <col min="18" max="18" width="11" customWidth="1"/>
  </cols>
  <sheetData>
    <row r="1" spans="1:18" ht="18">
      <c r="A1" s="820" t="s">
        <v>302</v>
      </c>
      <c r="B1" s="820"/>
      <c r="C1" s="820"/>
      <c r="D1" s="820"/>
      <c r="E1" s="820"/>
      <c r="F1" s="820"/>
      <c r="G1" s="220"/>
    </row>
    <row r="2" spans="1:18" ht="40.5" customHeight="1">
      <c r="A2" s="221" t="s">
        <v>261</v>
      </c>
      <c r="B2" s="222" t="s">
        <v>141</v>
      </c>
      <c r="C2" s="222" t="s">
        <v>174</v>
      </c>
      <c r="D2" s="221" t="s">
        <v>175</v>
      </c>
      <c r="E2" s="221" t="s">
        <v>176</v>
      </c>
      <c r="F2" s="222" t="s">
        <v>177</v>
      </c>
      <c r="G2" s="221" t="s">
        <v>164</v>
      </c>
      <c r="H2" s="216" t="s">
        <v>178</v>
      </c>
      <c r="J2" s="215" t="s">
        <v>163</v>
      </c>
      <c r="K2" s="215" t="s">
        <v>162</v>
      </c>
      <c r="L2" s="215" t="s">
        <v>122</v>
      </c>
      <c r="M2" s="215" t="s">
        <v>31</v>
      </c>
      <c r="N2" s="215" t="s">
        <v>123</v>
      </c>
      <c r="O2" s="215" t="s">
        <v>288</v>
      </c>
    </row>
    <row r="3" spans="1:18">
      <c r="A3" s="223" t="s">
        <v>486</v>
      </c>
      <c r="B3" s="224">
        <v>8.3000000000000007</v>
      </c>
      <c r="C3" s="225">
        <v>0.2</v>
      </c>
      <c r="D3" s="225">
        <v>0.45</v>
      </c>
      <c r="E3" s="225">
        <v>1</v>
      </c>
      <c r="F3" s="226">
        <f t="shared" ref="F3:F15" si="0">B3*C3*D3*E3</f>
        <v>0.74700000000000011</v>
      </c>
      <c r="G3" s="227">
        <f>B3*E3</f>
        <v>8.3000000000000007</v>
      </c>
      <c r="H3" s="217">
        <f>((D3*2)+C3)*G3</f>
        <v>9.1300000000000008</v>
      </c>
      <c r="I3" s="215">
        <f>G3*C3</f>
        <v>1.6600000000000001</v>
      </c>
      <c r="L3" s="215">
        <f>(B3+2.6)*6*E3</f>
        <v>65.400000000000006</v>
      </c>
      <c r="O3" s="215">
        <f>(((B3/0.2)+1)*1.4)*E3</f>
        <v>59.499999999999993</v>
      </c>
    </row>
    <row r="4" spans="1:18">
      <c r="A4" s="223" t="s">
        <v>472</v>
      </c>
      <c r="B4" s="224">
        <v>18.5</v>
      </c>
      <c r="C4" s="225">
        <v>0.2</v>
      </c>
      <c r="D4" s="225">
        <v>0.5</v>
      </c>
      <c r="E4" s="225">
        <v>1</v>
      </c>
      <c r="F4" s="226">
        <f t="shared" si="0"/>
        <v>1.85</v>
      </c>
      <c r="G4" s="227">
        <f t="shared" ref="G4:G15" si="1">B4*E4</f>
        <v>18.5</v>
      </c>
      <c r="H4" s="217">
        <f t="shared" ref="H4:H15" si="2">((D4*2)+C4)*G4</f>
        <v>22.2</v>
      </c>
      <c r="I4" s="215">
        <f t="shared" ref="I4:I15" si="3">G4*C4</f>
        <v>3.7</v>
      </c>
      <c r="L4" s="215">
        <f>(B4+6.6)*6*E4</f>
        <v>150.60000000000002</v>
      </c>
      <c r="O4" s="215">
        <f t="shared" ref="O4:O15" si="4">(((B4/0.2)+1)*1.4)*E4</f>
        <v>130.9</v>
      </c>
    </row>
    <row r="5" spans="1:18">
      <c r="A5" s="223" t="s">
        <v>478</v>
      </c>
      <c r="B5" s="224">
        <v>18.5</v>
      </c>
      <c r="C5" s="225">
        <v>0.2</v>
      </c>
      <c r="D5" s="225">
        <v>0.45</v>
      </c>
      <c r="E5" s="225">
        <v>1</v>
      </c>
      <c r="F5" s="226">
        <f t="shared" si="0"/>
        <v>1.665</v>
      </c>
      <c r="G5" s="227">
        <f t="shared" si="1"/>
        <v>18.5</v>
      </c>
      <c r="H5" s="217">
        <f t="shared" si="2"/>
        <v>20.350000000000001</v>
      </c>
      <c r="I5" s="215">
        <f t="shared" si="3"/>
        <v>3.7</v>
      </c>
      <c r="L5" s="215">
        <f>(B5+6.6)*6*E5</f>
        <v>150.60000000000002</v>
      </c>
      <c r="O5" s="215">
        <f t="shared" si="4"/>
        <v>130.9</v>
      </c>
    </row>
    <row r="6" spans="1:18">
      <c r="A6" s="223" t="s">
        <v>480</v>
      </c>
      <c r="B6" s="224">
        <v>4.5</v>
      </c>
      <c r="C6" s="225">
        <v>0.2</v>
      </c>
      <c r="D6" s="225">
        <v>0.45</v>
      </c>
      <c r="E6" s="225">
        <v>2</v>
      </c>
      <c r="F6" s="226">
        <f t="shared" si="0"/>
        <v>0.81</v>
      </c>
      <c r="G6" s="227">
        <f t="shared" si="1"/>
        <v>9</v>
      </c>
      <c r="H6" s="217">
        <f t="shared" si="2"/>
        <v>9.9</v>
      </c>
      <c r="I6" s="215">
        <f t="shared" si="3"/>
        <v>1.8</v>
      </c>
      <c r="L6" s="215">
        <f t="shared" ref="L6:L15" si="5">(B6+0.6)*6*E6</f>
        <v>61.199999999999996</v>
      </c>
      <c r="O6" s="215">
        <f t="shared" si="4"/>
        <v>65.8</v>
      </c>
    </row>
    <row r="7" spans="1:18">
      <c r="A7" s="223" t="s">
        <v>481</v>
      </c>
      <c r="B7" s="224">
        <v>20.7</v>
      </c>
      <c r="C7" s="225">
        <v>0.2</v>
      </c>
      <c r="D7" s="225">
        <v>0.45</v>
      </c>
      <c r="E7" s="225">
        <v>1</v>
      </c>
      <c r="F7" s="226">
        <f t="shared" si="0"/>
        <v>1.863</v>
      </c>
      <c r="G7" s="227">
        <f t="shared" si="1"/>
        <v>20.7</v>
      </c>
      <c r="H7" s="217">
        <f t="shared" si="2"/>
        <v>22.77</v>
      </c>
      <c r="I7" s="215">
        <f t="shared" si="3"/>
        <v>4.1399999999999997</v>
      </c>
      <c r="L7" s="215">
        <f>(B7+6.6)*6*E7</f>
        <v>163.79999999999998</v>
      </c>
      <c r="O7" s="215">
        <f t="shared" si="4"/>
        <v>146.29999999999998</v>
      </c>
    </row>
    <row r="8" spans="1:18">
      <c r="A8" s="223" t="s">
        <v>471</v>
      </c>
      <c r="B8" s="224">
        <v>4.5999999999999996</v>
      </c>
      <c r="C8" s="225">
        <v>0.2</v>
      </c>
      <c r="D8" s="225">
        <v>0.45</v>
      </c>
      <c r="E8" s="225">
        <v>2</v>
      </c>
      <c r="F8" s="226">
        <f t="shared" si="0"/>
        <v>0.82799999999999996</v>
      </c>
      <c r="G8" s="227">
        <f t="shared" si="1"/>
        <v>9.1999999999999993</v>
      </c>
      <c r="H8" s="217">
        <f t="shared" si="2"/>
        <v>10.119999999999999</v>
      </c>
      <c r="I8" s="215">
        <f t="shared" si="3"/>
        <v>1.8399999999999999</v>
      </c>
      <c r="L8" s="215">
        <f t="shared" si="5"/>
        <v>62.399999999999991</v>
      </c>
      <c r="O8" s="215">
        <f t="shared" si="4"/>
        <v>67.199999999999989</v>
      </c>
    </row>
    <row r="9" spans="1:18">
      <c r="A9" s="223" t="s">
        <v>476</v>
      </c>
      <c r="B9" s="224">
        <v>4</v>
      </c>
      <c r="C9" s="225">
        <v>0.2</v>
      </c>
      <c r="D9" s="225">
        <v>0.45</v>
      </c>
      <c r="E9" s="225">
        <v>2</v>
      </c>
      <c r="F9" s="226">
        <f t="shared" si="0"/>
        <v>0.72000000000000008</v>
      </c>
      <c r="G9" s="227">
        <f t="shared" si="1"/>
        <v>8</v>
      </c>
      <c r="H9" s="217">
        <f t="shared" si="2"/>
        <v>8.8000000000000007</v>
      </c>
      <c r="I9" s="215">
        <f t="shared" si="3"/>
        <v>1.6</v>
      </c>
      <c r="L9" s="215">
        <f>(B9+0.6)*6*E9</f>
        <v>55.199999999999996</v>
      </c>
      <c r="O9" s="215">
        <f t="shared" si="4"/>
        <v>58.8</v>
      </c>
    </row>
    <row r="10" spans="1:18">
      <c r="A10" s="223" t="s">
        <v>473</v>
      </c>
      <c r="B10" s="224">
        <v>9.5</v>
      </c>
      <c r="C10" s="225">
        <v>0.2</v>
      </c>
      <c r="D10" s="225">
        <v>0.5</v>
      </c>
      <c r="E10" s="225">
        <v>2</v>
      </c>
      <c r="F10" s="226">
        <f t="shared" si="0"/>
        <v>1.9000000000000001</v>
      </c>
      <c r="G10" s="227">
        <f t="shared" si="1"/>
        <v>19</v>
      </c>
      <c r="H10" s="217">
        <f t="shared" si="2"/>
        <v>22.8</v>
      </c>
      <c r="I10" s="215">
        <f t="shared" si="3"/>
        <v>3.8000000000000003</v>
      </c>
      <c r="L10" s="215">
        <f>(B10+0.6)*6*E10</f>
        <v>121.19999999999999</v>
      </c>
      <c r="O10" s="215">
        <f t="shared" si="4"/>
        <v>135.79999999999998</v>
      </c>
    </row>
    <row r="11" spans="1:18">
      <c r="A11" s="223" t="s">
        <v>474</v>
      </c>
      <c r="B11" s="224">
        <v>11.22</v>
      </c>
      <c r="C11" s="225">
        <v>0.2</v>
      </c>
      <c r="D11" s="225">
        <v>0.5</v>
      </c>
      <c r="E11" s="225">
        <v>2</v>
      </c>
      <c r="F11" s="226">
        <f t="shared" si="0"/>
        <v>2.2440000000000002</v>
      </c>
      <c r="G11" s="227">
        <f t="shared" si="1"/>
        <v>22.44</v>
      </c>
      <c r="H11" s="217">
        <f t="shared" si="2"/>
        <v>26.928000000000001</v>
      </c>
      <c r="I11" s="215">
        <f t="shared" si="3"/>
        <v>4.4880000000000004</v>
      </c>
      <c r="K11" s="215">
        <f>(B11+0.6)*6*D11</f>
        <v>35.46</v>
      </c>
      <c r="O11" s="215">
        <f t="shared" si="4"/>
        <v>159.88</v>
      </c>
    </row>
    <row r="12" spans="1:18">
      <c r="A12" s="223" t="s">
        <v>475</v>
      </c>
      <c r="B12" s="224">
        <v>7.21</v>
      </c>
      <c r="C12" s="225">
        <v>0.2</v>
      </c>
      <c r="D12" s="225">
        <v>0.5</v>
      </c>
      <c r="E12" s="225">
        <v>2</v>
      </c>
      <c r="F12" s="226">
        <f t="shared" si="0"/>
        <v>1.4420000000000002</v>
      </c>
      <c r="G12" s="227">
        <f t="shared" si="1"/>
        <v>14.42</v>
      </c>
      <c r="H12" s="217">
        <f t="shared" si="2"/>
        <v>17.303999999999998</v>
      </c>
      <c r="I12" s="215">
        <f t="shared" si="3"/>
        <v>2.8840000000000003</v>
      </c>
      <c r="L12" s="215">
        <f t="shared" si="5"/>
        <v>93.72</v>
      </c>
      <c r="O12" s="215">
        <f t="shared" si="4"/>
        <v>103.73999999999998</v>
      </c>
    </row>
    <row r="13" spans="1:18">
      <c r="A13" s="223" t="s">
        <v>482</v>
      </c>
      <c r="B13" s="224">
        <v>3.59</v>
      </c>
      <c r="C13" s="225">
        <v>0.2</v>
      </c>
      <c r="D13" s="225">
        <v>0.5</v>
      </c>
      <c r="E13" s="225">
        <v>3</v>
      </c>
      <c r="F13" s="226">
        <f t="shared" si="0"/>
        <v>1.077</v>
      </c>
      <c r="G13" s="227">
        <f t="shared" si="1"/>
        <v>10.77</v>
      </c>
      <c r="H13" s="217">
        <f t="shared" si="2"/>
        <v>12.923999999999999</v>
      </c>
      <c r="I13" s="215">
        <f t="shared" si="3"/>
        <v>2.1539999999999999</v>
      </c>
      <c r="L13" s="215">
        <f t="shared" si="5"/>
        <v>75.419999999999987</v>
      </c>
      <c r="O13" s="215">
        <f t="shared" si="4"/>
        <v>79.589999999999989</v>
      </c>
    </row>
    <row r="14" spans="1:18">
      <c r="A14" s="223"/>
      <c r="B14" s="224">
        <v>0.45</v>
      </c>
      <c r="C14" s="225">
        <v>0.2</v>
      </c>
      <c r="D14" s="225">
        <v>0.5</v>
      </c>
      <c r="E14" s="225">
        <v>8</v>
      </c>
      <c r="F14" s="226">
        <f t="shared" si="0"/>
        <v>0.36000000000000004</v>
      </c>
      <c r="G14" s="227">
        <f t="shared" si="1"/>
        <v>3.6</v>
      </c>
      <c r="H14" s="217">
        <f t="shared" si="2"/>
        <v>4.32</v>
      </c>
      <c r="I14" s="215">
        <f t="shared" si="3"/>
        <v>0.72000000000000008</v>
      </c>
      <c r="L14" s="215">
        <f t="shared" si="5"/>
        <v>50.400000000000006</v>
      </c>
      <c r="O14" s="215">
        <f t="shared" si="4"/>
        <v>36.4</v>
      </c>
    </row>
    <row r="15" spans="1:18">
      <c r="A15" s="223"/>
      <c r="B15" s="224">
        <v>0.55000000000000004</v>
      </c>
      <c r="C15" s="225">
        <v>0.2</v>
      </c>
      <c r="D15" s="225">
        <v>0.5</v>
      </c>
      <c r="E15" s="225">
        <v>4</v>
      </c>
      <c r="F15" s="226">
        <f t="shared" si="0"/>
        <v>0.22000000000000003</v>
      </c>
      <c r="G15" s="227">
        <f t="shared" si="1"/>
        <v>2.2000000000000002</v>
      </c>
      <c r="H15" s="217">
        <f t="shared" si="2"/>
        <v>2.64</v>
      </c>
      <c r="I15" s="215">
        <f t="shared" si="3"/>
        <v>0.44000000000000006</v>
      </c>
      <c r="L15" s="215">
        <f t="shared" si="5"/>
        <v>27.599999999999998</v>
      </c>
      <c r="O15" s="215">
        <f t="shared" si="4"/>
        <v>21</v>
      </c>
    </row>
    <row r="16" spans="1:18" ht="18">
      <c r="A16" s="228" t="s">
        <v>146</v>
      </c>
      <c r="B16" s="228"/>
      <c r="C16" s="224"/>
      <c r="D16" s="229"/>
      <c r="E16" s="230"/>
      <c r="F16" s="230">
        <f t="shared" ref="F16:R16" si="6">SUM(F3:F15)</f>
        <v>15.726000000000001</v>
      </c>
      <c r="G16" s="230">
        <f t="shared" si="6"/>
        <v>164.63</v>
      </c>
      <c r="H16" s="230">
        <f t="shared" si="6"/>
        <v>190.18599999999998</v>
      </c>
      <c r="I16" s="231">
        <f t="shared" si="6"/>
        <v>32.926000000000002</v>
      </c>
      <c r="J16" s="230">
        <f t="shared" si="6"/>
        <v>0</v>
      </c>
      <c r="K16" s="230">
        <f t="shared" si="6"/>
        <v>35.46</v>
      </c>
      <c r="L16" s="230">
        <f t="shared" si="6"/>
        <v>1077.54</v>
      </c>
      <c r="M16" s="230">
        <f t="shared" si="6"/>
        <v>0</v>
      </c>
      <c r="N16" s="230">
        <f t="shared" si="6"/>
        <v>0</v>
      </c>
      <c r="O16" s="230">
        <f t="shared" si="6"/>
        <v>1195.8099999999997</v>
      </c>
      <c r="P16" s="214">
        <f t="shared" si="6"/>
        <v>0</v>
      </c>
      <c r="Q16" s="50">
        <f t="shared" si="6"/>
        <v>0</v>
      </c>
      <c r="R16" s="50">
        <f t="shared" si="6"/>
        <v>0</v>
      </c>
    </row>
    <row r="17" spans="1:18">
      <c r="J17" s="217">
        <v>3.85</v>
      </c>
      <c r="K17" s="217">
        <v>2.4700000000000002</v>
      </c>
      <c r="L17" s="217">
        <v>1.58</v>
      </c>
      <c r="M17" s="217">
        <v>0.89</v>
      </c>
      <c r="N17" s="217">
        <v>0.62</v>
      </c>
      <c r="O17" s="217">
        <v>0.39500000000000002</v>
      </c>
    </row>
    <row r="18" spans="1:18">
      <c r="J18" s="217">
        <f>J16*J17</f>
        <v>0</v>
      </c>
      <c r="K18" s="217">
        <f t="shared" ref="K18:N18" si="7">K16*K17</f>
        <v>87.586200000000005</v>
      </c>
      <c r="L18" s="217">
        <f>L16*L17</f>
        <v>1702.5132000000001</v>
      </c>
      <c r="M18" s="217">
        <f t="shared" si="7"/>
        <v>0</v>
      </c>
      <c r="N18" s="217">
        <f t="shared" si="7"/>
        <v>0</v>
      </c>
      <c r="O18" s="217">
        <f>O16*O17</f>
        <v>472.34494999999993</v>
      </c>
    </row>
    <row r="20" spans="1:18" ht="18">
      <c r="A20" s="820" t="s">
        <v>484</v>
      </c>
      <c r="B20" s="820"/>
      <c r="C20" s="820"/>
      <c r="D20" s="820"/>
      <c r="E20" s="820"/>
      <c r="F20" s="820"/>
      <c r="G20" s="220"/>
    </row>
    <row r="21" spans="1:18" ht="54">
      <c r="A21" s="221" t="s">
        <v>261</v>
      </c>
      <c r="B21" s="222" t="s">
        <v>141</v>
      </c>
      <c r="C21" s="222" t="s">
        <v>174</v>
      </c>
      <c r="D21" s="221" t="s">
        <v>175</v>
      </c>
      <c r="E21" s="221" t="s">
        <v>176</v>
      </c>
      <c r="F21" s="222" t="s">
        <v>177</v>
      </c>
      <c r="G21" s="221" t="s">
        <v>164</v>
      </c>
      <c r="H21" s="216" t="s">
        <v>178</v>
      </c>
      <c r="J21" s="215" t="s">
        <v>163</v>
      </c>
      <c r="K21" s="215" t="s">
        <v>162</v>
      </c>
      <c r="L21" s="215" t="s">
        <v>122</v>
      </c>
      <c r="M21" s="215" t="s">
        <v>31</v>
      </c>
      <c r="N21" s="215" t="s">
        <v>123</v>
      </c>
      <c r="O21" s="215" t="s">
        <v>288</v>
      </c>
    </row>
    <row r="22" spans="1:18">
      <c r="A22" s="223"/>
      <c r="B22" s="224">
        <v>5.71</v>
      </c>
      <c r="C22" s="225">
        <v>0.2</v>
      </c>
      <c r="D22" s="225">
        <v>0.45</v>
      </c>
      <c r="E22" s="225">
        <v>2</v>
      </c>
      <c r="F22" s="226">
        <f t="shared" ref="F22:F23" si="8">B22*C22*D22*E22</f>
        <v>1.0278</v>
      </c>
      <c r="G22" s="227">
        <f>B22*E22</f>
        <v>11.42</v>
      </c>
      <c r="H22" s="217">
        <f>((D22*2)+C22)*G22</f>
        <v>12.562000000000001</v>
      </c>
      <c r="I22" s="215">
        <f>G22*C22</f>
        <v>2.2840000000000003</v>
      </c>
      <c r="L22" s="215">
        <f>(B22+0.6)*6*E22</f>
        <v>75.72</v>
      </c>
      <c r="O22" s="215">
        <f>(((B22/0.2)+1)*1.4)*E22</f>
        <v>82.739999999999981</v>
      </c>
    </row>
    <row r="23" spans="1:18">
      <c r="A23" s="223"/>
      <c r="B23" s="224">
        <v>2.9</v>
      </c>
      <c r="C23" s="225">
        <v>0.2</v>
      </c>
      <c r="D23" s="225">
        <v>0.45</v>
      </c>
      <c r="E23" s="225">
        <v>2</v>
      </c>
      <c r="F23" s="226">
        <f t="shared" si="8"/>
        <v>0.52200000000000002</v>
      </c>
      <c r="G23" s="227">
        <f t="shared" ref="G23" si="9">B23*E23</f>
        <v>5.8</v>
      </c>
      <c r="H23" s="217">
        <f t="shared" ref="H23" si="10">((D23*2)+C23)*G23</f>
        <v>6.38</v>
      </c>
      <c r="I23" s="215">
        <f t="shared" ref="I23" si="11">G23*C23</f>
        <v>1.1599999999999999</v>
      </c>
      <c r="L23" s="215">
        <f t="shared" ref="L23" si="12">(B23+0.6)*6*E23</f>
        <v>42</v>
      </c>
      <c r="O23" s="215">
        <f t="shared" ref="O23" si="13">(((B23/0.2)+1)*1.4)*E23</f>
        <v>43.399999999999991</v>
      </c>
    </row>
    <row r="24" spans="1:18" ht="18">
      <c r="A24" s="228" t="s">
        <v>146</v>
      </c>
      <c r="B24" s="228"/>
      <c r="C24" s="224"/>
      <c r="D24" s="229"/>
      <c r="E24" s="230"/>
      <c r="F24" s="230">
        <f t="shared" ref="F24:O24" si="14">SUM(F22:F23)</f>
        <v>1.5498000000000001</v>
      </c>
      <c r="G24" s="230">
        <f t="shared" si="14"/>
        <v>17.22</v>
      </c>
      <c r="H24" s="230">
        <f t="shared" si="14"/>
        <v>18.942</v>
      </c>
      <c r="I24" s="231">
        <f t="shared" si="14"/>
        <v>3.444</v>
      </c>
      <c r="J24" s="230">
        <f t="shared" si="14"/>
        <v>0</v>
      </c>
      <c r="K24" s="230">
        <f t="shared" si="14"/>
        <v>0</v>
      </c>
      <c r="L24" s="230">
        <f t="shared" si="14"/>
        <v>117.72</v>
      </c>
      <c r="M24" s="230">
        <f t="shared" si="14"/>
        <v>0</v>
      </c>
      <c r="N24" s="230">
        <f t="shared" si="14"/>
        <v>0</v>
      </c>
      <c r="O24" s="230">
        <f t="shared" si="14"/>
        <v>126.13999999999997</v>
      </c>
    </row>
    <row r="25" spans="1:18">
      <c r="J25" s="217">
        <v>3.85</v>
      </c>
      <c r="K25" s="217">
        <v>2.4700000000000002</v>
      </c>
      <c r="L25" s="217">
        <v>1.58</v>
      </c>
      <c r="M25" s="217">
        <v>0.89</v>
      </c>
      <c r="N25" s="217">
        <v>0.62</v>
      </c>
      <c r="O25" s="217">
        <v>0.39500000000000002</v>
      </c>
    </row>
    <row r="26" spans="1:18">
      <c r="J26" s="217">
        <f>J24*J25</f>
        <v>0</v>
      </c>
      <c r="K26" s="217">
        <f t="shared" ref="K26" si="15">K24*K25</f>
        <v>0</v>
      </c>
      <c r="L26" s="217">
        <f>L24*L25</f>
        <v>185.99760000000001</v>
      </c>
      <c r="M26" s="217">
        <f t="shared" ref="M26:N26" si="16">M24*M25</f>
        <v>0</v>
      </c>
      <c r="N26" s="217">
        <f t="shared" si="16"/>
        <v>0</v>
      </c>
      <c r="O26" s="217">
        <f>O24*O25</f>
        <v>49.825299999999991</v>
      </c>
    </row>
    <row r="31" spans="1:18" ht="18.75" thickBot="1">
      <c r="A31" s="820" t="s">
        <v>301</v>
      </c>
      <c r="B31" s="820"/>
      <c r="C31" s="820"/>
      <c r="D31" s="820"/>
      <c r="E31" s="820"/>
      <c r="F31" s="820"/>
      <c r="G31" s="220"/>
    </row>
    <row r="32" spans="1:18" ht="33.75" thickBot="1">
      <c r="A32" s="155" t="s">
        <v>275</v>
      </c>
      <c r="B32" s="156" t="s">
        <v>277</v>
      </c>
      <c r="C32" s="157" t="s">
        <v>278</v>
      </c>
      <c r="D32" s="156" t="s">
        <v>279</v>
      </c>
      <c r="E32" s="156" t="s">
        <v>280</v>
      </c>
      <c r="F32" s="158" t="s">
        <v>281</v>
      </c>
      <c r="G32" s="159" t="s">
        <v>282</v>
      </c>
      <c r="H32" s="160" t="s">
        <v>283</v>
      </c>
      <c r="I32" s="161" t="s">
        <v>284</v>
      </c>
      <c r="J32" s="162" t="s">
        <v>285</v>
      </c>
      <c r="K32" s="162" t="s">
        <v>286</v>
      </c>
      <c r="L32" s="161" t="s">
        <v>287</v>
      </c>
      <c r="M32" s="162" t="s">
        <v>179</v>
      </c>
      <c r="N32" s="162" t="s">
        <v>163</v>
      </c>
      <c r="O32" s="162" t="s">
        <v>162</v>
      </c>
      <c r="P32" s="162" t="s">
        <v>122</v>
      </c>
      <c r="Q32" s="162" t="s">
        <v>31</v>
      </c>
      <c r="R32" s="163" t="s">
        <v>123</v>
      </c>
    </row>
    <row r="33" spans="1:18" ht="15">
      <c r="A33" s="164"/>
      <c r="B33" s="165">
        <v>12</v>
      </c>
      <c r="C33" s="166">
        <v>10</v>
      </c>
      <c r="D33" s="167">
        <v>1</v>
      </c>
      <c r="E33" s="168">
        <f t="shared" ref="E33:E46" si="17">C33*D33</f>
        <v>10</v>
      </c>
      <c r="F33" s="169">
        <f t="shared" ref="F33:F46" si="18">I33+J33+K33+L33</f>
        <v>9</v>
      </c>
      <c r="G33" s="170">
        <f t="shared" ref="G33:G46" si="19">F33*E33</f>
        <v>90</v>
      </c>
      <c r="H33" s="171"/>
      <c r="I33" s="172">
        <v>9</v>
      </c>
      <c r="J33" s="173"/>
      <c r="K33" s="173"/>
      <c r="L33" s="172"/>
      <c r="M33" s="173"/>
      <c r="N33" s="173"/>
      <c r="O33" s="173"/>
      <c r="P33" s="173"/>
      <c r="Q33" s="174">
        <f>G33</f>
        <v>90</v>
      </c>
      <c r="R33" s="173"/>
    </row>
    <row r="34" spans="1:18" ht="15">
      <c r="A34" s="164"/>
      <c r="B34" s="165">
        <v>12</v>
      </c>
      <c r="C34" s="166">
        <v>80</v>
      </c>
      <c r="D34" s="167">
        <v>1</v>
      </c>
      <c r="E34" s="168">
        <f t="shared" si="17"/>
        <v>80</v>
      </c>
      <c r="F34" s="169">
        <f t="shared" si="18"/>
        <v>1.8</v>
      </c>
      <c r="G34" s="170">
        <f t="shared" si="19"/>
        <v>144</v>
      </c>
      <c r="H34" s="171"/>
      <c r="I34" s="172">
        <v>1.8</v>
      </c>
      <c r="J34" s="173"/>
      <c r="K34" s="173"/>
      <c r="L34" s="172"/>
      <c r="M34" s="175"/>
      <c r="N34" s="175"/>
      <c r="O34" s="175"/>
      <c r="P34" s="173"/>
      <c r="Q34" s="174">
        <f t="shared" ref="Q34:Q46" si="20">G34</f>
        <v>144</v>
      </c>
      <c r="R34" s="173"/>
    </row>
    <row r="35" spans="1:18" ht="15">
      <c r="A35" s="164"/>
      <c r="B35" s="165">
        <v>12</v>
      </c>
      <c r="C35" s="166">
        <v>32</v>
      </c>
      <c r="D35" s="167">
        <v>1</v>
      </c>
      <c r="E35" s="168">
        <f t="shared" si="17"/>
        <v>32</v>
      </c>
      <c r="F35" s="169">
        <f t="shared" si="18"/>
        <v>6.2</v>
      </c>
      <c r="G35" s="170">
        <f t="shared" si="19"/>
        <v>198.4</v>
      </c>
      <c r="H35" s="171"/>
      <c r="I35" s="172">
        <v>6.2</v>
      </c>
      <c r="J35" s="173"/>
      <c r="K35" s="173"/>
      <c r="L35" s="172"/>
      <c r="M35" s="175"/>
      <c r="N35" s="175"/>
      <c r="O35" s="175"/>
      <c r="P35" s="173"/>
      <c r="Q35" s="174">
        <f t="shared" si="20"/>
        <v>198.4</v>
      </c>
      <c r="R35" s="173"/>
    </row>
    <row r="36" spans="1:18" ht="15">
      <c r="A36" s="164"/>
      <c r="B36" s="165">
        <v>12</v>
      </c>
      <c r="C36" s="166">
        <v>32</v>
      </c>
      <c r="D36" s="167">
        <v>1</v>
      </c>
      <c r="E36" s="168">
        <f t="shared" si="17"/>
        <v>32</v>
      </c>
      <c r="F36" s="169">
        <f t="shared" si="18"/>
        <v>5</v>
      </c>
      <c r="G36" s="170">
        <f t="shared" si="19"/>
        <v>160</v>
      </c>
      <c r="H36" s="171"/>
      <c r="I36" s="172">
        <v>5</v>
      </c>
      <c r="J36" s="173"/>
      <c r="K36" s="173"/>
      <c r="L36" s="172"/>
      <c r="M36" s="175"/>
      <c r="N36" s="175"/>
      <c r="O36" s="175"/>
      <c r="P36" s="173"/>
      <c r="Q36" s="174">
        <f t="shared" si="20"/>
        <v>160</v>
      </c>
      <c r="R36" s="173"/>
    </row>
    <row r="37" spans="1:18" ht="15">
      <c r="A37" s="164"/>
      <c r="B37" s="165">
        <v>12</v>
      </c>
      <c r="C37" s="166">
        <f>36*2</f>
        <v>72</v>
      </c>
      <c r="D37" s="167">
        <v>1</v>
      </c>
      <c r="E37" s="168">
        <f t="shared" si="17"/>
        <v>72</v>
      </c>
      <c r="F37" s="169">
        <f t="shared" si="18"/>
        <v>3.2</v>
      </c>
      <c r="G37" s="170">
        <f t="shared" si="19"/>
        <v>230.4</v>
      </c>
      <c r="H37" s="171"/>
      <c r="I37" s="172">
        <v>3.2</v>
      </c>
      <c r="J37" s="173"/>
      <c r="K37" s="173"/>
      <c r="L37" s="172"/>
      <c r="M37" s="175"/>
      <c r="N37" s="175"/>
      <c r="O37" s="175"/>
      <c r="P37" s="173"/>
      <c r="Q37" s="174">
        <f t="shared" si="20"/>
        <v>230.4</v>
      </c>
      <c r="R37" s="173"/>
    </row>
    <row r="38" spans="1:18" ht="15">
      <c r="A38" s="164"/>
      <c r="B38" s="165">
        <v>12</v>
      </c>
      <c r="C38" s="166">
        <v>36</v>
      </c>
      <c r="D38" s="167">
        <v>1</v>
      </c>
      <c r="E38" s="168">
        <f t="shared" si="17"/>
        <v>36</v>
      </c>
      <c r="F38" s="169">
        <f t="shared" si="18"/>
        <v>7</v>
      </c>
      <c r="G38" s="170">
        <f t="shared" si="19"/>
        <v>252</v>
      </c>
      <c r="H38" s="171"/>
      <c r="I38" s="172">
        <v>7</v>
      </c>
      <c r="J38" s="173"/>
      <c r="K38" s="173"/>
      <c r="L38" s="172"/>
      <c r="M38" s="175"/>
      <c r="N38" s="175"/>
      <c r="O38" s="175"/>
      <c r="P38" s="173"/>
      <c r="Q38" s="174">
        <f t="shared" si="20"/>
        <v>252</v>
      </c>
      <c r="R38" s="173"/>
    </row>
    <row r="39" spans="1:18" ht="15">
      <c r="A39" s="164"/>
      <c r="B39" s="165">
        <v>12</v>
      </c>
      <c r="C39" s="166">
        <v>32</v>
      </c>
      <c r="D39" s="167">
        <v>1</v>
      </c>
      <c r="E39" s="168">
        <f t="shared" si="17"/>
        <v>32</v>
      </c>
      <c r="F39" s="169">
        <f t="shared" si="18"/>
        <v>4.5999999999999996</v>
      </c>
      <c r="G39" s="170">
        <f t="shared" si="19"/>
        <v>147.19999999999999</v>
      </c>
      <c r="H39" s="171"/>
      <c r="I39" s="172">
        <v>4.5999999999999996</v>
      </c>
      <c r="J39" s="173"/>
      <c r="K39" s="173"/>
      <c r="L39" s="172"/>
      <c r="M39" s="175"/>
      <c r="N39" s="175"/>
      <c r="O39" s="175"/>
      <c r="P39" s="173"/>
      <c r="Q39" s="174">
        <f t="shared" si="20"/>
        <v>147.19999999999999</v>
      </c>
      <c r="R39" s="173"/>
    </row>
    <row r="40" spans="1:18" ht="15">
      <c r="A40" s="164"/>
      <c r="B40" s="165">
        <v>12</v>
      </c>
      <c r="C40" s="166">
        <f>17*4</f>
        <v>68</v>
      </c>
      <c r="D40" s="167">
        <v>1</v>
      </c>
      <c r="E40" s="168">
        <f t="shared" si="17"/>
        <v>68</v>
      </c>
      <c r="F40" s="169">
        <f t="shared" si="18"/>
        <v>3</v>
      </c>
      <c r="G40" s="170">
        <f t="shared" si="19"/>
        <v>204</v>
      </c>
      <c r="H40" s="171"/>
      <c r="I40" s="172">
        <v>3</v>
      </c>
      <c r="J40" s="173"/>
      <c r="K40" s="173"/>
      <c r="L40" s="172"/>
      <c r="M40" s="175"/>
      <c r="N40" s="175"/>
      <c r="O40" s="175"/>
      <c r="P40" s="173"/>
      <c r="Q40" s="174">
        <f t="shared" si="20"/>
        <v>204</v>
      </c>
      <c r="R40" s="173"/>
    </row>
    <row r="41" spans="1:18" ht="15">
      <c r="A41" s="177"/>
      <c r="B41" s="165">
        <v>12</v>
      </c>
      <c r="C41" s="166">
        <v>32</v>
      </c>
      <c r="D41" s="167">
        <v>1</v>
      </c>
      <c r="E41" s="168">
        <f t="shared" si="17"/>
        <v>32</v>
      </c>
      <c r="F41" s="169">
        <f t="shared" si="18"/>
        <v>11</v>
      </c>
      <c r="G41" s="170">
        <f t="shared" si="19"/>
        <v>352</v>
      </c>
      <c r="H41" s="232"/>
      <c r="I41" s="172">
        <v>11</v>
      </c>
      <c r="J41" s="233"/>
      <c r="K41" s="233"/>
      <c r="L41" s="234"/>
      <c r="M41" s="235"/>
      <c r="N41" s="235"/>
      <c r="O41" s="235"/>
      <c r="P41" s="233"/>
      <c r="Q41" s="174">
        <f t="shared" si="20"/>
        <v>352</v>
      </c>
      <c r="R41" s="173"/>
    </row>
    <row r="42" spans="1:18" ht="15">
      <c r="A42" s="182"/>
      <c r="B42" s="165">
        <v>12</v>
      </c>
      <c r="C42" s="166">
        <v>16</v>
      </c>
      <c r="D42" s="167">
        <v>1</v>
      </c>
      <c r="E42" s="168">
        <f t="shared" si="17"/>
        <v>16</v>
      </c>
      <c r="F42" s="169">
        <f t="shared" si="18"/>
        <v>8</v>
      </c>
      <c r="G42" s="170">
        <f t="shared" si="19"/>
        <v>128</v>
      </c>
      <c r="H42" s="171"/>
      <c r="I42" s="172">
        <v>8</v>
      </c>
      <c r="J42" s="173"/>
      <c r="K42" s="173"/>
      <c r="L42" s="172"/>
      <c r="M42" s="175"/>
      <c r="N42" s="175"/>
      <c r="O42" s="175"/>
      <c r="P42" s="173"/>
      <c r="Q42" s="174">
        <f t="shared" si="20"/>
        <v>128</v>
      </c>
      <c r="R42" s="173"/>
    </row>
    <row r="43" spans="1:18" ht="15">
      <c r="A43" s="182"/>
      <c r="B43" s="165">
        <v>12</v>
      </c>
      <c r="C43" s="166">
        <v>16</v>
      </c>
      <c r="D43" s="167">
        <v>1</v>
      </c>
      <c r="E43" s="168">
        <f t="shared" si="17"/>
        <v>16</v>
      </c>
      <c r="F43" s="169">
        <f t="shared" si="18"/>
        <v>4.2</v>
      </c>
      <c r="G43" s="170">
        <f t="shared" si="19"/>
        <v>67.2</v>
      </c>
      <c r="H43" s="171"/>
      <c r="I43" s="172">
        <v>4.2</v>
      </c>
      <c r="J43" s="173"/>
      <c r="K43" s="173"/>
      <c r="L43" s="172"/>
      <c r="M43" s="175"/>
      <c r="N43" s="175"/>
      <c r="O43" s="175"/>
      <c r="P43" s="173"/>
      <c r="Q43" s="174">
        <f t="shared" si="20"/>
        <v>67.2</v>
      </c>
      <c r="R43" s="173"/>
    </row>
    <row r="44" spans="1:18" ht="15">
      <c r="A44" s="182"/>
      <c r="B44" s="165">
        <v>12</v>
      </c>
      <c r="C44" s="166">
        <v>72</v>
      </c>
      <c r="D44" s="167">
        <v>1</v>
      </c>
      <c r="E44" s="168">
        <f t="shared" si="17"/>
        <v>72</v>
      </c>
      <c r="F44" s="169">
        <f t="shared" si="18"/>
        <v>2</v>
      </c>
      <c r="G44" s="170">
        <f t="shared" si="19"/>
        <v>144</v>
      </c>
      <c r="H44" s="171"/>
      <c r="I44" s="172">
        <v>2</v>
      </c>
      <c r="J44" s="173"/>
      <c r="K44" s="173"/>
      <c r="L44" s="172"/>
      <c r="M44" s="175"/>
      <c r="N44" s="175"/>
      <c r="O44" s="175"/>
      <c r="P44" s="173"/>
      <c r="Q44" s="174">
        <f t="shared" si="20"/>
        <v>144</v>
      </c>
      <c r="R44" s="173"/>
    </row>
    <row r="45" spans="1:18" ht="15">
      <c r="A45" s="182"/>
      <c r="B45" s="165">
        <v>12</v>
      </c>
      <c r="C45" s="166">
        <v>28</v>
      </c>
      <c r="D45" s="167">
        <v>1</v>
      </c>
      <c r="E45" s="168">
        <f t="shared" si="17"/>
        <v>28</v>
      </c>
      <c r="F45" s="169">
        <f t="shared" si="18"/>
        <v>5</v>
      </c>
      <c r="G45" s="170">
        <f t="shared" si="19"/>
        <v>140</v>
      </c>
      <c r="H45" s="171"/>
      <c r="I45" s="176">
        <v>5</v>
      </c>
      <c r="J45" s="173"/>
      <c r="K45" s="173"/>
      <c r="L45" s="172"/>
      <c r="M45" s="173"/>
      <c r="N45" s="173"/>
      <c r="O45" s="173"/>
      <c r="P45" s="173"/>
      <c r="Q45" s="174">
        <f t="shared" si="20"/>
        <v>140</v>
      </c>
      <c r="R45" s="173"/>
    </row>
    <row r="46" spans="1:18" ht="15.75" thickBot="1">
      <c r="A46" s="182"/>
      <c r="B46" s="165">
        <v>12</v>
      </c>
      <c r="C46" s="166">
        <v>96</v>
      </c>
      <c r="D46" s="167">
        <v>1</v>
      </c>
      <c r="E46" s="168">
        <f t="shared" si="17"/>
        <v>96</v>
      </c>
      <c r="F46" s="169">
        <f t="shared" si="18"/>
        <v>2.6</v>
      </c>
      <c r="G46" s="170">
        <f t="shared" si="19"/>
        <v>249.60000000000002</v>
      </c>
      <c r="H46" s="171"/>
      <c r="I46" s="176">
        <v>2.6</v>
      </c>
      <c r="J46" s="173"/>
      <c r="K46" s="173"/>
      <c r="L46" s="172"/>
      <c r="M46" s="173"/>
      <c r="N46" s="173"/>
      <c r="O46" s="173"/>
      <c r="P46" s="173"/>
      <c r="Q46" s="174">
        <f t="shared" si="20"/>
        <v>249.60000000000002</v>
      </c>
      <c r="R46" s="173"/>
    </row>
    <row r="47" spans="1:18" ht="17.25" thickBot="1">
      <c r="A47" s="198"/>
      <c r="B47" s="183"/>
      <c r="C47" s="183"/>
      <c r="D47" s="184"/>
      <c r="E47" s="183"/>
      <c r="F47" s="185"/>
      <c r="G47" s="186"/>
      <c r="H47" s="183"/>
      <c r="I47" s="187"/>
      <c r="J47" s="183"/>
      <c r="K47" s="183"/>
      <c r="L47" s="185"/>
      <c r="M47" s="188">
        <f t="shared" ref="M47:R47" si="21">SUM(M33:M46)</f>
        <v>0</v>
      </c>
      <c r="N47" s="188">
        <f t="shared" si="21"/>
        <v>0</v>
      </c>
      <c r="O47" s="188">
        <f t="shared" si="21"/>
        <v>0</v>
      </c>
      <c r="P47" s="188">
        <f t="shared" si="21"/>
        <v>0</v>
      </c>
      <c r="Q47" s="236">
        <f t="shared" si="21"/>
        <v>2506.7999999999997</v>
      </c>
      <c r="R47" s="237">
        <f t="shared" si="21"/>
        <v>0</v>
      </c>
    </row>
    <row r="48" spans="1:18">
      <c r="Q48" s="4">
        <v>0.89</v>
      </c>
      <c r="R48" s="4">
        <v>0.62</v>
      </c>
    </row>
    <row r="49" spans="1:18">
      <c r="Q49" s="238">
        <f>Q47*Q48</f>
        <v>2231.0519999999997</v>
      </c>
      <c r="R49" s="238">
        <f>R47*R48</f>
        <v>0</v>
      </c>
    </row>
    <row r="50" spans="1:18">
      <c r="C50" s="215" t="s">
        <v>320</v>
      </c>
    </row>
    <row r="51" spans="1:18">
      <c r="C51" s="215">
        <v>207.85</v>
      </c>
      <c r="D51" s="215">
        <v>1</v>
      </c>
      <c r="E51" s="215">
        <f>C51*D51</f>
        <v>207.85</v>
      </c>
    </row>
    <row r="52" spans="1:18">
      <c r="C52" s="215">
        <v>13.28</v>
      </c>
      <c r="D52" s="215">
        <v>-1</v>
      </c>
      <c r="E52" s="215">
        <f t="shared" ref="E52:E53" si="22">C52*D52</f>
        <v>-13.28</v>
      </c>
    </row>
    <row r="53" spans="1:18">
      <c r="C53" s="219">
        <f>G16</f>
        <v>164.63</v>
      </c>
      <c r="D53" s="215">
        <v>-0.2</v>
      </c>
      <c r="E53" s="215">
        <f t="shared" si="22"/>
        <v>-32.926000000000002</v>
      </c>
    </row>
    <row r="54" spans="1:18">
      <c r="E54" s="215">
        <f>SUM(E51:E53)</f>
        <v>161.64400000000001</v>
      </c>
    </row>
    <row r="56" spans="1:18">
      <c r="C56" s="215" t="s">
        <v>321</v>
      </c>
    </row>
    <row r="57" spans="1:18">
      <c r="C57" s="215">
        <v>3.09</v>
      </c>
      <c r="D57" s="215">
        <v>2</v>
      </c>
      <c r="E57" s="215">
        <f>C57*D57</f>
        <v>6.18</v>
      </c>
      <c r="G57" s="215" t="s">
        <v>322</v>
      </c>
      <c r="H57" s="215">
        <f>E54-E62</f>
        <v>136.75400000000002</v>
      </c>
    </row>
    <row r="58" spans="1:18">
      <c r="C58" s="215">
        <v>5.39</v>
      </c>
      <c r="D58" s="215">
        <v>1</v>
      </c>
      <c r="E58" s="215">
        <f t="shared" ref="E58:E61" si="23">C58*D58</f>
        <v>5.39</v>
      </c>
    </row>
    <row r="59" spans="1:18">
      <c r="C59" s="215">
        <v>4.97</v>
      </c>
      <c r="D59" s="215">
        <v>1</v>
      </c>
      <c r="E59" s="215">
        <f t="shared" si="23"/>
        <v>4.97</v>
      </c>
    </row>
    <row r="60" spans="1:18">
      <c r="C60" s="215">
        <v>2.89</v>
      </c>
      <c r="D60" s="215">
        <v>1</v>
      </c>
      <c r="E60" s="215">
        <f t="shared" si="23"/>
        <v>2.89</v>
      </c>
    </row>
    <row r="61" spans="1:18">
      <c r="C61" s="215">
        <v>5.46</v>
      </c>
      <c r="D61" s="215">
        <v>1</v>
      </c>
      <c r="E61" s="215">
        <f t="shared" si="23"/>
        <v>5.46</v>
      </c>
    </row>
    <row r="62" spans="1:18" s="219" customFormat="1">
      <c r="A62" s="215"/>
      <c r="B62" s="218"/>
      <c r="C62" s="215"/>
      <c r="D62" s="215"/>
      <c r="E62" s="215">
        <f>SUM(E57:E61)</f>
        <v>24.89</v>
      </c>
      <c r="G62" s="215"/>
      <c r="H62" s="215"/>
      <c r="I62" s="215"/>
      <c r="J62" s="215"/>
      <c r="K62" s="215"/>
      <c r="L62" s="215"/>
      <c r="M62" s="215"/>
      <c r="N62" s="215"/>
      <c r="O62" s="215"/>
      <c r="P62"/>
      <c r="Q62"/>
      <c r="R62"/>
    </row>
    <row r="64" spans="1:18" ht="18">
      <c r="A64" s="820" t="s">
        <v>572</v>
      </c>
      <c r="B64" s="820"/>
      <c r="C64" s="820"/>
      <c r="D64" s="820"/>
      <c r="E64" s="820"/>
      <c r="F64" s="820"/>
      <c r="G64" s="220"/>
    </row>
    <row r="65" spans="1:15" ht="54">
      <c r="A65" s="221" t="s">
        <v>261</v>
      </c>
      <c r="B65" s="222" t="s">
        <v>141</v>
      </c>
      <c r="C65" s="222" t="s">
        <v>174</v>
      </c>
      <c r="D65" s="221" t="s">
        <v>175</v>
      </c>
      <c r="E65" s="221" t="s">
        <v>176</v>
      </c>
      <c r="F65" s="222" t="s">
        <v>177</v>
      </c>
      <c r="G65" s="221" t="s">
        <v>164</v>
      </c>
      <c r="H65" s="216" t="s">
        <v>178</v>
      </c>
      <c r="J65" s="215" t="s">
        <v>163</v>
      </c>
      <c r="K65" s="215" t="s">
        <v>162</v>
      </c>
      <c r="L65" s="215" t="s">
        <v>122</v>
      </c>
      <c r="M65" s="215" t="s">
        <v>31</v>
      </c>
      <c r="N65" s="215" t="s">
        <v>123</v>
      </c>
      <c r="O65" s="215" t="s">
        <v>288</v>
      </c>
    </row>
    <row r="66" spans="1:15">
      <c r="A66" s="223" t="s">
        <v>486</v>
      </c>
      <c r="B66" s="224">
        <v>8.3000000000000007</v>
      </c>
      <c r="C66" s="225">
        <v>0.2</v>
      </c>
      <c r="D66" s="225">
        <v>0.35</v>
      </c>
      <c r="E66" s="225">
        <v>1</v>
      </c>
      <c r="F66" s="226">
        <f t="shared" ref="F66:F78" si="24">B66*C66*D66*E66</f>
        <v>0.58099999999999996</v>
      </c>
      <c r="G66" s="227">
        <f>B66*E66</f>
        <v>8.3000000000000007</v>
      </c>
      <c r="H66" s="217">
        <f>((D66*2)+C66)*G66</f>
        <v>7.47</v>
      </c>
      <c r="I66" s="215">
        <f>G66*C66</f>
        <v>1.6600000000000001</v>
      </c>
      <c r="L66" s="215">
        <f>(B66+2.6)*4*E66</f>
        <v>43.6</v>
      </c>
      <c r="O66" s="215">
        <f>(((B66/0.2)+1)*1.4)*E66</f>
        <v>59.499999999999993</v>
      </c>
    </row>
    <row r="67" spans="1:15">
      <c r="A67" s="223" t="s">
        <v>472</v>
      </c>
      <c r="B67" s="224">
        <v>18.5</v>
      </c>
      <c r="C67" s="225">
        <v>0.2</v>
      </c>
      <c r="D67" s="225">
        <v>0.35</v>
      </c>
      <c r="E67" s="225">
        <v>1</v>
      </c>
      <c r="F67" s="226">
        <f t="shared" si="24"/>
        <v>1.2949999999999999</v>
      </c>
      <c r="G67" s="227">
        <f t="shared" ref="G67:G78" si="25">B67*E67</f>
        <v>18.5</v>
      </c>
      <c r="H67" s="217">
        <f t="shared" ref="H67:H78" si="26">((D67*2)+C67)*G67</f>
        <v>16.649999999999999</v>
      </c>
      <c r="I67" s="215">
        <f t="shared" ref="I67:I78" si="27">G67*C67</f>
        <v>3.7</v>
      </c>
      <c r="L67" s="215">
        <f>(B67+6.6)*4*E67</f>
        <v>100.4</v>
      </c>
      <c r="O67" s="215">
        <f t="shared" ref="O67:O78" si="28">(((B67/0.2)+1)*1.4)*E67</f>
        <v>130.9</v>
      </c>
    </row>
    <row r="68" spans="1:15">
      <c r="A68" s="223" t="s">
        <v>478</v>
      </c>
      <c r="B68" s="224">
        <v>18.5</v>
      </c>
      <c r="C68" s="225">
        <v>0.2</v>
      </c>
      <c r="D68" s="225">
        <v>0.35</v>
      </c>
      <c r="E68" s="225">
        <v>1</v>
      </c>
      <c r="F68" s="226">
        <f t="shared" si="24"/>
        <v>1.2949999999999999</v>
      </c>
      <c r="G68" s="227">
        <f t="shared" si="25"/>
        <v>18.5</v>
      </c>
      <c r="H68" s="217">
        <f t="shared" si="26"/>
        <v>16.649999999999999</v>
      </c>
      <c r="I68" s="215">
        <f t="shared" si="27"/>
        <v>3.7</v>
      </c>
      <c r="L68" s="215">
        <f>(B68+6.6)*4*E68</f>
        <v>100.4</v>
      </c>
      <c r="O68" s="215">
        <f t="shared" si="28"/>
        <v>130.9</v>
      </c>
    </row>
    <row r="69" spans="1:15">
      <c r="A69" s="223" t="s">
        <v>480</v>
      </c>
      <c r="B69" s="224">
        <v>4.5</v>
      </c>
      <c r="C69" s="225">
        <v>0.2</v>
      </c>
      <c r="D69" s="225">
        <v>0.35</v>
      </c>
      <c r="E69" s="225">
        <v>2</v>
      </c>
      <c r="F69" s="226">
        <f t="shared" si="24"/>
        <v>0.63</v>
      </c>
      <c r="G69" s="227">
        <f t="shared" si="25"/>
        <v>9</v>
      </c>
      <c r="H69" s="217">
        <f t="shared" si="26"/>
        <v>8.1</v>
      </c>
      <c r="I69" s="215">
        <f t="shared" si="27"/>
        <v>1.8</v>
      </c>
      <c r="L69" s="215">
        <f>(B69+0.6)*4*E69</f>
        <v>40.799999999999997</v>
      </c>
      <c r="O69" s="215">
        <f t="shared" si="28"/>
        <v>65.8</v>
      </c>
    </row>
    <row r="70" spans="1:15">
      <c r="A70" s="223" t="s">
        <v>481</v>
      </c>
      <c r="B70" s="224">
        <v>20.7</v>
      </c>
      <c r="C70" s="225">
        <v>0.2</v>
      </c>
      <c r="D70" s="225">
        <v>0.35</v>
      </c>
      <c r="E70" s="225">
        <v>1</v>
      </c>
      <c r="F70" s="226">
        <f t="shared" si="24"/>
        <v>1.4489999999999998</v>
      </c>
      <c r="G70" s="227">
        <f t="shared" si="25"/>
        <v>20.7</v>
      </c>
      <c r="H70" s="217">
        <f t="shared" si="26"/>
        <v>18.63</v>
      </c>
      <c r="I70" s="215">
        <f t="shared" si="27"/>
        <v>4.1399999999999997</v>
      </c>
      <c r="L70" s="215">
        <f>(B70+6.6)*4*E70</f>
        <v>109.19999999999999</v>
      </c>
      <c r="O70" s="215">
        <f t="shared" si="28"/>
        <v>146.29999999999998</v>
      </c>
    </row>
    <row r="71" spans="1:15">
      <c r="A71" s="223" t="s">
        <v>471</v>
      </c>
      <c r="B71" s="224">
        <v>4.5999999999999996</v>
      </c>
      <c r="C71" s="225">
        <v>0.2</v>
      </c>
      <c r="D71" s="225">
        <v>0.35</v>
      </c>
      <c r="E71" s="225">
        <v>2</v>
      </c>
      <c r="F71" s="226">
        <f t="shared" si="24"/>
        <v>0.64399999999999991</v>
      </c>
      <c r="G71" s="227">
        <f t="shared" si="25"/>
        <v>9.1999999999999993</v>
      </c>
      <c r="H71" s="217">
        <f t="shared" si="26"/>
        <v>8.2799999999999994</v>
      </c>
      <c r="I71" s="215">
        <f t="shared" si="27"/>
        <v>1.8399999999999999</v>
      </c>
      <c r="L71" s="215">
        <f>(B71+0.6)*6*E71</f>
        <v>62.399999999999991</v>
      </c>
      <c r="O71" s="215">
        <f t="shared" si="28"/>
        <v>67.199999999999989</v>
      </c>
    </row>
    <row r="72" spans="1:15">
      <c r="A72" s="223" t="s">
        <v>476</v>
      </c>
      <c r="B72" s="224">
        <v>4</v>
      </c>
      <c r="C72" s="225">
        <v>0.2</v>
      </c>
      <c r="D72" s="225">
        <v>0.35</v>
      </c>
      <c r="E72" s="225">
        <v>2</v>
      </c>
      <c r="F72" s="226">
        <f t="shared" si="24"/>
        <v>0.55999999999999994</v>
      </c>
      <c r="G72" s="227">
        <f t="shared" si="25"/>
        <v>8</v>
      </c>
      <c r="H72" s="217">
        <f t="shared" si="26"/>
        <v>7.1999999999999993</v>
      </c>
      <c r="I72" s="215">
        <f t="shared" si="27"/>
        <v>1.6</v>
      </c>
      <c r="L72" s="215">
        <f t="shared" ref="L72:L78" si="29">(B72+0.6)*4*E72</f>
        <v>36.799999999999997</v>
      </c>
      <c r="O72" s="215">
        <f t="shared" si="28"/>
        <v>58.8</v>
      </c>
    </row>
    <row r="73" spans="1:15">
      <c r="A73" s="223" t="s">
        <v>473</v>
      </c>
      <c r="B73" s="224">
        <v>9.5</v>
      </c>
      <c r="C73" s="225">
        <v>0.2</v>
      </c>
      <c r="D73" s="225">
        <v>0.35</v>
      </c>
      <c r="E73" s="225">
        <v>2</v>
      </c>
      <c r="F73" s="226">
        <f t="shared" si="24"/>
        <v>1.33</v>
      </c>
      <c r="G73" s="227">
        <f t="shared" si="25"/>
        <v>19</v>
      </c>
      <c r="H73" s="217">
        <f t="shared" si="26"/>
        <v>17.099999999999998</v>
      </c>
      <c r="I73" s="215">
        <f t="shared" si="27"/>
        <v>3.8000000000000003</v>
      </c>
      <c r="L73" s="215">
        <f t="shared" si="29"/>
        <v>80.8</v>
      </c>
      <c r="O73" s="215">
        <f t="shared" si="28"/>
        <v>135.79999999999998</v>
      </c>
    </row>
    <row r="74" spans="1:15">
      <c r="A74" s="223" t="s">
        <v>474</v>
      </c>
      <c r="B74" s="224">
        <v>11.22</v>
      </c>
      <c r="C74" s="225">
        <v>0.2</v>
      </c>
      <c r="D74" s="225">
        <v>0.35</v>
      </c>
      <c r="E74" s="225">
        <v>2</v>
      </c>
      <c r="F74" s="226">
        <f t="shared" si="24"/>
        <v>1.5708</v>
      </c>
      <c r="G74" s="227">
        <f t="shared" si="25"/>
        <v>22.44</v>
      </c>
      <c r="H74" s="217">
        <f t="shared" si="26"/>
        <v>20.195999999999998</v>
      </c>
      <c r="I74" s="215">
        <f t="shared" si="27"/>
        <v>4.4880000000000004</v>
      </c>
      <c r="L74" s="215">
        <f t="shared" si="29"/>
        <v>94.56</v>
      </c>
      <c r="O74" s="215">
        <f t="shared" si="28"/>
        <v>159.88</v>
      </c>
    </row>
    <row r="75" spans="1:15">
      <c r="A75" s="223" t="s">
        <v>475</v>
      </c>
      <c r="B75" s="224">
        <v>7.21</v>
      </c>
      <c r="C75" s="225">
        <v>0.2</v>
      </c>
      <c r="D75" s="225">
        <v>0.35</v>
      </c>
      <c r="E75" s="225">
        <v>2</v>
      </c>
      <c r="F75" s="226">
        <f t="shared" si="24"/>
        <v>1.0094000000000001</v>
      </c>
      <c r="G75" s="227">
        <f t="shared" si="25"/>
        <v>14.42</v>
      </c>
      <c r="H75" s="217">
        <f t="shared" si="26"/>
        <v>12.977999999999998</v>
      </c>
      <c r="I75" s="215">
        <f t="shared" si="27"/>
        <v>2.8840000000000003</v>
      </c>
      <c r="L75" s="215">
        <f t="shared" si="29"/>
        <v>62.48</v>
      </c>
      <c r="O75" s="215">
        <f t="shared" si="28"/>
        <v>103.73999999999998</v>
      </c>
    </row>
    <row r="76" spans="1:15">
      <c r="A76" s="223" t="s">
        <v>482</v>
      </c>
      <c r="B76" s="224">
        <v>3.59</v>
      </c>
      <c r="C76" s="225">
        <v>0.2</v>
      </c>
      <c r="D76" s="225">
        <v>0.35</v>
      </c>
      <c r="E76" s="225">
        <v>3</v>
      </c>
      <c r="F76" s="226">
        <f t="shared" si="24"/>
        <v>0.7538999999999999</v>
      </c>
      <c r="G76" s="227">
        <f t="shared" si="25"/>
        <v>10.77</v>
      </c>
      <c r="H76" s="217">
        <f t="shared" si="26"/>
        <v>9.6929999999999978</v>
      </c>
      <c r="I76" s="215">
        <f t="shared" si="27"/>
        <v>2.1539999999999999</v>
      </c>
      <c r="L76" s="215">
        <f t="shared" si="29"/>
        <v>50.279999999999994</v>
      </c>
      <c r="O76" s="215">
        <f t="shared" si="28"/>
        <v>79.589999999999989</v>
      </c>
    </row>
    <row r="77" spans="1:15">
      <c r="A77" s="223"/>
      <c r="B77" s="224">
        <v>0.45</v>
      </c>
      <c r="C77" s="225">
        <v>0.2</v>
      </c>
      <c r="D77" s="225">
        <v>0.35</v>
      </c>
      <c r="E77" s="225">
        <v>8</v>
      </c>
      <c r="F77" s="226">
        <f t="shared" si="24"/>
        <v>0.252</v>
      </c>
      <c r="G77" s="227">
        <f t="shared" si="25"/>
        <v>3.6</v>
      </c>
      <c r="H77" s="217">
        <f t="shared" si="26"/>
        <v>3.2399999999999998</v>
      </c>
      <c r="I77" s="215">
        <f t="shared" si="27"/>
        <v>0.72000000000000008</v>
      </c>
      <c r="L77" s="215">
        <f t="shared" si="29"/>
        <v>33.6</v>
      </c>
      <c r="O77" s="215">
        <f t="shared" si="28"/>
        <v>36.4</v>
      </c>
    </row>
    <row r="78" spans="1:15">
      <c r="A78" s="223"/>
      <c r="B78" s="224">
        <v>0.55000000000000004</v>
      </c>
      <c r="C78" s="225">
        <v>0.2</v>
      </c>
      <c r="D78" s="225">
        <v>0.35</v>
      </c>
      <c r="E78" s="225">
        <v>4</v>
      </c>
      <c r="F78" s="226">
        <f t="shared" si="24"/>
        <v>0.154</v>
      </c>
      <c r="G78" s="227">
        <f t="shared" si="25"/>
        <v>2.2000000000000002</v>
      </c>
      <c r="H78" s="217">
        <f t="shared" si="26"/>
        <v>1.98</v>
      </c>
      <c r="I78" s="215">
        <f t="shared" si="27"/>
        <v>0.44000000000000006</v>
      </c>
      <c r="L78" s="215">
        <f t="shared" si="29"/>
        <v>18.399999999999999</v>
      </c>
      <c r="O78" s="215">
        <f t="shared" si="28"/>
        <v>21</v>
      </c>
    </row>
    <row r="79" spans="1:15" ht="18">
      <c r="A79" s="228" t="s">
        <v>146</v>
      </c>
      <c r="B79" s="228"/>
      <c r="C79" s="224"/>
      <c r="D79" s="229"/>
      <c r="E79" s="230"/>
      <c r="F79" s="230">
        <f t="shared" ref="F79:O79" si="30">SUM(F66:F78)</f>
        <v>11.524099999999999</v>
      </c>
      <c r="G79" s="230">
        <f t="shared" si="30"/>
        <v>164.63</v>
      </c>
      <c r="H79" s="230">
        <f t="shared" si="30"/>
        <v>148.167</v>
      </c>
      <c r="I79" s="231">
        <f t="shared" si="30"/>
        <v>32.926000000000002</v>
      </c>
      <c r="J79" s="230">
        <f t="shared" si="30"/>
        <v>0</v>
      </c>
      <c r="K79" s="230">
        <f t="shared" si="30"/>
        <v>0</v>
      </c>
      <c r="L79" s="230">
        <f>SUM(L66:L78)</f>
        <v>833.72</v>
      </c>
      <c r="M79" s="230">
        <f t="shared" si="30"/>
        <v>0</v>
      </c>
      <c r="N79" s="230">
        <f t="shared" si="30"/>
        <v>0</v>
      </c>
      <c r="O79" s="230">
        <f t="shared" si="30"/>
        <v>1195.8099999999997</v>
      </c>
    </row>
    <row r="80" spans="1:15">
      <c r="J80" s="217">
        <v>3.85</v>
      </c>
      <c r="K80" s="217">
        <v>2.4700000000000002</v>
      </c>
      <c r="L80" s="217">
        <v>1.58</v>
      </c>
      <c r="M80" s="217">
        <v>0.89</v>
      </c>
      <c r="N80" s="217">
        <v>0.62</v>
      </c>
      <c r="O80" s="217">
        <v>0.39500000000000002</v>
      </c>
    </row>
    <row r="81" spans="1:18">
      <c r="J81" s="217">
        <f>J79*J80</f>
        <v>0</v>
      </c>
      <c r="K81" s="217">
        <f t="shared" ref="K81" si="31">K79*K80</f>
        <v>0</v>
      </c>
      <c r="L81" s="217">
        <f>L79*L80</f>
        <v>1317.2776000000001</v>
      </c>
      <c r="M81" s="217">
        <f t="shared" ref="M81:N81" si="32">M79*M80</f>
        <v>0</v>
      </c>
      <c r="N81" s="217">
        <f t="shared" si="32"/>
        <v>0</v>
      </c>
      <c r="O81" s="217">
        <f>O79*O80</f>
        <v>472.34494999999993</v>
      </c>
    </row>
    <row r="83" spans="1:18" ht="18.75" thickBot="1">
      <c r="A83" s="820" t="s">
        <v>485</v>
      </c>
      <c r="B83" s="820"/>
      <c r="C83" s="820"/>
      <c r="D83" s="820"/>
      <c r="E83" s="820"/>
      <c r="F83" s="820"/>
      <c r="G83" s="220"/>
    </row>
    <row r="84" spans="1:18" ht="33.75" thickBot="1">
      <c r="A84" s="155" t="s">
        <v>275</v>
      </c>
      <c r="B84" s="156" t="s">
        <v>277</v>
      </c>
      <c r="C84" s="157" t="s">
        <v>278</v>
      </c>
      <c r="D84" s="156" t="s">
        <v>279</v>
      </c>
      <c r="E84" s="156" t="s">
        <v>280</v>
      </c>
      <c r="F84" s="158" t="s">
        <v>281</v>
      </c>
      <c r="G84" s="159" t="s">
        <v>282</v>
      </c>
      <c r="H84" s="160" t="s">
        <v>283</v>
      </c>
      <c r="I84" s="161" t="s">
        <v>284</v>
      </c>
      <c r="J84" s="162" t="s">
        <v>285</v>
      </c>
      <c r="K84" s="162" t="s">
        <v>286</v>
      </c>
      <c r="L84" s="161" t="s">
        <v>287</v>
      </c>
      <c r="M84" s="162" t="s">
        <v>179</v>
      </c>
      <c r="N84" s="162" t="s">
        <v>163</v>
      </c>
      <c r="O84" s="162" t="s">
        <v>162</v>
      </c>
      <c r="P84" s="162" t="s">
        <v>122</v>
      </c>
      <c r="Q84" s="162" t="s">
        <v>31</v>
      </c>
      <c r="R84" s="163" t="s">
        <v>123</v>
      </c>
    </row>
    <row r="85" spans="1:18" ht="15">
      <c r="A85" s="164"/>
      <c r="B85" s="165">
        <v>12</v>
      </c>
      <c r="C85" s="166">
        <v>28</v>
      </c>
      <c r="D85" s="167">
        <v>1</v>
      </c>
      <c r="E85" s="168">
        <f t="shared" ref="E85:E86" si="33">C85*D85</f>
        <v>28</v>
      </c>
      <c r="F85" s="169">
        <f t="shared" ref="F85:F86" si="34">I85+J85+K85+L85</f>
        <v>6</v>
      </c>
      <c r="G85" s="170">
        <f t="shared" ref="G85:G86" si="35">F85*E85</f>
        <v>168</v>
      </c>
      <c r="H85" s="171"/>
      <c r="I85" s="172">
        <v>6</v>
      </c>
      <c r="J85" s="173"/>
      <c r="K85" s="173"/>
      <c r="L85" s="172"/>
      <c r="M85" s="173"/>
      <c r="N85" s="173"/>
      <c r="O85" s="173"/>
      <c r="P85" s="173"/>
      <c r="Q85" s="174">
        <f>G85</f>
        <v>168</v>
      </c>
      <c r="R85" s="173"/>
    </row>
    <row r="86" spans="1:18" ht="15.75" thickBot="1">
      <c r="A86" s="164"/>
      <c r="B86" s="165">
        <v>12</v>
      </c>
      <c r="C86" s="166">
        <v>56</v>
      </c>
      <c r="D86" s="167">
        <v>1</v>
      </c>
      <c r="E86" s="168">
        <f t="shared" si="33"/>
        <v>56</v>
      </c>
      <c r="F86" s="169">
        <f t="shared" si="34"/>
        <v>3</v>
      </c>
      <c r="G86" s="170">
        <f t="shared" si="35"/>
        <v>168</v>
      </c>
      <c r="H86" s="171"/>
      <c r="I86" s="172">
        <v>3</v>
      </c>
      <c r="J86" s="173"/>
      <c r="K86" s="173"/>
      <c r="L86" s="172"/>
      <c r="M86" s="175"/>
      <c r="N86" s="175"/>
      <c r="O86" s="175"/>
      <c r="P86" s="173"/>
      <c r="Q86" s="174">
        <f t="shared" ref="Q86" si="36">G86</f>
        <v>168</v>
      </c>
      <c r="R86" s="173"/>
    </row>
    <row r="87" spans="1:18" ht="17.25" thickBot="1">
      <c r="A87" s="198"/>
      <c r="B87" s="183"/>
      <c r="C87" s="183"/>
      <c r="D87" s="184"/>
      <c r="E87" s="183"/>
      <c r="F87" s="185"/>
      <c r="G87" s="186"/>
      <c r="H87" s="183"/>
      <c r="I87" s="187"/>
      <c r="J87" s="183"/>
      <c r="K87" s="183"/>
      <c r="L87" s="185"/>
      <c r="M87" s="188">
        <f t="shared" ref="M87:R87" si="37">SUM(M85:M86)</f>
        <v>0</v>
      </c>
      <c r="N87" s="188">
        <f t="shared" si="37"/>
        <v>0</v>
      </c>
      <c r="O87" s="188">
        <f t="shared" si="37"/>
        <v>0</v>
      </c>
      <c r="P87" s="188">
        <f t="shared" si="37"/>
        <v>0</v>
      </c>
      <c r="Q87" s="236">
        <f t="shared" si="37"/>
        <v>336</v>
      </c>
      <c r="R87" s="237">
        <f t="shared" si="37"/>
        <v>0</v>
      </c>
    </row>
    <row r="88" spans="1:18">
      <c r="Q88" s="4">
        <v>0.89</v>
      </c>
      <c r="R88" s="4">
        <v>0.62</v>
      </c>
    </row>
    <row r="89" spans="1:18">
      <c r="Q89" s="238">
        <f>Q87*Q88</f>
        <v>299.04000000000002</v>
      </c>
      <c r="R89" s="238">
        <f>R87*R88</f>
        <v>0</v>
      </c>
    </row>
  </sheetData>
  <mergeCells count="5">
    <mergeCell ref="A1:F1"/>
    <mergeCell ref="A31:F31"/>
    <mergeCell ref="A20:F20"/>
    <mergeCell ref="A64:F64"/>
    <mergeCell ref="A83:F83"/>
  </mergeCells>
  <phoneticPr fontId="14" type="noConversion"/>
  <pageMargins left="0.7" right="0.7" top="0.75" bottom="0.75" header="0.3" footer="0.3"/>
  <pageSetup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757D2-FD1C-4D19-8020-BEA42B2CD7B2}">
  <sheetPr>
    <tabColor rgb="FFFF0000"/>
  </sheetPr>
  <dimension ref="A1:U38"/>
  <sheetViews>
    <sheetView view="pageBreakPreview" zoomScale="91" zoomScaleNormal="100" zoomScaleSheetLayoutView="91" workbookViewId="0">
      <pane ySplit="1" topLeftCell="A2" activePane="bottomLeft" state="frozen"/>
      <selection activeCell="T26" sqref="T26"/>
      <selection pane="bottomLeft" activeCell="T26" sqref="T26"/>
    </sheetView>
  </sheetViews>
  <sheetFormatPr defaultRowHeight="15"/>
  <cols>
    <col min="1" max="1" width="10" style="776" customWidth="1"/>
    <col min="2" max="2" width="7.42578125" style="776" customWidth="1"/>
    <col min="3" max="3" width="6.140625" style="776" customWidth="1"/>
    <col min="4" max="4" width="6.28515625" style="776" customWidth="1"/>
    <col min="5" max="5" width="9.140625" style="776"/>
    <col min="6" max="6" width="7.5703125" style="776" customWidth="1"/>
    <col min="7" max="7" width="8.85546875" style="776" customWidth="1"/>
    <col min="8" max="8" width="7.7109375" style="776" customWidth="1"/>
    <col min="9" max="13" width="8.28515625" style="776" customWidth="1"/>
    <col min="14" max="14" width="9.7109375" style="776" customWidth="1"/>
    <col min="15" max="15" width="8.28515625" style="776" customWidth="1"/>
    <col min="16" max="16" width="13" style="776" customWidth="1"/>
    <col min="17" max="17" width="12.28515625" style="776" customWidth="1"/>
    <col min="18" max="18" width="9.5703125" style="776" customWidth="1"/>
    <col min="19" max="19" width="12.5703125" style="741" bestFit="1" customWidth="1"/>
    <col min="20" max="16384" width="9.140625" style="741"/>
  </cols>
  <sheetData>
    <row r="1" spans="1:21" ht="33.75" thickBot="1">
      <c r="A1" s="735" t="s">
        <v>275</v>
      </c>
      <c r="B1" s="156" t="s">
        <v>277</v>
      </c>
      <c r="C1" s="736" t="s">
        <v>278</v>
      </c>
      <c r="D1" s="156" t="s">
        <v>279</v>
      </c>
      <c r="E1" s="156" t="s">
        <v>280</v>
      </c>
      <c r="F1" s="158" t="s">
        <v>281</v>
      </c>
      <c r="G1" s="159" t="s">
        <v>282</v>
      </c>
      <c r="H1" s="160" t="s">
        <v>283</v>
      </c>
      <c r="I1" s="737" t="s">
        <v>284</v>
      </c>
      <c r="J1" s="738" t="s">
        <v>285</v>
      </c>
      <c r="K1" s="738" t="s">
        <v>286</v>
      </c>
      <c r="L1" s="737" t="s">
        <v>287</v>
      </c>
      <c r="M1" s="738" t="s">
        <v>179</v>
      </c>
      <c r="N1" s="738" t="s">
        <v>163</v>
      </c>
      <c r="O1" s="738" t="s">
        <v>162</v>
      </c>
      <c r="P1" s="738" t="s">
        <v>122</v>
      </c>
      <c r="Q1" s="738" t="s">
        <v>31</v>
      </c>
      <c r="R1" s="739" t="s">
        <v>123</v>
      </c>
      <c r="S1" s="740"/>
    </row>
    <row r="2" spans="1:21" ht="16.5" customHeight="1" thickBot="1">
      <c r="A2" s="742">
        <v>5</v>
      </c>
      <c r="B2" s="743">
        <v>10</v>
      </c>
      <c r="C2" s="744">
        <v>14</v>
      </c>
      <c r="D2" s="745">
        <v>1</v>
      </c>
      <c r="E2" s="746">
        <f t="shared" ref="E2:E9" si="0">C2*D2</f>
        <v>14</v>
      </c>
      <c r="F2" s="747">
        <f t="shared" ref="F2:F9" si="1">I2+J2+K2+L2</f>
        <v>3</v>
      </c>
      <c r="G2" s="748">
        <f t="shared" ref="G2:G9" si="2">F2*E2</f>
        <v>42</v>
      </c>
      <c r="H2" s="749"/>
      <c r="I2" s="750">
        <v>3</v>
      </c>
      <c r="J2" s="751"/>
      <c r="K2" s="751"/>
      <c r="L2" s="750"/>
      <c r="M2" s="751"/>
      <c r="N2" s="751"/>
      <c r="O2" s="751"/>
      <c r="P2" s="751"/>
      <c r="Q2" s="752"/>
      <c r="R2" s="751">
        <f>G2*0.62</f>
        <v>26.04</v>
      </c>
      <c r="S2" s="740"/>
    </row>
    <row r="3" spans="1:21">
      <c r="A3" s="164">
        <v>3</v>
      </c>
      <c r="B3" s="165">
        <v>10</v>
      </c>
      <c r="C3" s="753">
        <v>64</v>
      </c>
      <c r="D3" s="167">
        <v>1</v>
      </c>
      <c r="E3" s="168">
        <f t="shared" si="0"/>
        <v>64</v>
      </c>
      <c r="F3" s="754">
        <f t="shared" si="1"/>
        <v>1.4</v>
      </c>
      <c r="G3" s="755">
        <f t="shared" si="2"/>
        <v>89.6</v>
      </c>
      <c r="H3" s="171"/>
      <c r="I3" s="756">
        <v>1.4</v>
      </c>
      <c r="J3" s="757"/>
      <c r="K3" s="757"/>
      <c r="L3" s="758"/>
      <c r="M3" s="757"/>
      <c r="N3" s="757"/>
      <c r="O3" s="757"/>
      <c r="P3" s="757"/>
      <c r="Q3" s="759"/>
      <c r="R3" s="751">
        <f>G3*0.62</f>
        <v>55.552</v>
      </c>
      <c r="S3" s="740"/>
    </row>
    <row r="4" spans="1:21">
      <c r="A4" s="164">
        <v>4</v>
      </c>
      <c r="B4" s="165">
        <v>12</v>
      </c>
      <c r="C4" s="753">
        <v>7</v>
      </c>
      <c r="D4" s="167">
        <v>1</v>
      </c>
      <c r="E4" s="168">
        <f t="shared" si="0"/>
        <v>7</v>
      </c>
      <c r="F4" s="754">
        <f t="shared" si="1"/>
        <v>3</v>
      </c>
      <c r="G4" s="755">
        <f t="shared" si="2"/>
        <v>21</v>
      </c>
      <c r="H4" s="171"/>
      <c r="I4" s="760">
        <v>3</v>
      </c>
      <c r="J4" s="757"/>
      <c r="K4" s="757"/>
      <c r="L4" s="758"/>
      <c r="M4" s="761"/>
      <c r="N4" s="761"/>
      <c r="O4" s="761"/>
      <c r="P4" s="761"/>
      <c r="Q4" s="759">
        <f>G4*0.89</f>
        <v>18.690000000000001</v>
      </c>
      <c r="R4" s="761"/>
      <c r="S4" s="740"/>
    </row>
    <row r="5" spans="1:21">
      <c r="A5" s="164">
        <v>6</v>
      </c>
      <c r="B5" s="165">
        <v>12</v>
      </c>
      <c r="C5" s="753">
        <v>7</v>
      </c>
      <c r="D5" s="167">
        <v>1</v>
      </c>
      <c r="E5" s="168">
        <f t="shared" si="0"/>
        <v>7</v>
      </c>
      <c r="F5" s="754">
        <f t="shared" si="1"/>
        <v>3</v>
      </c>
      <c r="G5" s="755">
        <f t="shared" si="2"/>
        <v>21</v>
      </c>
      <c r="H5" s="171"/>
      <c r="I5" s="756">
        <v>3</v>
      </c>
      <c r="J5" s="757"/>
      <c r="K5" s="757"/>
      <c r="L5" s="758"/>
      <c r="M5" s="761"/>
      <c r="N5" s="761"/>
      <c r="O5" s="761"/>
      <c r="P5" s="761"/>
      <c r="Q5" s="759">
        <f t="shared" ref="Q5:Q9" si="3">G5*0.89</f>
        <v>18.690000000000001</v>
      </c>
      <c r="R5" s="761"/>
      <c r="S5" s="740"/>
    </row>
    <row r="6" spans="1:21">
      <c r="A6" s="164">
        <v>2</v>
      </c>
      <c r="B6" s="165">
        <v>12</v>
      </c>
      <c r="C6" s="753">
        <v>7</v>
      </c>
      <c r="D6" s="167">
        <v>1</v>
      </c>
      <c r="E6" s="168">
        <f t="shared" si="0"/>
        <v>7</v>
      </c>
      <c r="F6" s="754">
        <f t="shared" si="1"/>
        <v>4</v>
      </c>
      <c r="G6" s="755">
        <f t="shared" si="2"/>
        <v>28</v>
      </c>
      <c r="H6" s="171"/>
      <c r="I6" s="760">
        <v>4</v>
      </c>
      <c r="J6" s="757"/>
      <c r="K6" s="757"/>
      <c r="L6" s="758"/>
      <c r="M6" s="761"/>
      <c r="N6" s="761"/>
      <c r="O6" s="761"/>
      <c r="P6" s="761"/>
      <c r="Q6" s="759">
        <f t="shared" si="3"/>
        <v>24.92</v>
      </c>
      <c r="R6" s="761"/>
      <c r="S6" s="740"/>
    </row>
    <row r="7" spans="1:21">
      <c r="A7" s="164">
        <v>7</v>
      </c>
      <c r="B7" s="165">
        <v>12</v>
      </c>
      <c r="C7" s="753">
        <v>7</v>
      </c>
      <c r="D7" s="167">
        <v>1</v>
      </c>
      <c r="E7" s="168">
        <f t="shared" si="0"/>
        <v>7</v>
      </c>
      <c r="F7" s="754">
        <f t="shared" si="1"/>
        <v>4</v>
      </c>
      <c r="G7" s="755">
        <f t="shared" si="2"/>
        <v>28</v>
      </c>
      <c r="H7" s="171"/>
      <c r="I7" s="760">
        <v>4</v>
      </c>
      <c r="J7" s="757"/>
      <c r="K7" s="757"/>
      <c r="L7" s="758"/>
      <c r="M7" s="761"/>
      <c r="N7" s="761"/>
      <c r="O7" s="761"/>
      <c r="P7" s="761"/>
      <c r="Q7" s="759">
        <f t="shared" si="3"/>
        <v>24.92</v>
      </c>
      <c r="R7" s="761"/>
      <c r="S7" s="740"/>
    </row>
    <row r="8" spans="1:21">
      <c r="A8" s="164">
        <v>1</v>
      </c>
      <c r="B8" s="165">
        <v>12</v>
      </c>
      <c r="C8" s="753">
        <v>7</v>
      </c>
      <c r="D8" s="167">
        <v>1</v>
      </c>
      <c r="E8" s="168">
        <f t="shared" si="0"/>
        <v>7</v>
      </c>
      <c r="F8" s="754">
        <f t="shared" si="1"/>
        <v>3</v>
      </c>
      <c r="G8" s="755">
        <f t="shared" si="2"/>
        <v>21</v>
      </c>
      <c r="H8" s="171"/>
      <c r="I8" s="760">
        <v>3</v>
      </c>
      <c r="J8" s="757"/>
      <c r="K8" s="757"/>
      <c r="L8" s="760"/>
      <c r="M8" s="757"/>
      <c r="N8" s="757"/>
      <c r="O8" s="757"/>
      <c r="P8" s="757"/>
      <c r="Q8" s="759">
        <f t="shared" si="3"/>
        <v>18.690000000000001</v>
      </c>
      <c r="R8" s="757"/>
      <c r="S8" s="740"/>
    </row>
    <row r="9" spans="1:21">
      <c r="A9" s="164">
        <v>8</v>
      </c>
      <c r="B9" s="165">
        <v>12</v>
      </c>
      <c r="C9" s="753">
        <v>7</v>
      </c>
      <c r="D9" s="167">
        <v>1</v>
      </c>
      <c r="E9" s="168">
        <f t="shared" si="0"/>
        <v>7</v>
      </c>
      <c r="F9" s="754">
        <f t="shared" si="1"/>
        <v>3</v>
      </c>
      <c r="G9" s="755">
        <f t="shared" si="2"/>
        <v>21</v>
      </c>
      <c r="H9" s="171"/>
      <c r="I9" s="756">
        <v>3</v>
      </c>
      <c r="J9" s="757"/>
      <c r="K9" s="757"/>
      <c r="L9" s="758"/>
      <c r="M9" s="761"/>
      <c r="N9" s="761"/>
      <c r="O9" s="761"/>
      <c r="P9" s="761"/>
      <c r="Q9" s="759">
        <f t="shared" si="3"/>
        <v>18.690000000000001</v>
      </c>
      <c r="R9" s="761"/>
      <c r="S9" s="740"/>
    </row>
    <row r="10" spans="1:21" ht="17.25" thickBot="1">
      <c r="A10" s="762" t="s">
        <v>146</v>
      </c>
      <c r="B10" s="763"/>
      <c r="C10" s="763"/>
      <c r="D10" s="764"/>
      <c r="E10" s="763"/>
      <c r="F10" s="765"/>
      <c r="G10" s="766"/>
      <c r="H10" s="763"/>
      <c r="I10" s="767"/>
      <c r="J10" s="763"/>
      <c r="K10" s="763"/>
      <c r="L10" s="765"/>
      <c r="M10" s="768">
        <f>SUM(M4:M9)</f>
        <v>0</v>
      </c>
      <c r="N10" s="768">
        <f>SUM(N4:N9)</f>
        <v>0</v>
      </c>
      <c r="O10" s="768">
        <f>SUM(O4:O9)</f>
        <v>0</v>
      </c>
      <c r="P10" s="768">
        <f>SUM(P3:P9)</f>
        <v>0</v>
      </c>
      <c r="Q10" s="768">
        <f>SUM(Q2:Q9)</f>
        <v>124.6</v>
      </c>
      <c r="R10" s="768">
        <f>SUM(R2:R9)</f>
        <v>81.591999999999999</v>
      </c>
    </row>
    <row r="11" spans="1:21" ht="16.5">
      <c r="A11" s="837" t="s">
        <v>625</v>
      </c>
      <c r="B11" s="837"/>
      <c r="C11" s="837"/>
      <c r="D11" s="837"/>
      <c r="E11" s="837"/>
      <c r="F11" s="837"/>
      <c r="G11" s="837"/>
      <c r="H11" s="837"/>
      <c r="I11" s="837"/>
      <c r="J11" s="837"/>
      <c r="K11" s="837"/>
      <c r="L11" s="837"/>
      <c r="M11" s="837"/>
      <c r="N11" s="837"/>
      <c r="O11" s="837"/>
      <c r="P11" s="837"/>
      <c r="Q11" s="837"/>
      <c r="R11" s="837"/>
      <c r="U11" s="741">
        <v>53.266499999999994</v>
      </c>
    </row>
    <row r="12" spans="1:21">
      <c r="A12" s="164">
        <v>5</v>
      </c>
      <c r="B12" s="165">
        <v>10</v>
      </c>
      <c r="C12" s="753">
        <v>28</v>
      </c>
      <c r="D12" s="167">
        <v>2</v>
      </c>
      <c r="E12" s="168">
        <f t="shared" ref="E12:E19" si="4">C12*D12</f>
        <v>56</v>
      </c>
      <c r="F12" s="754">
        <f t="shared" ref="F12:F19" si="5">I12+J12+K12+L12</f>
        <v>3</v>
      </c>
      <c r="G12" s="755">
        <f t="shared" ref="G12:G19" si="6">F12*E12</f>
        <v>168</v>
      </c>
      <c r="H12" s="171"/>
      <c r="I12" s="760">
        <v>3</v>
      </c>
      <c r="J12" s="757"/>
      <c r="K12" s="757"/>
      <c r="L12" s="760"/>
      <c r="M12" s="757"/>
      <c r="N12" s="757"/>
      <c r="O12" s="757"/>
      <c r="P12" s="757"/>
      <c r="Q12" s="759"/>
      <c r="R12" s="757">
        <f>G12*0.62</f>
        <v>104.16</v>
      </c>
      <c r="U12" s="741">
        <v>42.052499999999995</v>
      </c>
    </row>
    <row r="13" spans="1:21">
      <c r="A13" s="164">
        <v>3</v>
      </c>
      <c r="B13" s="165">
        <v>10</v>
      </c>
      <c r="C13" s="753">
        <v>74</v>
      </c>
      <c r="D13" s="167">
        <v>2</v>
      </c>
      <c r="E13" s="168">
        <f t="shared" si="4"/>
        <v>148</v>
      </c>
      <c r="F13" s="754">
        <f t="shared" si="5"/>
        <v>1.6</v>
      </c>
      <c r="G13" s="755">
        <f t="shared" si="6"/>
        <v>236.8</v>
      </c>
      <c r="H13" s="171"/>
      <c r="I13" s="756">
        <v>1.6</v>
      </c>
      <c r="J13" s="757"/>
      <c r="K13" s="757"/>
      <c r="L13" s="758"/>
      <c r="M13" s="757"/>
      <c r="N13" s="757"/>
      <c r="O13" s="757"/>
      <c r="P13" s="757"/>
      <c r="Q13" s="759"/>
      <c r="R13" s="757">
        <f>G13*0.62</f>
        <v>146.816</v>
      </c>
      <c r="U13" s="741">
        <v>24.03</v>
      </c>
    </row>
    <row r="14" spans="1:21">
      <c r="A14" s="164">
        <v>4</v>
      </c>
      <c r="B14" s="165">
        <v>12</v>
      </c>
      <c r="C14" s="753">
        <v>10</v>
      </c>
      <c r="D14" s="167">
        <v>2</v>
      </c>
      <c r="E14" s="168">
        <f t="shared" si="4"/>
        <v>20</v>
      </c>
      <c r="F14" s="754">
        <f t="shared" si="5"/>
        <v>4</v>
      </c>
      <c r="G14" s="755">
        <f t="shared" si="6"/>
        <v>80</v>
      </c>
      <c r="H14" s="171"/>
      <c r="I14" s="760">
        <v>4</v>
      </c>
      <c r="J14" s="757"/>
      <c r="K14" s="757"/>
      <c r="L14" s="758"/>
      <c r="M14" s="761"/>
      <c r="N14" s="761"/>
      <c r="O14" s="761"/>
      <c r="P14" s="761"/>
      <c r="Q14" s="759">
        <f>G14*0.89</f>
        <v>71.2</v>
      </c>
      <c r="R14" s="761"/>
      <c r="U14" s="741">
        <v>24.831000000000003</v>
      </c>
    </row>
    <row r="15" spans="1:21">
      <c r="A15" s="164">
        <v>6</v>
      </c>
      <c r="B15" s="165">
        <v>12</v>
      </c>
      <c r="C15" s="753">
        <v>10</v>
      </c>
      <c r="D15" s="167">
        <v>2</v>
      </c>
      <c r="E15" s="168">
        <f t="shared" si="4"/>
        <v>20</v>
      </c>
      <c r="F15" s="754">
        <f t="shared" si="5"/>
        <v>4</v>
      </c>
      <c r="G15" s="755">
        <f t="shared" si="6"/>
        <v>80</v>
      </c>
      <c r="H15" s="171"/>
      <c r="I15" s="756">
        <v>4</v>
      </c>
      <c r="J15" s="757"/>
      <c r="K15" s="757"/>
      <c r="L15" s="758"/>
      <c r="M15" s="761"/>
      <c r="N15" s="761"/>
      <c r="O15" s="761"/>
      <c r="P15" s="761"/>
      <c r="Q15" s="759">
        <f t="shared" ref="Q15:Q19" si="7">G15*0.89</f>
        <v>71.2</v>
      </c>
      <c r="R15" s="761"/>
      <c r="U15" s="741">
        <v>16.02</v>
      </c>
    </row>
    <row r="16" spans="1:21">
      <c r="A16" s="164">
        <v>2</v>
      </c>
      <c r="B16" s="165">
        <v>12</v>
      </c>
      <c r="C16" s="753">
        <v>10</v>
      </c>
      <c r="D16" s="167">
        <v>2</v>
      </c>
      <c r="E16" s="168">
        <f t="shared" si="4"/>
        <v>20</v>
      </c>
      <c r="F16" s="754">
        <f t="shared" si="5"/>
        <v>4</v>
      </c>
      <c r="G16" s="755">
        <f t="shared" si="6"/>
        <v>80</v>
      </c>
      <c r="H16" s="171"/>
      <c r="I16" s="760">
        <v>4</v>
      </c>
      <c r="J16" s="757"/>
      <c r="K16" s="757"/>
      <c r="L16" s="758"/>
      <c r="M16" s="761"/>
      <c r="N16" s="761"/>
      <c r="O16" s="761"/>
      <c r="P16" s="761"/>
      <c r="Q16" s="759">
        <f t="shared" si="7"/>
        <v>71.2</v>
      </c>
      <c r="R16" s="761"/>
      <c r="U16" s="741">
        <v>16.02</v>
      </c>
    </row>
    <row r="17" spans="1:21">
      <c r="A17" s="164">
        <v>7</v>
      </c>
      <c r="B17" s="165">
        <v>12</v>
      </c>
      <c r="C17" s="753">
        <v>10</v>
      </c>
      <c r="D17" s="167">
        <v>2</v>
      </c>
      <c r="E17" s="168">
        <f t="shared" si="4"/>
        <v>20</v>
      </c>
      <c r="F17" s="754">
        <f t="shared" si="5"/>
        <v>4</v>
      </c>
      <c r="G17" s="755">
        <f t="shared" si="6"/>
        <v>80</v>
      </c>
      <c r="H17" s="171"/>
      <c r="I17" s="760">
        <v>4</v>
      </c>
      <c r="J17" s="757"/>
      <c r="K17" s="757"/>
      <c r="L17" s="758"/>
      <c r="M17" s="761"/>
      <c r="N17" s="761"/>
      <c r="O17" s="761"/>
      <c r="P17" s="761"/>
      <c r="Q17" s="759">
        <f t="shared" si="7"/>
        <v>71.2</v>
      </c>
      <c r="R17" s="761"/>
      <c r="U17" s="741">
        <v>26.433000000000003</v>
      </c>
    </row>
    <row r="18" spans="1:21">
      <c r="A18" s="164">
        <v>1</v>
      </c>
      <c r="B18" s="165">
        <v>12</v>
      </c>
      <c r="C18" s="753">
        <v>10</v>
      </c>
      <c r="D18" s="167">
        <v>2</v>
      </c>
      <c r="E18" s="168">
        <f t="shared" si="4"/>
        <v>20</v>
      </c>
      <c r="F18" s="754">
        <f t="shared" si="5"/>
        <v>3</v>
      </c>
      <c r="G18" s="755">
        <f t="shared" si="6"/>
        <v>60</v>
      </c>
      <c r="H18" s="171"/>
      <c r="I18" s="760">
        <v>3</v>
      </c>
      <c r="J18" s="757"/>
      <c r="K18" s="757"/>
      <c r="L18" s="760"/>
      <c r="M18" s="757"/>
      <c r="N18" s="757"/>
      <c r="O18" s="757"/>
      <c r="P18" s="757"/>
      <c r="Q18" s="759">
        <f t="shared" si="7"/>
        <v>53.4</v>
      </c>
      <c r="R18" s="757"/>
      <c r="U18" s="741">
        <v>26.433000000000003</v>
      </c>
    </row>
    <row r="19" spans="1:21">
      <c r="A19" s="164">
        <v>8</v>
      </c>
      <c r="B19" s="165">
        <v>12</v>
      </c>
      <c r="C19" s="753">
        <v>10</v>
      </c>
      <c r="D19" s="167">
        <v>2</v>
      </c>
      <c r="E19" s="168">
        <f t="shared" si="4"/>
        <v>20</v>
      </c>
      <c r="F19" s="754">
        <f t="shared" si="5"/>
        <v>3</v>
      </c>
      <c r="G19" s="755">
        <f t="shared" si="6"/>
        <v>60</v>
      </c>
      <c r="H19" s="171"/>
      <c r="I19" s="756">
        <v>3</v>
      </c>
      <c r="J19" s="757"/>
      <c r="K19" s="757"/>
      <c r="L19" s="758"/>
      <c r="M19" s="761"/>
      <c r="N19" s="761"/>
      <c r="O19" s="761"/>
      <c r="P19" s="761"/>
      <c r="Q19" s="759">
        <f t="shared" si="7"/>
        <v>53.4</v>
      </c>
      <c r="R19" s="761"/>
      <c r="U19" s="741">
        <v>30.037500000000001</v>
      </c>
    </row>
    <row r="20" spans="1:21" ht="17.25" thickBot="1">
      <c r="A20" s="769" t="s">
        <v>146</v>
      </c>
      <c r="B20" s="770"/>
      <c r="C20" s="770"/>
      <c r="D20" s="771"/>
      <c r="E20" s="770"/>
      <c r="F20" s="772"/>
      <c r="G20" s="773"/>
      <c r="H20" s="770"/>
      <c r="I20" s="774"/>
      <c r="J20" s="770"/>
      <c r="K20" s="770"/>
      <c r="L20" s="772"/>
      <c r="M20" s="775">
        <f>SUM(M14:M19)</f>
        <v>0</v>
      </c>
      <c r="N20" s="775">
        <f>SUM(N14:N19)</f>
        <v>0</v>
      </c>
      <c r="O20" s="775">
        <f>SUM(O14:O19)</f>
        <v>0</v>
      </c>
      <c r="P20" s="775">
        <f>SUM(P13:P19)</f>
        <v>0</v>
      </c>
      <c r="Q20" s="775">
        <f>SUM(Q12:Q19)</f>
        <v>391.59999999999997</v>
      </c>
      <c r="R20" s="775">
        <f>SUM(R12:R19)</f>
        <v>250.976</v>
      </c>
      <c r="U20" s="741">
        <v>26.433000000000003</v>
      </c>
    </row>
    <row r="21" spans="1:21" ht="16.5">
      <c r="A21" s="837" t="s">
        <v>626</v>
      </c>
      <c r="B21" s="837"/>
      <c r="C21" s="837"/>
      <c r="D21" s="837"/>
      <c r="E21" s="837"/>
      <c r="F21" s="837"/>
      <c r="G21" s="837"/>
      <c r="H21" s="837"/>
      <c r="I21" s="837"/>
      <c r="J21" s="837"/>
      <c r="K21" s="837"/>
      <c r="L21" s="837"/>
      <c r="M21" s="837"/>
      <c r="N21" s="837"/>
      <c r="O21" s="837"/>
      <c r="P21" s="837"/>
      <c r="Q21" s="837"/>
      <c r="R21" s="837"/>
    </row>
    <row r="22" spans="1:21">
      <c r="A22" s="164">
        <v>3</v>
      </c>
      <c r="B22" s="165">
        <v>10</v>
      </c>
      <c r="C22" s="753">
        <v>53</v>
      </c>
      <c r="D22" s="167">
        <v>2</v>
      </c>
      <c r="E22" s="168">
        <f>C22*D22</f>
        <v>106</v>
      </c>
      <c r="F22" s="754">
        <f>I22+J22+K22+L22</f>
        <v>1.4</v>
      </c>
      <c r="G22" s="755">
        <f>F22*E22</f>
        <v>148.39999999999998</v>
      </c>
      <c r="H22" s="171"/>
      <c r="I22" s="756">
        <v>1.4</v>
      </c>
      <c r="J22" s="757"/>
      <c r="K22" s="757"/>
      <c r="L22" s="758"/>
      <c r="M22" s="757"/>
      <c r="N22" s="757"/>
      <c r="O22" s="757"/>
      <c r="P22" s="757"/>
      <c r="Q22" s="759"/>
      <c r="R22" s="757">
        <f>G22*0.62</f>
        <v>92.007999999999981</v>
      </c>
    </row>
    <row r="23" spans="1:21">
      <c r="A23" s="164">
        <v>2</v>
      </c>
      <c r="B23" s="165">
        <v>16</v>
      </c>
      <c r="C23" s="753">
        <v>9</v>
      </c>
      <c r="D23" s="167">
        <v>2</v>
      </c>
      <c r="E23" s="168">
        <f>C23*D23</f>
        <v>18</v>
      </c>
      <c r="F23" s="754">
        <f>I23+J23+K23+L23</f>
        <v>10</v>
      </c>
      <c r="G23" s="755">
        <f>F23*E23</f>
        <v>180</v>
      </c>
      <c r="H23" s="171"/>
      <c r="I23" s="760">
        <v>10</v>
      </c>
      <c r="J23" s="757"/>
      <c r="K23" s="757"/>
      <c r="L23" s="758"/>
      <c r="M23" s="761"/>
      <c r="N23" s="761"/>
      <c r="O23" s="761"/>
      <c r="P23" s="761">
        <f>G23*1.58</f>
        <v>284.40000000000003</v>
      </c>
      <c r="Q23" s="759"/>
      <c r="R23" s="761"/>
    </row>
    <row r="24" spans="1:21">
      <c r="A24" s="164">
        <v>1</v>
      </c>
      <c r="B24" s="165">
        <v>16</v>
      </c>
      <c r="C24" s="753">
        <v>9</v>
      </c>
      <c r="D24" s="167">
        <v>2</v>
      </c>
      <c r="E24" s="168">
        <f>C24*D24</f>
        <v>18</v>
      </c>
      <c r="F24" s="754">
        <f>I24+J24+K24+L24</f>
        <v>3</v>
      </c>
      <c r="G24" s="755">
        <f>F24*E24</f>
        <v>54</v>
      </c>
      <c r="H24" s="171"/>
      <c r="I24" s="756">
        <v>3</v>
      </c>
      <c r="J24" s="757"/>
      <c r="K24" s="757"/>
      <c r="L24" s="758"/>
      <c r="M24" s="761"/>
      <c r="N24" s="761"/>
      <c r="O24" s="761"/>
      <c r="P24" s="761">
        <f t="shared" ref="P24:P25" si="8">G24*1.58</f>
        <v>85.320000000000007</v>
      </c>
      <c r="Q24" s="759"/>
      <c r="R24" s="761"/>
    </row>
    <row r="25" spans="1:21">
      <c r="A25" s="164">
        <v>4</v>
      </c>
      <c r="B25" s="165">
        <v>16</v>
      </c>
      <c r="C25" s="753">
        <v>9</v>
      </c>
      <c r="D25" s="167">
        <v>2</v>
      </c>
      <c r="E25" s="168">
        <f>C25*D25</f>
        <v>18</v>
      </c>
      <c r="F25" s="754">
        <f>I25+J25+K25+L25</f>
        <v>3</v>
      </c>
      <c r="G25" s="755">
        <f>F25*E25</f>
        <v>54</v>
      </c>
      <c r="H25" s="171"/>
      <c r="I25" s="756">
        <v>3</v>
      </c>
      <c r="J25" s="757"/>
      <c r="K25" s="757"/>
      <c r="L25" s="758"/>
      <c r="M25" s="761"/>
      <c r="N25" s="761"/>
      <c r="O25" s="761"/>
      <c r="P25" s="761">
        <f t="shared" si="8"/>
        <v>85.320000000000007</v>
      </c>
      <c r="Q25" s="759"/>
      <c r="R25" s="761"/>
    </row>
    <row r="26" spans="1:21" ht="17.25" thickBot="1">
      <c r="A26" s="769" t="s">
        <v>146</v>
      </c>
      <c r="B26" s="770"/>
      <c r="C26" s="770"/>
      <c r="D26" s="771"/>
      <c r="E26" s="770"/>
      <c r="F26" s="772"/>
      <c r="G26" s="773"/>
      <c r="H26" s="770"/>
      <c r="I26" s="774"/>
      <c r="J26" s="770"/>
      <c r="K26" s="770"/>
      <c r="L26" s="772"/>
      <c r="M26" s="775">
        <f>SUM(M23:M25)</f>
        <v>0</v>
      </c>
      <c r="N26" s="775">
        <f>SUM(N23:N25)</f>
        <v>0</v>
      </c>
      <c r="O26" s="775">
        <f>SUM(O23:O25)</f>
        <v>0</v>
      </c>
      <c r="P26" s="775">
        <f>SUM(P22:P25)</f>
        <v>455.04</v>
      </c>
      <c r="Q26" s="775">
        <f>SUM(Q22:Q25)</f>
        <v>0</v>
      </c>
      <c r="R26" s="775">
        <f>SUM(R22:R25)</f>
        <v>92.007999999999981</v>
      </c>
    </row>
    <row r="27" spans="1:21" ht="16.5">
      <c r="A27" s="837" t="s">
        <v>626</v>
      </c>
      <c r="B27" s="837"/>
      <c r="C27" s="837"/>
      <c r="D27" s="837"/>
      <c r="E27" s="837"/>
      <c r="F27" s="837"/>
      <c r="G27" s="837"/>
      <c r="H27" s="837"/>
      <c r="I27" s="837"/>
      <c r="J27" s="837"/>
      <c r="K27" s="837"/>
      <c r="L27" s="837"/>
      <c r="M27" s="837"/>
      <c r="N27" s="837"/>
      <c r="O27" s="837"/>
      <c r="P27" s="837"/>
      <c r="Q27" s="837"/>
      <c r="R27" s="837"/>
    </row>
    <row r="28" spans="1:21">
      <c r="A28" s="164">
        <v>3</v>
      </c>
      <c r="B28" s="165">
        <v>10</v>
      </c>
      <c r="C28" s="753">
        <v>57</v>
      </c>
      <c r="D28" s="167">
        <v>2</v>
      </c>
      <c r="E28" s="168">
        <f>C28*D28</f>
        <v>114</v>
      </c>
      <c r="F28" s="754">
        <f>I28+J28+K28+L28</f>
        <v>4.4000000000000004</v>
      </c>
      <c r="G28" s="755">
        <f>F28*E28</f>
        <v>501.6</v>
      </c>
      <c r="H28" s="171"/>
      <c r="I28" s="760">
        <v>3</v>
      </c>
      <c r="J28" s="757">
        <v>1.4</v>
      </c>
      <c r="K28" s="757"/>
      <c r="L28" s="760"/>
      <c r="M28" s="757"/>
      <c r="N28" s="757"/>
      <c r="O28" s="757"/>
      <c r="P28" s="757"/>
      <c r="Q28" s="759"/>
      <c r="R28" s="757">
        <f>G28*0.62</f>
        <v>310.99200000000002</v>
      </c>
    </row>
    <row r="29" spans="1:21">
      <c r="A29" s="164">
        <v>10</v>
      </c>
      <c r="B29" s="165">
        <v>16</v>
      </c>
      <c r="C29" s="753">
        <v>8</v>
      </c>
      <c r="D29" s="167">
        <v>2</v>
      </c>
      <c r="E29" s="168">
        <f>C29*D29</f>
        <v>16</v>
      </c>
      <c r="F29" s="754">
        <f>I29+J29+K29+L29</f>
        <v>5.5</v>
      </c>
      <c r="G29" s="755">
        <f>F29*E29</f>
        <v>88</v>
      </c>
      <c r="H29" s="171"/>
      <c r="I29" s="760">
        <v>4</v>
      </c>
      <c r="J29" s="757">
        <v>1.5</v>
      </c>
      <c r="K29" s="757"/>
      <c r="L29" s="758"/>
      <c r="M29" s="761"/>
      <c r="N29" s="761"/>
      <c r="O29" s="761"/>
      <c r="P29" s="761">
        <f>G29*1.58</f>
        <v>139.04000000000002</v>
      </c>
      <c r="Q29" s="759"/>
      <c r="R29" s="761"/>
    </row>
    <row r="30" spans="1:21">
      <c r="A30" s="164">
        <v>9</v>
      </c>
      <c r="B30" s="165">
        <v>16</v>
      </c>
      <c r="C30" s="753">
        <v>8</v>
      </c>
      <c r="D30" s="167">
        <v>2</v>
      </c>
      <c r="E30" s="168">
        <f>C30*D30</f>
        <v>16</v>
      </c>
      <c r="F30" s="754">
        <f>I30+J30+K30+L30</f>
        <v>8</v>
      </c>
      <c r="G30" s="755">
        <f>F30*E30</f>
        <v>128</v>
      </c>
      <c r="H30" s="171"/>
      <c r="I30" s="756">
        <v>4</v>
      </c>
      <c r="J30" s="757">
        <v>4</v>
      </c>
      <c r="K30" s="757"/>
      <c r="L30" s="758"/>
      <c r="M30" s="761"/>
      <c r="N30" s="761"/>
      <c r="O30" s="761"/>
      <c r="P30" s="761">
        <f t="shared" ref="P30:P37" si="9">G30*1.58</f>
        <v>202.24</v>
      </c>
      <c r="Q30" s="759"/>
      <c r="R30" s="761"/>
    </row>
    <row r="31" spans="1:21">
      <c r="A31" s="164">
        <v>8</v>
      </c>
      <c r="B31" s="165">
        <v>16</v>
      </c>
      <c r="C31" s="753">
        <v>8</v>
      </c>
      <c r="D31" s="167">
        <v>2</v>
      </c>
      <c r="E31" s="168">
        <f>C31*D31</f>
        <v>16</v>
      </c>
      <c r="F31" s="754">
        <f>I31+J31+K31+L31</f>
        <v>7.5</v>
      </c>
      <c r="G31" s="755">
        <f>F31*E31</f>
        <v>120</v>
      </c>
      <c r="H31" s="171"/>
      <c r="I31" s="760">
        <v>4</v>
      </c>
      <c r="J31" s="757">
        <v>3.5</v>
      </c>
      <c r="K31" s="757"/>
      <c r="L31" s="758"/>
      <c r="M31" s="761"/>
      <c r="N31" s="761"/>
      <c r="O31" s="761"/>
      <c r="P31" s="761">
        <f t="shared" si="9"/>
        <v>189.60000000000002</v>
      </c>
      <c r="Q31" s="759"/>
      <c r="R31" s="761"/>
    </row>
    <row r="32" spans="1:21">
      <c r="A32" s="164">
        <v>7</v>
      </c>
      <c r="B32" s="165">
        <v>16</v>
      </c>
      <c r="C32" s="753">
        <v>8</v>
      </c>
      <c r="D32" s="167">
        <v>2</v>
      </c>
      <c r="E32" s="168">
        <f>C32*D32</f>
        <v>16</v>
      </c>
      <c r="F32" s="754">
        <f>I32+J32+K32+L32</f>
        <v>8</v>
      </c>
      <c r="G32" s="755">
        <f>F32*E32</f>
        <v>128</v>
      </c>
      <c r="H32" s="171"/>
      <c r="I32" s="760">
        <v>4</v>
      </c>
      <c r="J32" s="757">
        <v>4</v>
      </c>
      <c r="K32" s="757"/>
      <c r="L32" s="758"/>
      <c r="M32" s="761"/>
      <c r="N32" s="761"/>
      <c r="O32" s="761"/>
      <c r="P32" s="761">
        <f t="shared" si="9"/>
        <v>202.24</v>
      </c>
      <c r="Q32" s="759"/>
      <c r="R32" s="761"/>
    </row>
    <row r="33" spans="1:18">
      <c r="A33" s="164">
        <v>6</v>
      </c>
      <c r="B33" s="165">
        <v>16</v>
      </c>
      <c r="C33" s="753">
        <v>8</v>
      </c>
      <c r="D33" s="167">
        <v>2</v>
      </c>
      <c r="E33" s="168">
        <f t="shared" ref="E33:E37" si="10">C33*D33</f>
        <v>16</v>
      </c>
      <c r="F33" s="754">
        <f t="shared" ref="F33:F37" si="11">I33+J33+K33+L33</f>
        <v>8</v>
      </c>
      <c r="G33" s="755">
        <f t="shared" ref="G33:G37" si="12">F33*E33</f>
        <v>128</v>
      </c>
      <c r="H33" s="171"/>
      <c r="I33" s="760">
        <v>4</v>
      </c>
      <c r="J33" s="757">
        <v>4</v>
      </c>
      <c r="K33" s="757"/>
      <c r="L33" s="758"/>
      <c r="M33" s="761"/>
      <c r="N33" s="761"/>
      <c r="O33" s="761"/>
      <c r="P33" s="761">
        <f t="shared" si="9"/>
        <v>202.24</v>
      </c>
      <c r="Q33" s="759"/>
      <c r="R33" s="761"/>
    </row>
    <row r="34" spans="1:18">
      <c r="A34" s="164">
        <v>5</v>
      </c>
      <c r="B34" s="165">
        <v>16</v>
      </c>
      <c r="C34" s="753">
        <v>8</v>
      </c>
      <c r="D34" s="167">
        <v>2</v>
      </c>
      <c r="E34" s="168">
        <f t="shared" si="10"/>
        <v>16</v>
      </c>
      <c r="F34" s="754">
        <f t="shared" si="11"/>
        <v>7.5</v>
      </c>
      <c r="G34" s="755">
        <f t="shared" si="12"/>
        <v>120</v>
      </c>
      <c r="H34" s="171"/>
      <c r="I34" s="760">
        <v>4</v>
      </c>
      <c r="J34" s="757">
        <v>3.5</v>
      </c>
      <c r="K34" s="757"/>
      <c r="L34" s="758"/>
      <c r="M34" s="761"/>
      <c r="N34" s="761"/>
      <c r="O34" s="761"/>
      <c r="P34" s="761">
        <f t="shared" si="9"/>
        <v>189.60000000000002</v>
      </c>
      <c r="Q34" s="759"/>
      <c r="R34" s="761"/>
    </row>
    <row r="35" spans="1:18">
      <c r="A35" s="164">
        <v>4</v>
      </c>
      <c r="B35" s="165">
        <v>16</v>
      </c>
      <c r="C35" s="753">
        <v>8</v>
      </c>
      <c r="D35" s="167">
        <v>2</v>
      </c>
      <c r="E35" s="168">
        <f t="shared" si="10"/>
        <v>16</v>
      </c>
      <c r="F35" s="754">
        <f t="shared" si="11"/>
        <v>8</v>
      </c>
      <c r="G35" s="755">
        <f t="shared" si="12"/>
        <v>128</v>
      </c>
      <c r="H35" s="171"/>
      <c r="I35" s="760">
        <v>4</v>
      </c>
      <c r="J35" s="757">
        <v>4</v>
      </c>
      <c r="K35" s="757"/>
      <c r="L35" s="758"/>
      <c r="M35" s="761"/>
      <c r="N35" s="761"/>
      <c r="O35" s="761"/>
      <c r="P35" s="761">
        <f t="shared" si="9"/>
        <v>202.24</v>
      </c>
      <c r="Q35" s="759"/>
      <c r="R35" s="761"/>
    </row>
    <row r="36" spans="1:18">
      <c r="A36" s="164">
        <v>2</v>
      </c>
      <c r="B36" s="165">
        <v>16</v>
      </c>
      <c r="C36" s="753">
        <v>8</v>
      </c>
      <c r="D36" s="167">
        <v>2</v>
      </c>
      <c r="E36" s="168">
        <f t="shared" si="10"/>
        <v>16</v>
      </c>
      <c r="F36" s="754">
        <f t="shared" si="11"/>
        <v>8</v>
      </c>
      <c r="G36" s="755">
        <f t="shared" si="12"/>
        <v>128</v>
      </c>
      <c r="H36" s="171"/>
      <c r="I36" s="760">
        <v>4</v>
      </c>
      <c r="J36" s="757">
        <v>4</v>
      </c>
      <c r="K36" s="757"/>
      <c r="L36" s="758"/>
      <c r="M36" s="761"/>
      <c r="N36" s="761"/>
      <c r="O36" s="761"/>
      <c r="P36" s="761">
        <f t="shared" si="9"/>
        <v>202.24</v>
      </c>
      <c r="Q36" s="759"/>
      <c r="R36" s="761"/>
    </row>
    <row r="37" spans="1:18">
      <c r="A37" s="164">
        <v>1</v>
      </c>
      <c r="B37" s="165">
        <v>16</v>
      </c>
      <c r="C37" s="753">
        <v>8</v>
      </c>
      <c r="D37" s="167">
        <v>2</v>
      </c>
      <c r="E37" s="168">
        <f t="shared" si="10"/>
        <v>16</v>
      </c>
      <c r="F37" s="754">
        <f t="shared" si="11"/>
        <v>5.5</v>
      </c>
      <c r="G37" s="755">
        <f t="shared" si="12"/>
        <v>88</v>
      </c>
      <c r="H37" s="171"/>
      <c r="I37" s="760">
        <v>4</v>
      </c>
      <c r="J37" s="757">
        <v>1.5</v>
      </c>
      <c r="K37" s="757"/>
      <c r="L37" s="758"/>
      <c r="M37" s="761"/>
      <c r="N37" s="761"/>
      <c r="O37" s="761"/>
      <c r="P37" s="761">
        <f t="shared" si="9"/>
        <v>139.04000000000002</v>
      </c>
      <c r="Q37" s="759"/>
      <c r="R37" s="761"/>
    </row>
    <row r="38" spans="1:18" ht="16.5">
      <c r="A38" s="769" t="s">
        <v>146</v>
      </c>
      <c r="B38" s="770"/>
      <c r="C38" s="770"/>
      <c r="D38" s="771"/>
      <c r="E38" s="770"/>
      <c r="F38" s="772"/>
      <c r="G38" s="773"/>
      <c r="H38" s="770"/>
      <c r="I38" s="774"/>
      <c r="J38" s="770"/>
      <c r="K38" s="770"/>
      <c r="L38" s="772"/>
      <c r="M38" s="775">
        <f>SUM(M29:M37)</f>
        <v>0</v>
      </c>
      <c r="N38" s="775">
        <f>SUM(N29:N37)</f>
        <v>0</v>
      </c>
      <c r="O38" s="775">
        <f>SUM(O29:O37)</f>
        <v>0</v>
      </c>
      <c r="P38" s="775">
        <f>SUM(P29:P37)</f>
        <v>1668.48</v>
      </c>
      <c r="Q38" s="775">
        <f>SUM(Q28:Q37)</f>
        <v>0</v>
      </c>
      <c r="R38" s="775">
        <f>SUM(R28:R37)</f>
        <v>310.99200000000002</v>
      </c>
    </row>
  </sheetData>
  <mergeCells count="3">
    <mergeCell ref="A11:R11"/>
    <mergeCell ref="A21:R21"/>
    <mergeCell ref="A27:R27"/>
  </mergeCells>
  <pageMargins left="0.7" right="0.7" top="0.75" bottom="0.75" header="0.3" footer="0.3"/>
  <pageSetup paperSize="9"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10B05-BAEE-45DA-96D1-0487B9DAF6B6}">
  <sheetPr>
    <tabColor rgb="FFFF0000"/>
  </sheetPr>
  <dimension ref="A1:W101"/>
  <sheetViews>
    <sheetView topLeftCell="A34" zoomScale="93" zoomScaleNormal="93" workbookViewId="0">
      <selection activeCell="T26" sqref="T26"/>
    </sheetView>
  </sheetViews>
  <sheetFormatPr defaultColWidth="9.140625" defaultRowHeight="15"/>
  <cols>
    <col min="4" max="4" width="9.140625" style="11"/>
    <col min="10" max="10" width="9.140625" style="11"/>
  </cols>
  <sheetData>
    <row r="1" spans="1:20">
      <c r="A1" s="798" t="s">
        <v>573</v>
      </c>
      <c r="B1" s="799"/>
      <c r="C1" s="799"/>
      <c r="D1" s="800"/>
      <c r="H1" t="s">
        <v>380</v>
      </c>
      <c r="I1" t="s">
        <v>381</v>
      </c>
      <c r="J1" t="s">
        <v>385</v>
      </c>
      <c r="N1" s="824" t="s">
        <v>120</v>
      </c>
      <c r="O1" s="825"/>
      <c r="P1" s="825"/>
      <c r="Q1" s="826"/>
    </row>
    <row r="2" spans="1:20">
      <c r="A2" s="4">
        <v>10.62</v>
      </c>
      <c r="B2" s="4">
        <v>1</v>
      </c>
      <c r="C2" s="4">
        <v>4</v>
      </c>
      <c r="D2" s="6">
        <f>A2*B2*C2</f>
        <v>42.48</v>
      </c>
      <c r="E2">
        <f>A2*B2</f>
        <v>10.62</v>
      </c>
      <c r="J2"/>
      <c r="N2" s="4">
        <v>5</v>
      </c>
      <c r="O2" s="4">
        <v>1</v>
      </c>
      <c r="P2" s="4">
        <v>4.3</v>
      </c>
      <c r="Q2" s="6">
        <f>N2*O2*P2</f>
        <v>21.5</v>
      </c>
      <c r="R2" s="4">
        <f>N2*O2</f>
        <v>5</v>
      </c>
    </row>
    <row r="3" spans="1:20">
      <c r="A3" s="4">
        <v>3.2</v>
      </c>
      <c r="B3" s="4">
        <v>2</v>
      </c>
      <c r="C3" s="4">
        <v>4</v>
      </c>
      <c r="D3" s="6">
        <f>A3*B3*C3</f>
        <v>25.6</v>
      </c>
      <c r="E3">
        <f>A3*B3</f>
        <v>6.4</v>
      </c>
      <c r="J3"/>
      <c r="N3" s="4">
        <v>2.5</v>
      </c>
      <c r="O3" s="4">
        <v>1</v>
      </c>
      <c r="P3" s="4">
        <v>4.3</v>
      </c>
      <c r="Q3" s="6">
        <f t="shared" ref="Q3:Q5" si="0">N3*O3*P3</f>
        <v>10.75</v>
      </c>
      <c r="R3" s="4">
        <f t="shared" ref="R3:R5" si="1">N3*O3</f>
        <v>2.5</v>
      </c>
    </row>
    <row r="4" spans="1:20">
      <c r="A4" s="4">
        <v>1.2</v>
      </c>
      <c r="B4" s="4">
        <v>1</v>
      </c>
      <c r="C4" s="4">
        <v>4</v>
      </c>
      <c r="D4" s="6">
        <f t="shared" ref="D4:D13" si="2">A4*B4*C4</f>
        <v>4.8</v>
      </c>
      <c r="E4">
        <f t="shared" ref="E4:E13" si="3">A4*B4</f>
        <v>1.2</v>
      </c>
      <c r="J4"/>
      <c r="N4" s="4">
        <v>2.4500000000000002</v>
      </c>
      <c r="O4" s="4">
        <v>1</v>
      </c>
      <c r="P4" s="4">
        <v>4.3</v>
      </c>
      <c r="Q4" s="6">
        <f t="shared" si="0"/>
        <v>10.535</v>
      </c>
      <c r="R4" s="4">
        <f t="shared" si="1"/>
        <v>2.4500000000000002</v>
      </c>
    </row>
    <row r="5" spans="1:20">
      <c r="A5" s="4">
        <v>18.09</v>
      </c>
      <c r="B5" s="4">
        <v>1</v>
      </c>
      <c r="C5" s="4">
        <v>4</v>
      </c>
      <c r="D5" s="6">
        <f t="shared" si="2"/>
        <v>72.36</v>
      </c>
      <c r="E5">
        <f t="shared" si="3"/>
        <v>18.09</v>
      </c>
      <c r="J5"/>
      <c r="N5" s="4">
        <v>1.2</v>
      </c>
      <c r="O5" s="4">
        <v>2</v>
      </c>
      <c r="P5" s="4">
        <v>4.3</v>
      </c>
      <c r="Q5" s="6">
        <f t="shared" si="0"/>
        <v>10.319999999999999</v>
      </c>
      <c r="R5" s="4">
        <f t="shared" si="1"/>
        <v>2.4</v>
      </c>
    </row>
    <row r="6" spans="1:20">
      <c r="A6" s="4">
        <v>5</v>
      </c>
      <c r="B6" s="4">
        <v>1</v>
      </c>
      <c r="C6" s="4">
        <v>4</v>
      </c>
      <c r="D6" s="6">
        <f t="shared" si="2"/>
        <v>20</v>
      </c>
      <c r="E6">
        <f t="shared" si="3"/>
        <v>5</v>
      </c>
      <c r="J6"/>
      <c r="N6" s="4">
        <v>0.8</v>
      </c>
      <c r="O6" s="4">
        <v>2.1</v>
      </c>
      <c r="P6" s="4">
        <v>-4</v>
      </c>
      <c r="Q6" s="6">
        <f>N6*O6*P6</f>
        <v>-6.7200000000000006</v>
      </c>
      <c r="R6" s="4"/>
      <c r="T6">
        <f>(N6+0.4)*P6</f>
        <v>-4.8000000000000007</v>
      </c>
    </row>
    <row r="7" spans="1:20">
      <c r="A7" s="4">
        <v>3.7</v>
      </c>
      <c r="B7" s="4">
        <v>1</v>
      </c>
      <c r="C7" s="4">
        <v>4</v>
      </c>
      <c r="D7" s="6">
        <f t="shared" si="2"/>
        <v>14.8</v>
      </c>
      <c r="E7">
        <f t="shared" si="3"/>
        <v>3.7</v>
      </c>
      <c r="J7"/>
      <c r="N7" s="4"/>
      <c r="O7" s="4"/>
      <c r="P7" s="4"/>
      <c r="Q7" s="6">
        <f>SUM(Q2:Q6)</f>
        <v>46.384999999999998</v>
      </c>
      <c r="R7" s="6">
        <f>SUM(R2:R6)</f>
        <v>12.35</v>
      </c>
      <c r="S7" s="6">
        <f ca="1">SUM(S2:S13)</f>
        <v>0</v>
      </c>
      <c r="T7" s="6">
        <f ca="1">SUM(T2:T13)</f>
        <v>0</v>
      </c>
    </row>
    <row r="8" spans="1:20">
      <c r="A8" s="4">
        <v>2.95</v>
      </c>
      <c r="B8" s="4">
        <v>1</v>
      </c>
      <c r="C8" s="4">
        <v>4</v>
      </c>
      <c r="D8" s="6">
        <f t="shared" si="2"/>
        <v>11.8</v>
      </c>
      <c r="E8">
        <f t="shared" si="3"/>
        <v>2.95</v>
      </c>
      <c r="J8"/>
      <c r="Q8" s="11"/>
    </row>
    <row r="9" spans="1:20">
      <c r="A9" s="4">
        <v>3.6</v>
      </c>
      <c r="B9" s="4">
        <v>2</v>
      </c>
      <c r="C9" s="4">
        <v>4</v>
      </c>
      <c r="D9" s="6">
        <f t="shared" si="2"/>
        <v>28.8</v>
      </c>
      <c r="E9">
        <f t="shared" si="3"/>
        <v>7.2</v>
      </c>
      <c r="J9"/>
      <c r="Q9" s="11"/>
    </row>
    <row r="10" spans="1:20">
      <c r="A10" s="4">
        <v>3.1</v>
      </c>
      <c r="B10" s="4">
        <v>2</v>
      </c>
      <c r="C10" s="4">
        <v>4</v>
      </c>
      <c r="D10" s="6">
        <f t="shared" si="2"/>
        <v>24.8</v>
      </c>
      <c r="E10">
        <f t="shared" si="3"/>
        <v>6.2</v>
      </c>
      <c r="J10"/>
      <c r="Q10" s="11"/>
    </row>
    <row r="11" spans="1:20">
      <c r="A11" s="4">
        <v>11.69</v>
      </c>
      <c r="B11" s="4">
        <v>1</v>
      </c>
      <c r="C11" s="4">
        <v>4</v>
      </c>
      <c r="D11" s="6">
        <f t="shared" si="2"/>
        <v>46.76</v>
      </c>
      <c r="E11">
        <f t="shared" si="3"/>
        <v>11.69</v>
      </c>
      <c r="J11"/>
      <c r="Q11" s="11"/>
    </row>
    <row r="12" spans="1:20">
      <c r="A12" s="4">
        <v>2.4</v>
      </c>
      <c r="B12" s="4">
        <v>2</v>
      </c>
      <c r="C12" s="4">
        <v>4</v>
      </c>
      <c r="D12" s="6">
        <f t="shared" si="2"/>
        <v>19.2</v>
      </c>
      <c r="E12">
        <f t="shared" si="3"/>
        <v>4.8</v>
      </c>
      <c r="J12"/>
      <c r="Q12" s="11"/>
    </row>
    <row r="13" spans="1:20">
      <c r="A13" s="4">
        <v>4.8899999999999997</v>
      </c>
      <c r="B13" s="4">
        <v>1</v>
      </c>
      <c r="C13" s="4">
        <v>4</v>
      </c>
      <c r="D13" s="6">
        <f t="shared" si="2"/>
        <v>19.559999999999999</v>
      </c>
      <c r="E13">
        <f t="shared" si="3"/>
        <v>4.8899999999999997</v>
      </c>
      <c r="J13"/>
      <c r="Q13" s="11"/>
    </row>
    <row r="14" spans="1:20">
      <c r="A14" s="4">
        <v>1.2</v>
      </c>
      <c r="B14" s="4">
        <v>2</v>
      </c>
      <c r="C14" s="4">
        <v>-6</v>
      </c>
      <c r="D14" s="6">
        <f t="shared" ref="D14:D20" si="4">A14*B14*C14</f>
        <v>-14.399999999999999</v>
      </c>
      <c r="F14">
        <f>(2*(A14+B14))*C14</f>
        <v>-38.400000000000006</v>
      </c>
      <c r="I14">
        <f t="shared" ref="I14:I18" si="5">A14*C14</f>
        <v>-7.1999999999999993</v>
      </c>
      <c r="J14"/>
    </row>
    <row r="15" spans="1:20">
      <c r="A15" s="4">
        <v>1.4</v>
      </c>
      <c r="B15" s="4">
        <v>2.7</v>
      </c>
      <c r="C15" s="4">
        <v>-3</v>
      </c>
      <c r="D15" s="6">
        <f t="shared" si="4"/>
        <v>-11.34</v>
      </c>
      <c r="F15">
        <f t="shared" ref="F15:F20" si="6">(2*(A15+B15))*C15</f>
        <v>-24.599999999999998</v>
      </c>
      <c r="I15">
        <f t="shared" si="5"/>
        <v>-4.1999999999999993</v>
      </c>
      <c r="J15"/>
      <c r="K15" s="11"/>
      <c r="Q15" s="11"/>
    </row>
    <row r="16" spans="1:20">
      <c r="A16" s="4">
        <v>1.5</v>
      </c>
      <c r="B16" s="4">
        <v>1.8</v>
      </c>
      <c r="C16" s="4">
        <v>-2</v>
      </c>
      <c r="D16" s="6">
        <f t="shared" si="4"/>
        <v>-5.4</v>
      </c>
      <c r="F16">
        <f t="shared" si="6"/>
        <v>-13.2</v>
      </c>
      <c r="I16">
        <f t="shared" si="5"/>
        <v>-3</v>
      </c>
      <c r="J16"/>
      <c r="K16" s="11"/>
      <c r="Q16" s="11"/>
    </row>
    <row r="17" spans="1:23">
      <c r="A17" s="4">
        <v>1.5</v>
      </c>
      <c r="B17" s="4">
        <v>3.5</v>
      </c>
      <c r="C17" s="4">
        <v>-2</v>
      </c>
      <c r="D17" s="6">
        <f t="shared" si="4"/>
        <v>-10.5</v>
      </c>
      <c r="F17">
        <f t="shared" si="6"/>
        <v>-20</v>
      </c>
      <c r="I17">
        <f t="shared" si="5"/>
        <v>-3</v>
      </c>
      <c r="J17"/>
      <c r="K17" s="11"/>
      <c r="N17" s="816"/>
      <c r="O17" s="816"/>
      <c r="P17" s="816"/>
      <c r="Q17" s="816"/>
      <c r="W17" t="s">
        <v>385</v>
      </c>
    </row>
    <row r="18" spans="1:23">
      <c r="A18" s="4">
        <v>2.5</v>
      </c>
      <c r="B18" s="4">
        <v>4</v>
      </c>
      <c r="C18" s="4">
        <v>-2</v>
      </c>
      <c r="D18" s="6">
        <f t="shared" si="4"/>
        <v>-20</v>
      </c>
      <c r="F18">
        <f t="shared" si="6"/>
        <v>-26</v>
      </c>
      <c r="I18">
        <f t="shared" si="5"/>
        <v>-5</v>
      </c>
      <c r="J18"/>
      <c r="K18" s="11"/>
      <c r="Q18" s="11"/>
    </row>
    <row r="19" spans="1:23">
      <c r="A19" s="4">
        <v>0.9</v>
      </c>
      <c r="B19" s="4">
        <v>2.4</v>
      </c>
      <c r="C19" s="4">
        <v>-3</v>
      </c>
      <c r="D19" s="6">
        <f t="shared" si="4"/>
        <v>-6.48</v>
      </c>
      <c r="F19">
        <f t="shared" si="6"/>
        <v>-19.799999999999997</v>
      </c>
      <c r="J19">
        <f t="shared" ref="J19" si="7">(A19+0.6)*C19</f>
        <v>-4.5</v>
      </c>
      <c r="K19" s="11"/>
      <c r="Q19" s="11"/>
    </row>
    <row r="20" spans="1:23">
      <c r="A20" s="4">
        <v>3</v>
      </c>
      <c r="B20" s="4">
        <v>4</v>
      </c>
      <c r="C20" s="4">
        <v>-1</v>
      </c>
      <c r="D20" s="6">
        <f t="shared" si="4"/>
        <v>-12</v>
      </c>
      <c r="F20">
        <f t="shared" si="6"/>
        <v>-14</v>
      </c>
      <c r="J20"/>
      <c r="K20" s="11"/>
      <c r="Q20" s="11"/>
    </row>
    <row r="21" spans="1:23">
      <c r="A21" s="4"/>
      <c r="B21" s="4"/>
      <c r="C21" s="4"/>
      <c r="D21" s="6">
        <f>SUM(D2:D20)</f>
        <v>250.84000000000009</v>
      </c>
      <c r="E21" s="6">
        <f t="shared" ref="E21:J21" si="8">SUM(E2:E20)</f>
        <v>82.740000000000009</v>
      </c>
      <c r="F21" s="6">
        <f t="shared" si="8"/>
        <v>-156</v>
      </c>
      <c r="G21" s="6">
        <f t="shared" si="8"/>
        <v>0</v>
      </c>
      <c r="H21" s="6">
        <f t="shared" si="8"/>
        <v>0</v>
      </c>
      <c r="I21" s="6">
        <f t="shared" si="8"/>
        <v>-22.4</v>
      </c>
      <c r="J21" s="6">
        <f t="shared" si="8"/>
        <v>-4.5</v>
      </c>
      <c r="Q21" s="11"/>
    </row>
    <row r="22" spans="1:23">
      <c r="Q22" s="11"/>
    </row>
    <row r="23" spans="1:23">
      <c r="A23" s="799" t="s">
        <v>117</v>
      </c>
      <c r="B23" s="799"/>
      <c r="C23" s="799"/>
      <c r="D23" s="799"/>
      <c r="E23" s="799"/>
      <c r="F23" s="799"/>
      <c r="Q23" s="11"/>
    </row>
    <row r="24" spans="1:23">
      <c r="A24" s="5"/>
      <c r="B24" s="5"/>
      <c r="C24" s="5"/>
      <c r="D24" s="5"/>
      <c r="E24" s="5" t="s">
        <v>113</v>
      </c>
      <c r="F24" s="5" t="s">
        <v>115</v>
      </c>
      <c r="Q24" s="11"/>
    </row>
    <row r="25" spans="1:23">
      <c r="A25" s="4">
        <v>3.4</v>
      </c>
      <c r="B25" s="4">
        <v>2.9</v>
      </c>
      <c r="C25" s="4"/>
      <c r="D25" s="4">
        <v>1</v>
      </c>
      <c r="E25" s="6">
        <f>(2*(A25+B25+C25))*D25*4.3</f>
        <v>54.18</v>
      </c>
      <c r="F25" s="6">
        <f>(2*(A25+B25+C25))*D25</f>
        <v>12.6</v>
      </c>
      <c r="Q25" s="11"/>
    </row>
    <row r="26" spans="1:23">
      <c r="A26" s="677">
        <v>3.5</v>
      </c>
      <c r="B26" s="677">
        <v>4.8</v>
      </c>
      <c r="C26" s="677">
        <f>2.15+1.2</f>
        <v>3.3499999999999996</v>
      </c>
      <c r="D26" s="4">
        <v>1</v>
      </c>
      <c r="E26" s="6">
        <f t="shared" ref="E26:E30" si="9">(2*(A26+B26+C26))*D26*4.3</f>
        <v>100.19</v>
      </c>
      <c r="F26" s="6">
        <f t="shared" ref="F26:F30" si="10">(2*(A26+B26+C26))*D26</f>
        <v>23.3</v>
      </c>
      <c r="Q26" s="11"/>
    </row>
    <row r="27" spans="1:23">
      <c r="A27" s="677">
        <v>2.5</v>
      </c>
      <c r="B27" s="677">
        <v>2.4500000000000002</v>
      </c>
      <c r="C27" s="677">
        <f>2.3+1.2</f>
        <v>3.5</v>
      </c>
      <c r="D27" s="4">
        <v>1</v>
      </c>
      <c r="E27" s="6">
        <f t="shared" si="9"/>
        <v>72.669999999999987</v>
      </c>
      <c r="F27" s="6">
        <f t="shared" si="10"/>
        <v>16.899999999999999</v>
      </c>
      <c r="Q27" s="11"/>
    </row>
    <row r="28" spans="1:23">
      <c r="A28" s="4">
        <v>2.2000000000000002</v>
      </c>
      <c r="B28" s="4">
        <v>4.6900000000000004</v>
      </c>
      <c r="C28" s="4"/>
      <c r="D28" s="4">
        <v>1</v>
      </c>
      <c r="E28" s="6">
        <f t="shared" si="9"/>
        <v>59.254000000000005</v>
      </c>
      <c r="F28" s="6">
        <f t="shared" si="10"/>
        <v>13.780000000000001</v>
      </c>
      <c r="J28" s="13"/>
      <c r="K28" s="13"/>
      <c r="L28" s="13"/>
      <c r="Q28" s="11"/>
      <c r="W28">
        <f>(N28+0.6)*P28</f>
        <v>0</v>
      </c>
    </row>
    <row r="29" spans="1:23">
      <c r="A29" s="4">
        <v>2.6</v>
      </c>
      <c r="B29" s="4">
        <v>3</v>
      </c>
      <c r="C29" s="4"/>
      <c r="D29" s="4">
        <v>1</v>
      </c>
      <c r="E29" s="6">
        <f t="shared" si="9"/>
        <v>48.16</v>
      </c>
      <c r="F29" s="6">
        <f t="shared" si="10"/>
        <v>11.2</v>
      </c>
      <c r="Q29" s="11"/>
      <c r="W29">
        <f t="shared" ref="W29:W30" si="11">(N29+0.6)*P29</f>
        <v>0</v>
      </c>
    </row>
    <row r="30" spans="1:23">
      <c r="A30" s="4">
        <v>14.49</v>
      </c>
      <c r="B30" s="4">
        <v>8.85</v>
      </c>
      <c r="C30" s="4"/>
      <c r="D30" s="4">
        <v>1</v>
      </c>
      <c r="E30" s="6">
        <f t="shared" si="9"/>
        <v>200.72399999999999</v>
      </c>
      <c r="F30" s="6">
        <f t="shared" si="10"/>
        <v>46.68</v>
      </c>
      <c r="Q30" s="11"/>
      <c r="W30">
        <f t="shared" si="11"/>
        <v>0</v>
      </c>
    </row>
    <row r="31" spans="1:23">
      <c r="A31" s="4">
        <v>1.2</v>
      </c>
      <c r="B31" s="4">
        <v>2</v>
      </c>
      <c r="C31" s="4"/>
      <c r="D31" s="4">
        <v>-6</v>
      </c>
      <c r="E31" s="6">
        <f>A31*B31*D31</f>
        <v>-14.399999999999999</v>
      </c>
      <c r="F31" s="6"/>
      <c r="Q31" s="11"/>
      <c r="W31">
        <f>(N31+0.6)*P31</f>
        <v>0</v>
      </c>
    </row>
    <row r="32" spans="1:23">
      <c r="A32" s="4">
        <v>1.4</v>
      </c>
      <c r="B32" s="4">
        <v>2.7</v>
      </c>
      <c r="C32" s="4"/>
      <c r="D32" s="4">
        <v>-3</v>
      </c>
      <c r="E32" s="6">
        <f>A32*B32*D32</f>
        <v>-11.34</v>
      </c>
      <c r="F32" s="6"/>
      <c r="Q32" s="11"/>
      <c r="R32" s="11"/>
      <c r="S32" s="11"/>
      <c r="T32" s="11"/>
      <c r="U32" s="11"/>
      <c r="V32" s="11"/>
      <c r="W32" s="734">
        <f t="shared" ref="W32" si="12">SUM(W18:W31)</f>
        <v>0</v>
      </c>
    </row>
    <row r="33" spans="1:15">
      <c r="A33" s="4">
        <v>1.5</v>
      </c>
      <c r="B33" s="4">
        <v>1.8</v>
      </c>
      <c r="C33" s="4"/>
      <c r="D33" s="4">
        <v>-2</v>
      </c>
      <c r="E33" s="6">
        <f>A33*B33*D33</f>
        <v>-5.4</v>
      </c>
      <c r="F33" s="6"/>
    </row>
    <row r="34" spans="1:15">
      <c r="A34" s="4">
        <v>1.5</v>
      </c>
      <c r="B34" s="4">
        <v>3.5</v>
      </c>
      <c r="C34" s="4"/>
      <c r="D34" s="4">
        <v>-2</v>
      </c>
      <c r="E34" s="6">
        <f t="shared" ref="E34:E38" si="13">A34*B34*D34</f>
        <v>-10.5</v>
      </c>
      <c r="F34" s="6"/>
    </row>
    <row r="35" spans="1:15">
      <c r="A35" s="4">
        <v>2.5</v>
      </c>
      <c r="B35" s="4">
        <v>4</v>
      </c>
      <c r="C35" s="4"/>
      <c r="D35" s="4">
        <v>-3</v>
      </c>
      <c r="E35" s="6">
        <f t="shared" si="13"/>
        <v>-30</v>
      </c>
      <c r="F35" s="6"/>
    </row>
    <row r="36" spans="1:15">
      <c r="A36" s="4">
        <v>0.9</v>
      </c>
      <c r="B36" s="4">
        <v>2.4</v>
      </c>
      <c r="C36" s="4"/>
      <c r="D36" s="4">
        <v>-4</v>
      </c>
      <c r="E36" s="6">
        <f t="shared" si="13"/>
        <v>-8.64</v>
      </c>
      <c r="F36" s="6"/>
      <c r="J36"/>
    </row>
    <row r="37" spans="1:15">
      <c r="A37" s="4">
        <v>3</v>
      </c>
      <c r="B37" s="4">
        <v>4</v>
      </c>
      <c r="C37" s="4"/>
      <c r="D37" s="4">
        <v>-1</v>
      </c>
      <c r="E37" s="6">
        <f t="shared" si="13"/>
        <v>-12</v>
      </c>
      <c r="F37" s="6"/>
      <c r="J37" s="21"/>
      <c r="K37" s="21"/>
      <c r="L37" s="21"/>
      <c r="M37" s="21"/>
      <c r="N37" s="21"/>
      <c r="O37" s="21"/>
    </row>
    <row r="38" spans="1:15">
      <c r="A38" s="4">
        <v>0.8</v>
      </c>
      <c r="B38" s="4">
        <v>2.1</v>
      </c>
      <c r="C38" s="4"/>
      <c r="D38" s="4">
        <v>-8</v>
      </c>
      <c r="E38" s="6">
        <f t="shared" si="13"/>
        <v>-13.440000000000001</v>
      </c>
      <c r="F38" s="6"/>
      <c r="J38"/>
      <c r="N38" s="11"/>
      <c r="O38" s="11"/>
    </row>
    <row r="39" spans="1:15">
      <c r="A39" s="4"/>
      <c r="B39" s="4"/>
      <c r="C39" s="4"/>
      <c r="D39" s="4"/>
      <c r="E39" s="6">
        <f>SUM(E25:E38)</f>
        <v>429.45799999999997</v>
      </c>
      <c r="F39" s="6">
        <f>SUM(F25:F38)</f>
        <v>124.46000000000001</v>
      </c>
      <c r="J39"/>
      <c r="N39" s="11"/>
      <c r="O39" s="11"/>
    </row>
    <row r="40" spans="1:15">
      <c r="J40"/>
      <c r="N40" s="11"/>
      <c r="O40" s="11"/>
    </row>
    <row r="41" spans="1:15">
      <c r="A41" s="799" t="s">
        <v>114</v>
      </c>
      <c r="B41" s="799"/>
      <c r="C41" s="799"/>
      <c r="D41" s="799"/>
      <c r="E41" s="799"/>
      <c r="F41" s="799"/>
      <c r="J41"/>
      <c r="N41" s="11"/>
      <c r="O41" s="11"/>
    </row>
    <row r="42" spans="1:15">
      <c r="A42" s="5"/>
      <c r="B42" s="5"/>
      <c r="C42" s="5"/>
      <c r="D42" s="5"/>
      <c r="E42" s="5" t="s">
        <v>113</v>
      </c>
      <c r="F42" s="5" t="s">
        <v>115</v>
      </c>
      <c r="J42"/>
      <c r="N42" s="11"/>
      <c r="O42" s="11"/>
    </row>
    <row r="43" spans="1:15">
      <c r="A43" s="4">
        <v>3.5</v>
      </c>
      <c r="B43" s="4">
        <v>4.8</v>
      </c>
      <c r="C43" s="4">
        <v>3.35</v>
      </c>
      <c r="D43" s="4">
        <v>1</v>
      </c>
      <c r="E43" s="6">
        <f>(2*(A43+B43+C43))*D43*2.1</f>
        <v>48.930000000000007</v>
      </c>
      <c r="F43" s="6">
        <f>(2*(A43+B43+C43))*D43</f>
        <v>23.3</v>
      </c>
      <c r="J43"/>
      <c r="N43" s="11"/>
      <c r="O43" s="11"/>
    </row>
    <row r="44" spans="1:15">
      <c r="A44" s="4">
        <v>2.5</v>
      </c>
      <c r="B44" s="4">
        <v>2.4500000000000002</v>
      </c>
      <c r="C44" s="4">
        <v>3.5</v>
      </c>
      <c r="D44" s="4">
        <v>1</v>
      </c>
      <c r="E44" s="6">
        <f>(2*(A44+B44+C44))*D44*2.1</f>
        <v>35.49</v>
      </c>
      <c r="F44" s="6">
        <f>(2*(A44+B44+C44))*D44</f>
        <v>16.899999999999999</v>
      </c>
      <c r="J44"/>
      <c r="N44" s="11"/>
      <c r="O44" s="11"/>
    </row>
    <row r="45" spans="1:15">
      <c r="A45" s="4">
        <v>1.4</v>
      </c>
      <c r="B45" s="4">
        <v>2.1</v>
      </c>
      <c r="C45" s="4"/>
      <c r="D45" s="4">
        <v>-2</v>
      </c>
      <c r="E45" s="6">
        <f>A45*D45*3.1</f>
        <v>-8.68</v>
      </c>
      <c r="F45" s="6"/>
      <c r="J45"/>
      <c r="N45" s="11"/>
      <c r="O45" s="11"/>
    </row>
    <row r="46" spans="1:15">
      <c r="A46" s="4">
        <v>0.8</v>
      </c>
      <c r="B46" s="4">
        <v>2.1</v>
      </c>
      <c r="C46" s="4"/>
      <c r="D46" s="4">
        <v>-8</v>
      </c>
      <c r="E46" s="6">
        <f t="shared" ref="E46:E47" si="14">A46*B46*D46</f>
        <v>-13.440000000000001</v>
      </c>
      <c r="F46" s="6"/>
      <c r="J46"/>
      <c r="N46" s="11"/>
      <c r="O46" s="11"/>
    </row>
    <row r="47" spans="1:15">
      <c r="A47" s="4">
        <v>0.9</v>
      </c>
      <c r="B47" s="4">
        <v>2.1</v>
      </c>
      <c r="C47" s="4"/>
      <c r="D47" s="4">
        <v>-2</v>
      </c>
      <c r="E47" s="6">
        <f t="shared" si="14"/>
        <v>-3.7800000000000002</v>
      </c>
      <c r="F47" s="6"/>
      <c r="J47"/>
      <c r="N47" s="11"/>
      <c r="O47" s="11"/>
    </row>
    <row r="48" spans="1:15">
      <c r="A48" s="4"/>
      <c r="B48" s="4"/>
      <c r="C48" s="4"/>
      <c r="D48" s="4"/>
      <c r="E48" s="6">
        <f>SUM(E43:E47)</f>
        <v>58.52000000000001</v>
      </c>
      <c r="F48" s="6">
        <f>SUM(F43:F47)</f>
        <v>40.200000000000003</v>
      </c>
      <c r="J48"/>
      <c r="N48" s="11"/>
      <c r="O48" s="11"/>
    </row>
    <row r="49" spans="1:15">
      <c r="N49" s="11"/>
    </row>
    <row r="50" spans="1:15">
      <c r="A50" s="802" t="s">
        <v>116</v>
      </c>
      <c r="B50" s="802"/>
      <c r="C50" s="802"/>
      <c r="D50" s="802"/>
      <c r="E50" s="802"/>
      <c r="J50"/>
      <c r="N50" s="11"/>
      <c r="O50" s="11"/>
    </row>
    <row r="51" spans="1:15">
      <c r="A51" s="4">
        <v>68.09</v>
      </c>
      <c r="B51" s="4">
        <v>1</v>
      </c>
      <c r="C51" s="4">
        <v>4.5</v>
      </c>
      <c r="D51" s="6">
        <f>A51*B51*C51</f>
        <v>306.40500000000003</v>
      </c>
      <c r="E51" s="4">
        <f>A51*B51</f>
        <v>68.09</v>
      </c>
    </row>
    <row r="52" spans="1:15">
      <c r="A52" s="4">
        <v>1.2</v>
      </c>
      <c r="B52" s="4">
        <v>2</v>
      </c>
      <c r="C52" s="4">
        <v>-6</v>
      </c>
      <c r="D52" s="6">
        <f t="shared" ref="D52:D58" si="15">A52*B52*C52</f>
        <v>-14.399999999999999</v>
      </c>
      <c r="E52" s="4"/>
    </row>
    <row r="53" spans="1:15">
      <c r="A53" s="4">
        <v>1.4</v>
      </c>
      <c r="B53" s="4">
        <v>2.7</v>
      </c>
      <c r="C53" s="4">
        <v>-3</v>
      </c>
      <c r="D53" s="6">
        <f t="shared" si="15"/>
        <v>-11.34</v>
      </c>
      <c r="E53" s="4"/>
    </row>
    <row r="54" spans="1:15">
      <c r="A54" s="4">
        <v>1.5</v>
      </c>
      <c r="B54" s="4">
        <v>1.8</v>
      </c>
      <c r="C54" s="4">
        <v>-2</v>
      </c>
      <c r="D54" s="6">
        <f t="shared" si="15"/>
        <v>-5.4</v>
      </c>
      <c r="E54" s="4"/>
    </row>
    <row r="55" spans="1:15">
      <c r="A55" s="4">
        <v>1.5</v>
      </c>
      <c r="B55" s="4">
        <v>3.5</v>
      </c>
      <c r="C55" s="4">
        <v>-2</v>
      </c>
      <c r="D55" s="6">
        <f t="shared" si="15"/>
        <v>-10.5</v>
      </c>
      <c r="E55" s="4"/>
    </row>
    <row r="56" spans="1:15">
      <c r="A56" s="4">
        <v>2.5</v>
      </c>
      <c r="B56" s="4">
        <v>4</v>
      </c>
      <c r="C56" s="4">
        <v>-2</v>
      </c>
      <c r="D56" s="6">
        <f t="shared" si="15"/>
        <v>-20</v>
      </c>
      <c r="E56" s="4"/>
    </row>
    <row r="57" spans="1:15">
      <c r="A57" s="4">
        <v>0.9</v>
      </c>
      <c r="B57" s="4">
        <v>2.4</v>
      </c>
      <c r="C57" s="4">
        <v>-3</v>
      </c>
      <c r="D57" s="6">
        <f t="shared" si="15"/>
        <v>-6.48</v>
      </c>
      <c r="E57" s="4"/>
    </row>
    <row r="58" spans="1:15">
      <c r="A58" s="4">
        <v>3</v>
      </c>
      <c r="B58" s="4">
        <v>4</v>
      </c>
      <c r="C58" s="4">
        <v>-1</v>
      </c>
      <c r="D58" s="6">
        <f t="shared" si="15"/>
        <v>-12</v>
      </c>
      <c r="E58" s="4"/>
    </row>
    <row r="59" spans="1:15">
      <c r="A59" s="4"/>
      <c r="B59" s="4"/>
      <c r="C59" s="4"/>
      <c r="D59" s="7">
        <f>SUM(D51:D58)</f>
        <v>226.28500000000011</v>
      </c>
      <c r="E59" s="7">
        <f>SUM(E51:E58)</f>
        <v>68.09</v>
      </c>
    </row>
    <row r="62" spans="1:15">
      <c r="A62" s="798" t="s">
        <v>487</v>
      </c>
      <c r="B62" s="799"/>
      <c r="C62" s="799"/>
      <c r="D62" s="800"/>
    </row>
    <row r="63" spans="1:15">
      <c r="A63" s="20">
        <v>175.46</v>
      </c>
      <c r="B63" s="20"/>
      <c r="C63" s="20">
        <v>1</v>
      </c>
      <c r="D63" s="20">
        <f>A63*C63</f>
        <v>175.46</v>
      </c>
    </row>
    <row r="64" spans="1:15">
      <c r="A64" s="6">
        <f>E21</f>
        <v>82.740000000000009</v>
      </c>
      <c r="B64" s="4">
        <v>0.2</v>
      </c>
      <c r="C64" s="4">
        <v>-1</v>
      </c>
      <c r="D64" s="6">
        <f>A64*B64*C64</f>
        <v>-16.548000000000002</v>
      </c>
      <c r="F64" s="11"/>
      <c r="I64" s="11"/>
      <c r="K64" s="11"/>
      <c r="N64" s="11"/>
    </row>
    <row r="65" spans="1:14">
      <c r="A65" s="6">
        <f>R7</f>
        <v>12.35</v>
      </c>
      <c r="B65" s="4">
        <v>0.15</v>
      </c>
      <c r="C65" s="4">
        <v>-1</v>
      </c>
      <c r="D65" s="6">
        <f t="shared" ref="D65" si="16">A65*B65*C65</f>
        <v>-1.8524999999999998</v>
      </c>
      <c r="F65" s="11"/>
      <c r="I65" s="11"/>
      <c r="K65" s="11"/>
      <c r="N65" s="11"/>
    </row>
    <row r="66" spans="1:14">
      <c r="A66" s="4"/>
      <c r="B66" s="4"/>
      <c r="C66" s="7"/>
      <c r="D66" s="6">
        <f>SUM(D63:D65)</f>
        <v>157.05950000000001</v>
      </c>
      <c r="I66" s="11"/>
      <c r="N66" s="11"/>
    </row>
    <row r="67" spans="1:14">
      <c r="I67" s="11"/>
      <c r="N67" s="11"/>
    </row>
    <row r="68" spans="1:14">
      <c r="I68" s="11"/>
      <c r="N68" s="11"/>
    </row>
    <row r="69" spans="1:14">
      <c r="I69" s="11"/>
      <c r="N69" s="11"/>
    </row>
    <row r="70" spans="1:14">
      <c r="I70" s="11"/>
      <c r="N70" s="11"/>
    </row>
    <row r="71" spans="1:14">
      <c r="I71" s="11"/>
      <c r="N71" s="11"/>
    </row>
    <row r="72" spans="1:14">
      <c r="A72" s="798" t="s">
        <v>488</v>
      </c>
      <c r="B72" s="799"/>
      <c r="C72" s="799"/>
      <c r="D72" s="800"/>
    </row>
    <row r="73" spans="1:14">
      <c r="A73" s="20">
        <v>175.46</v>
      </c>
      <c r="B73" s="20"/>
      <c r="C73" s="20">
        <v>1</v>
      </c>
      <c r="D73" s="6">
        <f>A73*C73</f>
        <v>175.46</v>
      </c>
    </row>
    <row r="74" spans="1:14">
      <c r="A74" s="6">
        <f>A64</f>
        <v>82.740000000000009</v>
      </c>
      <c r="B74" s="4">
        <v>0.2</v>
      </c>
      <c r="C74" s="4">
        <v>-1</v>
      </c>
      <c r="D74" s="6">
        <f>A74*C74*B74</f>
        <v>-16.548000000000002</v>
      </c>
      <c r="F74" s="11"/>
      <c r="I74" s="11"/>
      <c r="K74" s="11"/>
      <c r="N74" s="11"/>
    </row>
    <row r="75" spans="1:14">
      <c r="A75" s="6">
        <f>A65</f>
        <v>12.35</v>
      </c>
      <c r="B75" s="4">
        <v>0.15</v>
      </c>
      <c r="C75" s="4">
        <v>-1</v>
      </c>
      <c r="D75" s="6">
        <f>A75*C75*B75</f>
        <v>-1.8524999999999998</v>
      </c>
      <c r="F75" s="11"/>
      <c r="I75" s="11"/>
      <c r="K75" s="11"/>
      <c r="N75" s="11"/>
    </row>
    <row r="76" spans="1:14">
      <c r="A76" s="6">
        <v>7.8</v>
      </c>
      <c r="B76" s="4">
        <v>1</v>
      </c>
      <c r="C76" s="4">
        <v>-1</v>
      </c>
      <c r="D76" s="6">
        <f>A76*B76*C76</f>
        <v>-7.8</v>
      </c>
      <c r="I76" s="11"/>
      <c r="N76" s="11"/>
    </row>
    <row r="77" spans="1:14">
      <c r="A77" s="6"/>
      <c r="B77" s="4"/>
      <c r="C77" s="4"/>
      <c r="D77" s="6">
        <f>A77*B77*C77</f>
        <v>0</v>
      </c>
      <c r="I77" s="11"/>
      <c r="N77" s="11"/>
    </row>
    <row r="78" spans="1:14">
      <c r="A78" s="4"/>
      <c r="B78" s="4"/>
      <c r="C78" s="7"/>
      <c r="D78" s="6">
        <f>SUM(D73:D77)</f>
        <v>149.2595</v>
      </c>
      <c r="I78" s="11"/>
      <c r="N78" s="11"/>
    </row>
    <row r="81" spans="1:16">
      <c r="A81" s="805" t="s">
        <v>307</v>
      </c>
      <c r="B81" s="801"/>
      <c r="C81" s="806"/>
      <c r="D81" s="805" t="s">
        <v>308</v>
      </c>
      <c r="E81" s="801"/>
      <c r="F81" s="801"/>
      <c r="G81" s="801"/>
      <c r="H81" s="806"/>
      <c r="J81" s="798" t="s">
        <v>309</v>
      </c>
      <c r="K81" s="799"/>
      <c r="L81" s="800"/>
      <c r="M81" s="25"/>
      <c r="N81" s="798" t="s">
        <v>352</v>
      </c>
      <c r="O81" s="799"/>
      <c r="P81" s="800"/>
    </row>
    <row r="82" spans="1:16">
      <c r="A82" s="4">
        <v>5.6</v>
      </c>
      <c r="B82" s="4">
        <v>4</v>
      </c>
      <c r="C82" s="4">
        <f t="shared" ref="C82:C90" si="17">A82*B82</f>
        <v>22.4</v>
      </c>
      <c r="D82" s="4">
        <v>3.1</v>
      </c>
      <c r="E82" s="4">
        <f>B82*2</f>
        <v>8</v>
      </c>
      <c r="F82" s="4"/>
      <c r="G82" s="4"/>
      <c r="H82" s="4">
        <f>D82*E82</f>
        <v>24.8</v>
      </c>
      <c r="J82" s="4">
        <v>3.1</v>
      </c>
      <c r="K82" s="6">
        <v>4</v>
      </c>
      <c r="L82" s="4">
        <f>J82*K82</f>
        <v>12.4</v>
      </c>
      <c r="N82" s="4">
        <v>3.1</v>
      </c>
      <c r="O82" s="4">
        <v>4</v>
      </c>
      <c r="P82" s="4">
        <f>N82*O82</f>
        <v>12.4</v>
      </c>
    </row>
    <row r="83" spans="1:16">
      <c r="A83" s="4">
        <v>5</v>
      </c>
      <c r="B83" s="4">
        <v>4</v>
      </c>
      <c r="C83" s="4">
        <f t="shared" si="17"/>
        <v>20</v>
      </c>
      <c r="D83" s="4">
        <v>2.8</v>
      </c>
      <c r="E83" s="4">
        <f t="shared" ref="E83:E89" si="18">B83*2</f>
        <v>8</v>
      </c>
      <c r="F83" s="4"/>
      <c r="G83" s="4"/>
      <c r="H83" s="4">
        <f>D83*E83</f>
        <v>22.4</v>
      </c>
      <c r="J83" s="4">
        <v>1.5</v>
      </c>
      <c r="K83" s="6">
        <v>2</v>
      </c>
      <c r="L83" s="4">
        <f t="shared" ref="L83:L100" si="19">J83*K83</f>
        <v>3</v>
      </c>
      <c r="N83" s="4">
        <v>2.8</v>
      </c>
      <c r="O83" s="4">
        <v>4</v>
      </c>
      <c r="P83" s="4">
        <f t="shared" ref="P83:P86" si="20">N83*O83</f>
        <v>11.2</v>
      </c>
    </row>
    <row r="84" spans="1:16">
      <c r="A84" s="4">
        <v>9.3000000000000007</v>
      </c>
      <c r="B84" s="4">
        <v>2</v>
      </c>
      <c r="C84" s="4">
        <f t="shared" si="17"/>
        <v>18.600000000000001</v>
      </c>
      <c r="D84" s="4">
        <v>5.2</v>
      </c>
      <c r="E84" s="4">
        <f t="shared" si="18"/>
        <v>4</v>
      </c>
      <c r="F84" s="4"/>
      <c r="G84" s="4"/>
      <c r="H84" s="4">
        <f t="shared" ref="H84:H89" si="21">D84*E84</f>
        <v>20.8</v>
      </c>
      <c r="J84" s="4">
        <v>2.8</v>
      </c>
      <c r="K84" s="6">
        <v>4</v>
      </c>
      <c r="L84" s="4">
        <f t="shared" si="19"/>
        <v>11.2</v>
      </c>
      <c r="N84" s="4">
        <v>5.2</v>
      </c>
      <c r="O84" s="4">
        <v>2</v>
      </c>
      <c r="P84" s="4">
        <f t="shared" si="20"/>
        <v>10.4</v>
      </c>
    </row>
    <row r="85" spans="1:16">
      <c r="A85" s="4">
        <v>10.5</v>
      </c>
      <c r="B85" s="4">
        <v>14</v>
      </c>
      <c r="C85" s="4">
        <f t="shared" si="17"/>
        <v>147</v>
      </c>
      <c r="D85" s="4">
        <v>6</v>
      </c>
      <c r="E85" s="4">
        <f t="shared" si="18"/>
        <v>28</v>
      </c>
      <c r="F85" s="4"/>
      <c r="G85" s="4"/>
      <c r="H85" s="4">
        <f t="shared" si="21"/>
        <v>168</v>
      </c>
      <c r="J85" s="4">
        <v>1.1000000000000001</v>
      </c>
      <c r="K85" s="6">
        <v>2</v>
      </c>
      <c r="L85" s="4">
        <f t="shared" si="19"/>
        <v>2.2000000000000002</v>
      </c>
      <c r="N85" s="4"/>
      <c r="O85" s="4"/>
      <c r="P85" s="4">
        <f t="shared" si="20"/>
        <v>0</v>
      </c>
    </row>
    <row r="86" spans="1:16">
      <c r="A86" s="4"/>
      <c r="B86" s="4"/>
      <c r="C86" s="4">
        <f t="shared" si="17"/>
        <v>0</v>
      </c>
      <c r="D86" s="4"/>
      <c r="E86" s="4">
        <f t="shared" si="18"/>
        <v>0</v>
      </c>
      <c r="F86" s="4"/>
      <c r="G86" s="4"/>
      <c r="H86" s="4">
        <f t="shared" si="21"/>
        <v>0</v>
      </c>
      <c r="J86" s="4">
        <v>5.2</v>
      </c>
      <c r="K86" s="6">
        <v>2</v>
      </c>
      <c r="L86" s="4">
        <f t="shared" si="19"/>
        <v>10.4</v>
      </c>
      <c r="N86" s="4"/>
      <c r="O86" s="4"/>
      <c r="P86" s="4">
        <f t="shared" si="20"/>
        <v>0</v>
      </c>
    </row>
    <row r="87" spans="1:16">
      <c r="A87" s="4"/>
      <c r="B87" s="4"/>
      <c r="C87" s="4">
        <f t="shared" si="17"/>
        <v>0</v>
      </c>
      <c r="D87" s="4"/>
      <c r="E87" s="4">
        <f t="shared" si="18"/>
        <v>0</v>
      </c>
      <c r="F87" s="4"/>
      <c r="G87" s="4"/>
      <c r="H87" s="4">
        <f t="shared" si="21"/>
        <v>0</v>
      </c>
      <c r="J87" s="4">
        <v>6</v>
      </c>
      <c r="K87" s="6">
        <v>4</v>
      </c>
      <c r="L87" s="4">
        <f t="shared" si="19"/>
        <v>24</v>
      </c>
      <c r="N87" s="4"/>
      <c r="O87" s="4"/>
      <c r="P87" s="4"/>
    </row>
    <row r="88" spans="1:16">
      <c r="A88" s="4"/>
      <c r="B88" s="4"/>
      <c r="C88" s="4">
        <f t="shared" si="17"/>
        <v>0</v>
      </c>
      <c r="D88" s="4"/>
      <c r="E88" s="4">
        <f t="shared" si="18"/>
        <v>0</v>
      </c>
      <c r="F88" s="4"/>
      <c r="G88" s="4"/>
      <c r="H88" s="4">
        <f t="shared" si="21"/>
        <v>0</v>
      </c>
      <c r="J88" s="4">
        <v>3.5</v>
      </c>
      <c r="K88" s="6">
        <v>2</v>
      </c>
      <c r="L88" s="4">
        <f t="shared" si="19"/>
        <v>7</v>
      </c>
      <c r="N88" s="4"/>
      <c r="O88" s="4"/>
      <c r="P88" s="4"/>
    </row>
    <row r="89" spans="1:16">
      <c r="A89" s="4"/>
      <c r="B89" s="4"/>
      <c r="C89" s="4">
        <f t="shared" si="17"/>
        <v>0</v>
      </c>
      <c r="D89" s="4"/>
      <c r="E89" s="4">
        <f t="shared" si="18"/>
        <v>0</v>
      </c>
      <c r="F89" s="4"/>
      <c r="G89" s="4"/>
      <c r="H89" s="4">
        <f t="shared" si="21"/>
        <v>0</v>
      </c>
      <c r="J89" s="4"/>
      <c r="K89" s="6"/>
      <c r="L89" s="4">
        <f t="shared" si="19"/>
        <v>0</v>
      </c>
      <c r="N89" s="4"/>
      <c r="O89" s="4"/>
      <c r="P89" s="5">
        <f>SUM(P82:P88)</f>
        <v>34</v>
      </c>
    </row>
    <row r="90" spans="1:16">
      <c r="A90" s="4"/>
      <c r="B90" s="4"/>
      <c r="C90" s="4">
        <f t="shared" si="17"/>
        <v>0</v>
      </c>
      <c r="D90" s="4"/>
      <c r="F90" s="4"/>
      <c r="G90" s="4"/>
      <c r="H90" s="4">
        <f>D90*F90</f>
        <v>0</v>
      </c>
      <c r="J90" s="4"/>
      <c r="K90" s="6"/>
      <c r="L90" s="4">
        <f t="shared" si="19"/>
        <v>0</v>
      </c>
    </row>
    <row r="91" spans="1:16">
      <c r="A91" s="4"/>
      <c r="B91" s="4"/>
      <c r="C91" s="5">
        <f>SUM(C82:C90)</f>
        <v>208</v>
      </c>
      <c r="D91" s="4"/>
      <c r="E91" s="4"/>
      <c r="F91" s="4"/>
      <c r="G91" s="4"/>
      <c r="H91" s="5">
        <f>SUM(H82:H90)</f>
        <v>236</v>
      </c>
      <c r="J91" s="4"/>
      <c r="K91" s="6"/>
      <c r="L91" s="4">
        <f t="shared" si="19"/>
        <v>0</v>
      </c>
    </row>
    <row r="92" spans="1:16">
      <c r="A92" s="805" t="s">
        <v>310</v>
      </c>
      <c r="B92" s="801"/>
      <c r="C92" s="806"/>
      <c r="D92" s="805" t="s">
        <v>311</v>
      </c>
      <c r="E92" s="801"/>
      <c r="F92" s="801"/>
      <c r="G92" s="801"/>
      <c r="H92" s="806"/>
      <c r="J92" s="4"/>
      <c r="K92" s="6"/>
      <c r="L92" s="4">
        <f t="shared" si="19"/>
        <v>0</v>
      </c>
    </row>
    <row r="93" spans="1:16">
      <c r="A93" s="4">
        <v>3</v>
      </c>
      <c r="B93" s="4">
        <v>4</v>
      </c>
      <c r="C93" s="4">
        <f>A93*B93</f>
        <v>12</v>
      </c>
      <c r="D93" s="4"/>
      <c r="E93" s="4"/>
      <c r="F93" s="4"/>
      <c r="G93" s="4"/>
      <c r="H93" s="4"/>
      <c r="J93" s="4"/>
      <c r="K93" s="6"/>
      <c r="L93" s="4">
        <f t="shared" si="19"/>
        <v>0</v>
      </c>
    </row>
    <row r="94" spans="1:16">
      <c r="A94" s="4">
        <v>3</v>
      </c>
      <c r="B94" s="4">
        <v>4</v>
      </c>
      <c r="C94" s="4">
        <f t="shared" ref="C94:C100" si="22">A94*B94</f>
        <v>12</v>
      </c>
      <c r="D94" s="4"/>
      <c r="E94" s="4"/>
      <c r="F94" s="4"/>
      <c r="G94" s="4"/>
      <c r="H94" s="4"/>
      <c r="J94" s="4"/>
      <c r="K94" s="6"/>
      <c r="L94" s="4">
        <f t="shared" si="19"/>
        <v>0</v>
      </c>
    </row>
    <row r="95" spans="1:16">
      <c r="A95" s="4">
        <v>5</v>
      </c>
      <c r="B95" s="4">
        <v>2</v>
      </c>
      <c r="C95" s="4">
        <f t="shared" si="22"/>
        <v>10</v>
      </c>
      <c r="D95" s="4"/>
      <c r="E95" s="4"/>
      <c r="F95" s="4"/>
      <c r="G95" s="4"/>
      <c r="H95" s="4"/>
      <c r="J95" s="4"/>
      <c r="K95" s="6"/>
      <c r="L95" s="4">
        <f t="shared" si="19"/>
        <v>0</v>
      </c>
    </row>
    <row r="96" spans="1:16">
      <c r="A96" s="4">
        <v>6</v>
      </c>
      <c r="B96" s="4">
        <v>14</v>
      </c>
      <c r="C96" s="4">
        <f t="shared" si="22"/>
        <v>84</v>
      </c>
      <c r="D96" s="4"/>
      <c r="E96" s="4"/>
      <c r="F96" s="4"/>
      <c r="G96" s="4"/>
      <c r="H96" s="4"/>
      <c r="J96" s="4"/>
      <c r="K96" s="6"/>
      <c r="L96" s="4">
        <f t="shared" si="19"/>
        <v>0</v>
      </c>
    </row>
    <row r="97" spans="1:13">
      <c r="A97" s="4"/>
      <c r="B97" s="4"/>
      <c r="C97" s="4">
        <f t="shared" si="22"/>
        <v>0</v>
      </c>
      <c r="D97" s="4"/>
      <c r="E97" s="4"/>
      <c r="F97" s="4"/>
      <c r="G97" s="4"/>
      <c r="H97" s="4"/>
      <c r="J97" s="4"/>
      <c r="K97" s="6"/>
      <c r="L97" s="4"/>
    </row>
    <row r="98" spans="1:13">
      <c r="A98" s="4"/>
      <c r="B98" s="4"/>
      <c r="C98" s="4">
        <f t="shared" si="22"/>
        <v>0</v>
      </c>
      <c r="D98" s="4"/>
      <c r="E98" s="4"/>
      <c r="F98" s="4"/>
      <c r="G98" s="4"/>
      <c r="H98" s="4"/>
      <c r="J98" s="4"/>
      <c r="K98" s="6"/>
      <c r="L98" s="4"/>
    </row>
    <row r="99" spans="1:13">
      <c r="A99" s="4"/>
      <c r="B99" s="4"/>
      <c r="C99" s="4">
        <f t="shared" si="22"/>
        <v>0</v>
      </c>
      <c r="D99" s="4"/>
      <c r="E99" s="4"/>
      <c r="F99" s="4"/>
      <c r="G99" s="4"/>
      <c r="H99" s="4"/>
      <c r="J99" s="4"/>
      <c r="K99" s="6"/>
      <c r="L99" s="5">
        <f>SUM(L82:L96)</f>
        <v>70.2</v>
      </c>
      <c r="M99" s="21"/>
    </row>
    <row r="100" spans="1:13">
      <c r="A100" s="4"/>
      <c r="B100" s="4"/>
      <c r="C100" s="4">
        <f t="shared" si="22"/>
        <v>0</v>
      </c>
      <c r="D100" s="4"/>
      <c r="E100" s="4"/>
      <c r="F100" s="4"/>
      <c r="G100" s="4"/>
      <c r="H100" s="4"/>
      <c r="J100"/>
      <c r="K100" s="11"/>
      <c r="L100">
        <f t="shared" si="19"/>
        <v>0</v>
      </c>
    </row>
    <row r="101" spans="1:13">
      <c r="A101" s="4"/>
      <c r="B101" s="4"/>
      <c r="C101" s="5">
        <f>SUM(C93:C100)</f>
        <v>118</v>
      </c>
      <c r="D101" s="4"/>
      <c r="E101" s="4"/>
      <c r="F101" s="4"/>
      <c r="G101" s="4"/>
      <c r="H101" s="4"/>
      <c r="J101"/>
      <c r="K101" s="11"/>
    </row>
  </sheetData>
  <mergeCells count="14">
    <mergeCell ref="J81:L81"/>
    <mergeCell ref="N81:P81"/>
    <mergeCell ref="A62:D62"/>
    <mergeCell ref="A1:D1"/>
    <mergeCell ref="N1:Q1"/>
    <mergeCell ref="A23:F23"/>
    <mergeCell ref="A41:F41"/>
    <mergeCell ref="A50:E50"/>
    <mergeCell ref="N17:Q17"/>
    <mergeCell ref="A92:C92"/>
    <mergeCell ref="D92:H92"/>
    <mergeCell ref="A72:D72"/>
    <mergeCell ref="A81:C81"/>
    <mergeCell ref="D81:H81"/>
  </mergeCells>
  <pageMargins left="0.7" right="0.7" top="0.75" bottom="0.75" header="0.3" footer="0.3"/>
  <pageSetup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DF44-D354-4354-A254-F687DB071263}">
  <sheetPr>
    <tabColor rgb="FFFF0000"/>
  </sheetPr>
  <dimension ref="A1:W103"/>
  <sheetViews>
    <sheetView topLeftCell="A40" zoomScale="93" zoomScaleNormal="93" workbookViewId="0">
      <selection activeCell="T26" sqref="T26"/>
    </sheetView>
  </sheetViews>
  <sheetFormatPr defaultColWidth="9.140625" defaultRowHeight="15"/>
  <cols>
    <col min="4" max="4" width="9.140625" style="11"/>
    <col min="10" max="10" width="9.140625" style="11"/>
  </cols>
  <sheetData>
    <row r="1" spans="1:20">
      <c r="A1" s="798" t="s">
        <v>573</v>
      </c>
      <c r="B1" s="799"/>
      <c r="C1" s="799"/>
      <c r="D1" s="800"/>
      <c r="H1" t="s">
        <v>380</v>
      </c>
      <c r="I1" t="s">
        <v>381</v>
      </c>
      <c r="J1" t="s">
        <v>385</v>
      </c>
      <c r="N1" s="824" t="s">
        <v>120</v>
      </c>
      <c r="O1" s="825"/>
      <c r="P1" s="825"/>
      <c r="Q1" s="826"/>
    </row>
    <row r="2" spans="1:20">
      <c r="A2" s="4">
        <v>10.65</v>
      </c>
      <c r="B2" s="4">
        <v>1</v>
      </c>
      <c r="C2" s="4">
        <v>3.3</v>
      </c>
      <c r="D2" s="6">
        <f>A2*B2*C2</f>
        <v>35.144999999999996</v>
      </c>
      <c r="E2">
        <f>A2*B2</f>
        <v>10.65</v>
      </c>
      <c r="J2"/>
      <c r="N2" s="4">
        <v>5</v>
      </c>
      <c r="O2" s="4">
        <v>1</v>
      </c>
      <c r="P2" s="4">
        <v>4.3</v>
      </c>
      <c r="Q2" s="6">
        <f>N2*O2*P2</f>
        <v>21.5</v>
      </c>
      <c r="R2" s="4">
        <f>N2*O2</f>
        <v>5</v>
      </c>
    </row>
    <row r="3" spans="1:20">
      <c r="A3" s="4">
        <v>1.4</v>
      </c>
      <c r="B3" s="4">
        <v>1</v>
      </c>
      <c r="C3" s="4">
        <v>3.3</v>
      </c>
      <c r="D3" s="6">
        <f>A3*B3*C3</f>
        <v>4.6199999999999992</v>
      </c>
      <c r="E3">
        <f>A3*B3</f>
        <v>1.4</v>
      </c>
      <c r="J3"/>
      <c r="N3" s="4">
        <v>2.5</v>
      </c>
      <c r="O3" s="4">
        <v>1</v>
      </c>
      <c r="P3" s="4">
        <v>4.3</v>
      </c>
      <c r="Q3" s="6">
        <f t="shared" ref="Q3:Q5" si="0">N3*O3*P3</f>
        <v>10.75</v>
      </c>
      <c r="R3" s="4">
        <f t="shared" ref="R3:R5" si="1">N3*O3</f>
        <v>2.5</v>
      </c>
    </row>
    <row r="4" spans="1:20">
      <c r="A4" s="4">
        <v>7.15</v>
      </c>
      <c r="B4" s="4">
        <v>2</v>
      </c>
      <c r="C4" s="4">
        <v>3.3</v>
      </c>
      <c r="D4" s="6">
        <f t="shared" ref="D4:D25" si="2">A4*B4*C4</f>
        <v>47.19</v>
      </c>
      <c r="E4">
        <f t="shared" ref="E4:E16" si="3">A4*B4</f>
        <v>14.3</v>
      </c>
      <c r="J4"/>
      <c r="N4" s="4">
        <v>2.4500000000000002</v>
      </c>
      <c r="O4" s="4">
        <v>1</v>
      </c>
      <c r="P4" s="4">
        <v>4.3</v>
      </c>
      <c r="Q4" s="6">
        <f t="shared" si="0"/>
        <v>10.535</v>
      </c>
      <c r="R4" s="4">
        <f t="shared" si="1"/>
        <v>2.4500000000000002</v>
      </c>
    </row>
    <row r="5" spans="1:20">
      <c r="A5" s="4">
        <v>2.4</v>
      </c>
      <c r="B5" s="4">
        <v>2</v>
      </c>
      <c r="C5" s="4">
        <v>3.3</v>
      </c>
      <c r="D5" s="6">
        <f t="shared" si="2"/>
        <v>15.839999999999998</v>
      </c>
      <c r="E5">
        <f t="shared" si="3"/>
        <v>4.8</v>
      </c>
      <c r="J5"/>
      <c r="N5" s="4">
        <v>1.2</v>
      </c>
      <c r="O5" s="4">
        <v>2</v>
      </c>
      <c r="P5" s="4">
        <v>4.3</v>
      </c>
      <c r="Q5" s="6">
        <f t="shared" si="0"/>
        <v>10.319999999999999</v>
      </c>
      <c r="R5" s="4">
        <f t="shared" si="1"/>
        <v>2.4</v>
      </c>
    </row>
    <row r="6" spans="1:20">
      <c r="A6" s="4">
        <v>10.46</v>
      </c>
      <c r="B6" s="4">
        <v>1</v>
      </c>
      <c r="C6" s="4">
        <v>3.3</v>
      </c>
      <c r="D6" s="6">
        <f t="shared" si="2"/>
        <v>34.518000000000001</v>
      </c>
      <c r="E6">
        <f t="shared" si="3"/>
        <v>10.46</v>
      </c>
      <c r="J6"/>
      <c r="N6" s="4">
        <v>0.8</v>
      </c>
      <c r="O6" s="4">
        <v>2.1</v>
      </c>
      <c r="P6" s="4">
        <v>-4</v>
      </c>
      <c r="Q6" s="6">
        <f>N6*O6*P6</f>
        <v>-6.7200000000000006</v>
      </c>
      <c r="R6" s="4"/>
      <c r="T6">
        <f>(N6+0.4)*P6</f>
        <v>-4.8000000000000007</v>
      </c>
    </row>
    <row r="7" spans="1:20">
      <c r="A7" s="4">
        <v>6.75</v>
      </c>
      <c r="B7" s="4">
        <v>1</v>
      </c>
      <c r="C7" s="4">
        <v>3.3</v>
      </c>
      <c r="D7" s="6">
        <f t="shared" si="2"/>
        <v>22.274999999999999</v>
      </c>
      <c r="E7">
        <f t="shared" si="3"/>
        <v>6.75</v>
      </c>
      <c r="J7"/>
      <c r="N7" s="4"/>
      <c r="O7" s="4"/>
      <c r="P7" s="4"/>
      <c r="Q7" s="6">
        <f>SUM(Q2:Q6)</f>
        <v>46.384999999999998</v>
      </c>
      <c r="R7" s="6">
        <f>SUM(R2:R6)</f>
        <v>12.35</v>
      </c>
      <c r="S7" s="6">
        <f ca="1">SUM(S2:S16)</f>
        <v>0</v>
      </c>
      <c r="T7" s="6">
        <f ca="1">SUM(T2:T16)</f>
        <v>0</v>
      </c>
    </row>
    <row r="8" spans="1:20">
      <c r="A8" s="4">
        <v>3.9</v>
      </c>
      <c r="B8" s="4">
        <v>1</v>
      </c>
      <c r="C8" s="4">
        <v>3.3</v>
      </c>
      <c r="D8" s="6">
        <f t="shared" si="2"/>
        <v>12.87</v>
      </c>
      <c r="E8">
        <f t="shared" si="3"/>
        <v>3.9</v>
      </c>
      <c r="J8"/>
      <c r="Q8" s="11"/>
    </row>
    <row r="9" spans="1:20">
      <c r="A9" s="4">
        <v>3.4</v>
      </c>
      <c r="B9" s="4">
        <v>1</v>
      </c>
      <c r="C9" s="4">
        <v>3.3</v>
      </c>
      <c r="D9" s="6">
        <f t="shared" si="2"/>
        <v>11.219999999999999</v>
      </c>
      <c r="E9">
        <f t="shared" si="3"/>
        <v>3.4</v>
      </c>
      <c r="J9"/>
      <c r="Q9" s="11"/>
    </row>
    <row r="10" spans="1:20">
      <c r="A10" s="4">
        <v>2.5</v>
      </c>
      <c r="B10" s="4">
        <v>1</v>
      </c>
      <c r="C10" s="4">
        <v>3.3</v>
      </c>
      <c r="D10" s="6">
        <f t="shared" si="2"/>
        <v>8.25</v>
      </c>
      <c r="E10">
        <f t="shared" si="3"/>
        <v>2.5</v>
      </c>
      <c r="J10"/>
      <c r="Q10" s="11"/>
    </row>
    <row r="11" spans="1:20">
      <c r="A11" s="4">
        <v>4.8899999999999997</v>
      </c>
      <c r="B11" s="4">
        <v>1</v>
      </c>
      <c r="C11" s="4">
        <v>3.3</v>
      </c>
      <c r="D11" s="6">
        <f t="shared" si="2"/>
        <v>16.136999999999997</v>
      </c>
      <c r="E11">
        <f t="shared" si="3"/>
        <v>4.8899999999999997</v>
      </c>
      <c r="J11"/>
      <c r="Q11" s="11"/>
    </row>
    <row r="12" spans="1:20">
      <c r="A12" s="4">
        <v>2.7</v>
      </c>
      <c r="B12" s="4">
        <v>1</v>
      </c>
      <c r="C12" s="4">
        <v>3.3</v>
      </c>
      <c r="D12" s="6">
        <f t="shared" si="2"/>
        <v>8.91</v>
      </c>
      <c r="E12">
        <f t="shared" si="3"/>
        <v>2.7</v>
      </c>
      <c r="J12"/>
      <c r="Q12" s="11"/>
    </row>
    <row r="13" spans="1:20">
      <c r="A13" s="4">
        <v>3.1</v>
      </c>
      <c r="B13" s="4">
        <v>1</v>
      </c>
      <c r="C13" s="4">
        <v>3.3</v>
      </c>
      <c r="D13" s="6">
        <f t="shared" si="2"/>
        <v>10.23</v>
      </c>
      <c r="E13">
        <f t="shared" si="3"/>
        <v>3.1</v>
      </c>
      <c r="J13"/>
      <c r="Q13" s="11"/>
    </row>
    <row r="14" spans="1:20">
      <c r="A14" s="4">
        <v>11.49</v>
      </c>
      <c r="B14" s="4">
        <v>1</v>
      </c>
      <c r="C14" s="4">
        <v>3.3</v>
      </c>
      <c r="D14" s="6">
        <f t="shared" si="2"/>
        <v>37.917000000000002</v>
      </c>
      <c r="E14">
        <f t="shared" si="3"/>
        <v>11.49</v>
      </c>
      <c r="J14"/>
      <c r="Q14" s="11"/>
    </row>
    <row r="15" spans="1:20">
      <c r="A15" s="4">
        <v>4.99</v>
      </c>
      <c r="B15" s="4">
        <v>1</v>
      </c>
      <c r="C15" s="4">
        <v>3.3</v>
      </c>
      <c r="D15" s="6">
        <f t="shared" si="2"/>
        <v>16.466999999999999</v>
      </c>
      <c r="E15">
        <f t="shared" si="3"/>
        <v>4.99</v>
      </c>
      <c r="J15"/>
      <c r="Q15" s="11"/>
    </row>
    <row r="16" spans="1:20">
      <c r="A16" s="4">
        <v>17.89</v>
      </c>
      <c r="B16" s="4">
        <v>1</v>
      </c>
      <c r="C16" s="4">
        <v>3.3</v>
      </c>
      <c r="D16" s="6">
        <f t="shared" si="2"/>
        <v>59.036999999999999</v>
      </c>
      <c r="E16">
        <f t="shared" si="3"/>
        <v>17.89</v>
      </c>
      <c r="J16"/>
      <c r="Q16" s="11"/>
    </row>
    <row r="17" spans="1:17">
      <c r="A17" s="4">
        <v>1.2</v>
      </c>
      <c r="B17" s="4">
        <v>1.5</v>
      </c>
      <c r="C17" s="4">
        <v>-7</v>
      </c>
      <c r="D17" s="6">
        <f t="shared" si="2"/>
        <v>-12.599999999999998</v>
      </c>
      <c r="F17">
        <f>(2*(A17+B17))*C17</f>
        <v>-37.800000000000004</v>
      </c>
      <c r="I17">
        <f t="shared" ref="I17:I21" si="4">A17*C17</f>
        <v>-8.4</v>
      </c>
      <c r="J17"/>
    </row>
    <row r="18" spans="1:17">
      <c r="A18" s="4">
        <v>1.4</v>
      </c>
      <c r="B18" s="4">
        <v>2.7</v>
      </c>
      <c r="C18" s="4">
        <v>-3</v>
      </c>
      <c r="D18" s="6">
        <f t="shared" si="2"/>
        <v>-11.34</v>
      </c>
      <c r="F18">
        <f t="shared" ref="F18:F25" si="5">(2*(A18+B18))*C18</f>
        <v>-24.599999999999998</v>
      </c>
      <c r="I18">
        <f t="shared" si="4"/>
        <v>-4.1999999999999993</v>
      </c>
      <c r="J18"/>
      <c r="K18" s="11"/>
      <c r="Q18" s="11"/>
    </row>
    <row r="19" spans="1:17">
      <c r="A19" s="4">
        <v>1.3</v>
      </c>
      <c r="B19" s="4">
        <v>1.5</v>
      </c>
      <c r="C19" s="4">
        <v>-2</v>
      </c>
      <c r="D19" s="6">
        <f t="shared" si="2"/>
        <v>-3.9000000000000004</v>
      </c>
      <c r="F19">
        <f t="shared" si="5"/>
        <v>-11.2</v>
      </c>
      <c r="I19">
        <f t="shared" si="4"/>
        <v>-2.6</v>
      </c>
      <c r="J19"/>
      <c r="K19" s="11"/>
      <c r="Q19" s="11"/>
    </row>
    <row r="20" spans="1:17">
      <c r="A20" s="4">
        <v>1.5</v>
      </c>
      <c r="B20" s="4">
        <v>1.8</v>
      </c>
      <c r="C20" s="4">
        <v>-2</v>
      </c>
      <c r="D20" s="6">
        <f t="shared" si="2"/>
        <v>-5.4</v>
      </c>
      <c r="F20">
        <f t="shared" si="5"/>
        <v>-13.2</v>
      </c>
      <c r="I20">
        <f t="shared" si="4"/>
        <v>-3</v>
      </c>
      <c r="J20"/>
      <c r="K20" s="11"/>
    </row>
    <row r="21" spans="1:17">
      <c r="A21" s="4">
        <v>1.5</v>
      </c>
      <c r="B21" s="4">
        <v>2.1</v>
      </c>
      <c r="C21" s="4">
        <v>-2</v>
      </c>
      <c r="D21" s="6">
        <f t="shared" si="2"/>
        <v>-6.3000000000000007</v>
      </c>
      <c r="F21">
        <f t="shared" si="5"/>
        <v>-14.4</v>
      </c>
      <c r="I21">
        <f t="shared" si="4"/>
        <v>-3</v>
      </c>
      <c r="J21"/>
      <c r="K21" s="11"/>
      <c r="Q21" s="11"/>
    </row>
    <row r="22" spans="1:17">
      <c r="A22" s="4">
        <v>0.9</v>
      </c>
      <c r="B22" s="4">
        <v>2.4</v>
      </c>
      <c r="C22" s="4">
        <v>-3</v>
      </c>
      <c r="D22" s="6">
        <f t="shared" si="2"/>
        <v>-6.48</v>
      </c>
      <c r="F22">
        <f t="shared" si="5"/>
        <v>-19.799999999999997</v>
      </c>
      <c r="J22">
        <f t="shared" ref="J22:J23" si="6">(A22+0.6)*C22</f>
        <v>-4.5</v>
      </c>
      <c r="K22" s="11"/>
      <c r="Q22" s="11"/>
    </row>
    <row r="23" spans="1:17">
      <c r="A23" s="4">
        <v>0.8</v>
      </c>
      <c r="B23" s="4">
        <v>2.1</v>
      </c>
      <c r="C23" s="4">
        <v>-2</v>
      </c>
      <c r="D23" s="6">
        <f t="shared" si="2"/>
        <v>-3.3600000000000003</v>
      </c>
      <c r="F23">
        <f t="shared" si="5"/>
        <v>-11.600000000000001</v>
      </c>
      <c r="J23">
        <f t="shared" si="6"/>
        <v>-2.8</v>
      </c>
      <c r="K23" s="11"/>
      <c r="Q23" s="11"/>
    </row>
    <row r="24" spans="1:17">
      <c r="A24" s="4">
        <v>4</v>
      </c>
      <c r="B24" s="4">
        <v>2.2999999999999998</v>
      </c>
      <c r="C24" s="4">
        <v>-1</v>
      </c>
      <c r="D24" s="6">
        <f t="shared" si="2"/>
        <v>-9.1999999999999993</v>
      </c>
      <c r="F24">
        <f t="shared" si="5"/>
        <v>-12.6</v>
      </c>
      <c r="J24"/>
      <c r="K24" s="11"/>
      <c r="Q24" s="11"/>
    </row>
    <row r="25" spans="1:17">
      <c r="A25" s="4">
        <v>3</v>
      </c>
      <c r="B25" s="4">
        <v>2.8</v>
      </c>
      <c r="C25" s="4">
        <v>-1</v>
      </c>
      <c r="D25" s="6">
        <f t="shared" si="2"/>
        <v>-8.3999999999999986</v>
      </c>
      <c r="F25">
        <f t="shared" si="5"/>
        <v>-11.6</v>
      </c>
      <c r="J25"/>
      <c r="K25" s="11"/>
      <c r="Q25" s="11"/>
    </row>
    <row r="26" spans="1:17">
      <c r="A26" s="4"/>
      <c r="B26" s="4"/>
      <c r="C26" s="4"/>
      <c r="D26" s="6">
        <f>SUM(D2:D25)</f>
        <v>273.64599999999996</v>
      </c>
      <c r="E26" s="6">
        <f>SUM(E2:E23)</f>
        <v>103.21999999999998</v>
      </c>
      <c r="F26" s="6">
        <f>SUM(F2:F25)</f>
        <v>-156.80000000000001</v>
      </c>
      <c r="G26" s="6">
        <f>SUM(G2:G23)</f>
        <v>0</v>
      </c>
      <c r="H26" s="6">
        <f>SUM(H2:H23)</f>
        <v>0</v>
      </c>
      <c r="I26" s="6">
        <f>SUM(I2:I23)</f>
        <v>-21.2</v>
      </c>
      <c r="J26" s="6">
        <f>SUM(J2:J23)</f>
        <v>-7.3</v>
      </c>
      <c r="Q26" s="11"/>
    </row>
    <row r="27" spans="1:17">
      <c r="Q27" s="11"/>
    </row>
    <row r="28" spans="1:17">
      <c r="A28" s="799" t="s">
        <v>117</v>
      </c>
      <c r="B28" s="799"/>
      <c r="C28" s="799"/>
      <c r="D28" s="799"/>
      <c r="E28" s="799"/>
      <c r="F28" s="799"/>
      <c r="Q28" s="11"/>
    </row>
    <row r="29" spans="1:17">
      <c r="A29" s="5"/>
      <c r="B29" s="5"/>
      <c r="C29" s="5"/>
      <c r="D29" s="5"/>
      <c r="E29" s="5" t="s">
        <v>113</v>
      </c>
      <c r="F29" s="5" t="s">
        <v>115</v>
      </c>
      <c r="Q29" s="11"/>
    </row>
    <row r="30" spans="1:17">
      <c r="A30" s="4">
        <v>7.15</v>
      </c>
      <c r="B30" s="4">
        <v>6.6</v>
      </c>
      <c r="C30" s="4"/>
      <c r="D30" s="4">
        <v>1</v>
      </c>
      <c r="E30" s="6">
        <f>(2*(A30+B30+C30))*D30*3.5</f>
        <v>96.25</v>
      </c>
      <c r="F30" s="6">
        <f>(2*(A30+B30+C30))*D30</f>
        <v>27.5</v>
      </c>
      <c r="Q30" s="11"/>
    </row>
    <row r="31" spans="1:17">
      <c r="A31" s="677">
        <v>3.5</v>
      </c>
      <c r="B31" s="677">
        <v>4.8</v>
      </c>
      <c r="C31" s="677">
        <f>2.15+1.2</f>
        <v>3.3499999999999996</v>
      </c>
      <c r="D31" s="4">
        <v>1</v>
      </c>
      <c r="E31" s="6">
        <f t="shared" ref="E31:E36" si="7">(2*(A31+B31+C31))*D31*3.5</f>
        <v>81.55</v>
      </c>
      <c r="F31" s="6">
        <f t="shared" ref="F31:F36" si="8">(2*(A31+B31+C31))*D31</f>
        <v>23.3</v>
      </c>
      <c r="Q31" s="11"/>
    </row>
    <row r="32" spans="1:17">
      <c r="A32" s="677">
        <v>2.5</v>
      </c>
      <c r="B32" s="677">
        <v>2.4500000000000002</v>
      </c>
      <c r="C32" s="677">
        <f>2.3+1.2</f>
        <v>3.5</v>
      </c>
      <c r="D32" s="4">
        <v>1</v>
      </c>
      <c r="E32" s="6">
        <f t="shared" si="7"/>
        <v>59.149999999999991</v>
      </c>
      <c r="F32" s="6">
        <f t="shared" si="8"/>
        <v>16.899999999999999</v>
      </c>
      <c r="Q32" s="11"/>
    </row>
    <row r="33" spans="1:23">
      <c r="A33" s="4">
        <v>7.15</v>
      </c>
      <c r="B33" s="4">
        <v>4.3899999999999997</v>
      </c>
      <c r="C33" s="4"/>
      <c r="D33" s="4">
        <v>1</v>
      </c>
      <c r="E33" s="6">
        <f t="shared" si="7"/>
        <v>80.78</v>
      </c>
      <c r="F33" s="6">
        <f t="shared" si="8"/>
        <v>23.08</v>
      </c>
      <c r="J33" s="13"/>
      <c r="K33" s="13"/>
      <c r="L33" s="13"/>
      <c r="Q33" s="11"/>
    </row>
    <row r="34" spans="1:23">
      <c r="A34" s="4">
        <v>6.55</v>
      </c>
      <c r="B34" s="4">
        <v>2.9</v>
      </c>
      <c r="C34" s="4"/>
      <c r="D34" s="4">
        <v>1</v>
      </c>
      <c r="E34" s="6">
        <f t="shared" si="7"/>
        <v>66.149999999999991</v>
      </c>
      <c r="F34" s="6">
        <f t="shared" si="8"/>
        <v>18.899999999999999</v>
      </c>
      <c r="Q34" s="11"/>
    </row>
    <row r="35" spans="1:23">
      <c r="A35" s="4">
        <v>12.89</v>
      </c>
      <c r="B35" s="4">
        <v>10.46</v>
      </c>
      <c r="C35" s="4"/>
      <c r="D35" s="4">
        <v>1</v>
      </c>
      <c r="E35" s="6">
        <f t="shared" si="7"/>
        <v>163.45000000000002</v>
      </c>
      <c r="F35" s="6">
        <f t="shared" si="8"/>
        <v>46.7</v>
      </c>
      <c r="Q35" s="11"/>
    </row>
    <row r="36" spans="1:23">
      <c r="A36" s="4">
        <v>4.6900000000000004</v>
      </c>
      <c r="B36" s="4">
        <v>2.2000000000000002</v>
      </c>
      <c r="C36" s="4"/>
      <c r="D36" s="4">
        <v>1</v>
      </c>
      <c r="E36" s="6">
        <f t="shared" si="7"/>
        <v>48.230000000000004</v>
      </c>
      <c r="F36" s="6">
        <f t="shared" si="8"/>
        <v>13.780000000000001</v>
      </c>
      <c r="Q36" s="11"/>
    </row>
    <row r="37" spans="1:23">
      <c r="A37" s="4">
        <v>1.2</v>
      </c>
      <c r="B37" s="4">
        <v>1.5</v>
      </c>
      <c r="C37" s="4"/>
      <c r="D37" s="4">
        <v>-7</v>
      </c>
      <c r="E37" s="6">
        <f>A37*B37*D37</f>
        <v>-12.599999999999998</v>
      </c>
      <c r="F37" s="6"/>
      <c r="Q37" s="11"/>
    </row>
    <row r="38" spans="1:23">
      <c r="A38" s="4">
        <v>1.4</v>
      </c>
      <c r="B38" s="4">
        <v>2.7</v>
      </c>
      <c r="C38" s="4"/>
      <c r="D38" s="4">
        <v>-3</v>
      </c>
      <c r="E38" s="6">
        <f>A38*B38*D38</f>
        <v>-11.34</v>
      </c>
      <c r="F38" s="6"/>
      <c r="Q38" s="11"/>
      <c r="R38" s="11"/>
      <c r="S38" s="11"/>
      <c r="T38" s="11"/>
      <c r="U38" s="11"/>
      <c r="V38" s="11"/>
      <c r="W38" s="11"/>
    </row>
    <row r="39" spans="1:23">
      <c r="A39" s="4">
        <v>1.3</v>
      </c>
      <c r="B39" s="4">
        <v>1.5</v>
      </c>
      <c r="C39" s="4"/>
      <c r="D39" s="4">
        <v>-2</v>
      </c>
      <c r="E39" s="6">
        <f t="shared" ref="E39:E42" si="9">A39*B39*D39</f>
        <v>-3.9000000000000004</v>
      </c>
      <c r="F39" s="6"/>
      <c r="Q39" s="11"/>
      <c r="R39" s="11"/>
      <c r="S39" s="11"/>
      <c r="T39" s="11"/>
      <c r="U39" s="11"/>
      <c r="V39" s="11"/>
      <c r="W39" s="11"/>
    </row>
    <row r="40" spans="1:23">
      <c r="A40" s="4">
        <v>1.5</v>
      </c>
      <c r="B40" s="4">
        <v>1.8</v>
      </c>
      <c r="C40" s="4"/>
      <c r="D40" s="4">
        <v>-2</v>
      </c>
      <c r="E40" s="6">
        <f t="shared" si="9"/>
        <v>-5.4</v>
      </c>
      <c r="F40" s="6"/>
      <c r="Q40" s="11"/>
      <c r="R40" s="11"/>
      <c r="S40" s="11"/>
      <c r="T40" s="11"/>
      <c r="U40" s="11"/>
      <c r="V40" s="11"/>
      <c r="W40" s="11"/>
    </row>
    <row r="41" spans="1:23">
      <c r="A41" s="4">
        <v>1.5</v>
      </c>
      <c r="B41" s="4">
        <v>2.1</v>
      </c>
      <c r="C41" s="4"/>
      <c r="D41" s="4">
        <v>-2</v>
      </c>
      <c r="E41" s="6">
        <f t="shared" si="9"/>
        <v>-6.3000000000000007</v>
      </c>
      <c r="F41" s="6"/>
      <c r="Q41" s="11"/>
      <c r="R41" s="11"/>
      <c r="S41" s="11"/>
      <c r="T41" s="11"/>
      <c r="U41" s="11"/>
      <c r="V41" s="11"/>
      <c r="W41" s="11"/>
    </row>
    <row r="42" spans="1:23">
      <c r="A42" s="4">
        <v>0.9</v>
      </c>
      <c r="B42" s="4">
        <v>2.4</v>
      </c>
      <c r="C42" s="4"/>
      <c r="D42" s="4">
        <v>-6</v>
      </c>
      <c r="E42" s="6">
        <f t="shared" si="9"/>
        <v>-12.96</v>
      </c>
      <c r="F42" s="6"/>
      <c r="Q42" s="11"/>
      <c r="R42" s="11"/>
      <c r="S42" s="11"/>
      <c r="T42" s="11"/>
      <c r="U42" s="11"/>
      <c r="V42" s="11"/>
      <c r="W42" s="11"/>
    </row>
    <row r="43" spans="1:23">
      <c r="A43" s="4">
        <v>0.8</v>
      </c>
      <c r="B43" s="4">
        <v>2.1</v>
      </c>
      <c r="C43" s="4"/>
      <c r="D43" s="4">
        <v>-12</v>
      </c>
      <c r="E43" s="6">
        <f>A43*B43*D43</f>
        <v>-20.160000000000004</v>
      </c>
      <c r="F43" s="6"/>
    </row>
    <row r="44" spans="1:23">
      <c r="A44" s="4">
        <v>4</v>
      </c>
      <c r="B44" s="4">
        <v>2.2999999999999998</v>
      </c>
      <c r="C44" s="4"/>
      <c r="D44" s="4">
        <v>-2</v>
      </c>
      <c r="E44" s="6">
        <f>A44*B44*D44</f>
        <v>-18.399999999999999</v>
      </c>
      <c r="F44" s="6"/>
    </row>
    <row r="45" spans="1:23">
      <c r="A45" s="4">
        <v>3</v>
      </c>
      <c r="B45" s="4">
        <v>2.8</v>
      </c>
      <c r="C45" s="4"/>
      <c r="D45" s="4">
        <v>-1</v>
      </c>
      <c r="E45" s="6">
        <f t="shared" ref="E45" si="10">A45*B45*D45</f>
        <v>-8.3999999999999986</v>
      </c>
      <c r="F45" s="6"/>
    </row>
    <row r="46" spans="1:23">
      <c r="A46" s="4"/>
      <c r="B46" s="4"/>
      <c r="C46" s="4"/>
      <c r="D46" s="4"/>
      <c r="E46" s="6">
        <f>SUM(E30:E45)</f>
        <v>496.10000000000014</v>
      </c>
      <c r="F46" s="6">
        <f>SUM(F30:F45)</f>
        <v>170.16</v>
      </c>
      <c r="J46"/>
      <c r="N46" s="11"/>
      <c r="O46" s="11"/>
    </row>
    <row r="47" spans="1:23">
      <c r="J47"/>
      <c r="N47" s="11"/>
      <c r="O47" s="11"/>
    </row>
    <row r="48" spans="1:23">
      <c r="A48" s="799" t="s">
        <v>114</v>
      </c>
      <c r="B48" s="799"/>
      <c r="C48" s="799"/>
      <c r="D48" s="799"/>
      <c r="E48" s="799"/>
      <c r="F48" s="799"/>
      <c r="J48"/>
      <c r="N48" s="11"/>
      <c r="O48" s="11"/>
    </row>
    <row r="49" spans="1:15">
      <c r="A49" s="5"/>
      <c r="B49" s="5"/>
      <c r="C49" s="5"/>
      <c r="D49" s="5"/>
      <c r="E49" s="5" t="s">
        <v>113</v>
      </c>
      <c r="F49" s="5" t="s">
        <v>115</v>
      </c>
      <c r="J49"/>
      <c r="N49" s="11"/>
      <c r="O49" s="11"/>
    </row>
    <row r="50" spans="1:15">
      <c r="A50" s="4">
        <v>3.5</v>
      </c>
      <c r="B50" s="4">
        <v>4.8</v>
      </c>
      <c r="C50" s="4">
        <v>3.35</v>
      </c>
      <c r="D50" s="4">
        <v>1</v>
      </c>
      <c r="E50" s="6">
        <f>(2*(A50+B50+C50))*D50*2.1</f>
        <v>48.930000000000007</v>
      </c>
      <c r="F50" s="6">
        <f>(2*(A50+B50+C50))*D50</f>
        <v>23.3</v>
      </c>
      <c r="J50"/>
      <c r="N50" s="11"/>
      <c r="O50" s="11"/>
    </row>
    <row r="51" spans="1:15">
      <c r="A51" s="4">
        <v>2.5</v>
      </c>
      <c r="B51" s="4">
        <v>2.4500000000000002</v>
      </c>
      <c r="C51" s="4">
        <v>3.5</v>
      </c>
      <c r="D51" s="4">
        <v>1</v>
      </c>
      <c r="E51" s="6">
        <f>(2*(A51+B51+C51))*D51*2.1</f>
        <v>35.49</v>
      </c>
      <c r="F51" s="6">
        <f>(2*(A51+B51+C51))*D51</f>
        <v>16.899999999999999</v>
      </c>
      <c r="J51"/>
      <c r="N51" s="11"/>
      <c r="O51" s="11"/>
    </row>
    <row r="52" spans="1:15">
      <c r="A52" s="4">
        <v>1.4</v>
      </c>
      <c r="B52" s="4">
        <v>2.1</v>
      </c>
      <c r="C52" s="4"/>
      <c r="D52" s="4">
        <v>-2</v>
      </c>
      <c r="E52" s="6">
        <f>A52*D52*3.1</f>
        <v>-8.68</v>
      </c>
      <c r="F52" s="6"/>
      <c r="J52"/>
      <c r="N52" s="11"/>
      <c r="O52" s="11"/>
    </row>
    <row r="53" spans="1:15">
      <c r="A53" s="4">
        <v>0.8</v>
      </c>
      <c r="B53" s="4">
        <v>2.1</v>
      </c>
      <c r="C53" s="4"/>
      <c r="D53" s="4">
        <v>-8</v>
      </c>
      <c r="E53" s="6">
        <f t="shared" ref="E53:E54" si="11">A53*B53*D53</f>
        <v>-13.440000000000001</v>
      </c>
      <c r="F53" s="6"/>
      <c r="J53"/>
      <c r="N53" s="11"/>
      <c r="O53" s="11"/>
    </row>
    <row r="54" spans="1:15">
      <c r="A54" s="4">
        <v>0.9</v>
      </c>
      <c r="B54" s="4">
        <v>2.1</v>
      </c>
      <c r="C54" s="4"/>
      <c r="D54" s="4">
        <v>-2</v>
      </c>
      <c r="E54" s="6">
        <f t="shared" si="11"/>
        <v>-3.7800000000000002</v>
      </c>
      <c r="F54" s="6"/>
      <c r="J54"/>
      <c r="N54" s="11"/>
      <c r="O54" s="11"/>
    </row>
    <row r="55" spans="1:15">
      <c r="A55" s="4"/>
      <c r="B55" s="4"/>
      <c r="C55" s="4"/>
      <c r="D55" s="4"/>
      <c r="E55" s="6">
        <f>SUM(E50:E54)</f>
        <v>58.52000000000001</v>
      </c>
      <c r="F55" s="6">
        <f>SUM(F50:F54)</f>
        <v>40.200000000000003</v>
      </c>
      <c r="J55"/>
      <c r="N55" s="11"/>
      <c r="O55" s="11"/>
    </row>
    <row r="56" spans="1:15">
      <c r="N56" s="11"/>
    </row>
    <row r="57" spans="1:15">
      <c r="A57" s="802" t="s">
        <v>116</v>
      </c>
      <c r="B57" s="802"/>
      <c r="C57" s="802"/>
      <c r="D57" s="802"/>
      <c r="E57" s="802"/>
      <c r="J57"/>
      <c r="N57" s="11"/>
      <c r="O57" s="11"/>
    </row>
    <row r="58" spans="1:15">
      <c r="A58" s="4">
        <v>68.09</v>
      </c>
      <c r="B58" s="4">
        <v>1</v>
      </c>
      <c r="C58" s="4">
        <v>3.5</v>
      </c>
      <c r="D58" s="6">
        <f>A58*B58*C58</f>
        <v>238.315</v>
      </c>
      <c r="E58" s="4">
        <f>A58*B58</f>
        <v>68.09</v>
      </c>
    </row>
    <row r="59" spans="1:15">
      <c r="A59" s="4">
        <v>1.2</v>
      </c>
      <c r="B59" s="4">
        <v>1.5</v>
      </c>
      <c r="C59" s="4">
        <v>-7</v>
      </c>
      <c r="D59" s="6">
        <f t="shared" ref="D59:D64" si="12">A59*B59*C59</f>
        <v>-12.599999999999998</v>
      </c>
      <c r="E59" s="4"/>
    </row>
    <row r="60" spans="1:15">
      <c r="A60" s="4">
        <v>1.4</v>
      </c>
      <c r="B60" s="4">
        <v>2.7</v>
      </c>
      <c r="C60" s="4">
        <v>-3</v>
      </c>
      <c r="D60" s="6">
        <f t="shared" si="12"/>
        <v>-11.34</v>
      </c>
      <c r="E60" s="4"/>
    </row>
    <row r="61" spans="1:15">
      <c r="A61" s="4">
        <v>1.3</v>
      </c>
      <c r="B61" s="4">
        <v>1.5</v>
      </c>
      <c r="C61" s="4">
        <v>-2</v>
      </c>
      <c r="D61" s="6">
        <f t="shared" si="12"/>
        <v>-3.9000000000000004</v>
      </c>
      <c r="E61" s="4"/>
    </row>
    <row r="62" spans="1:15">
      <c r="A62" s="4">
        <v>1.5</v>
      </c>
      <c r="B62" s="4">
        <v>1.8</v>
      </c>
      <c r="C62" s="4">
        <v>-2</v>
      </c>
      <c r="D62" s="6">
        <f t="shared" si="12"/>
        <v>-5.4</v>
      </c>
      <c r="E62" s="4"/>
    </row>
    <row r="63" spans="1:15">
      <c r="A63" s="4">
        <v>1.5</v>
      </c>
      <c r="B63" s="4">
        <v>2.1</v>
      </c>
      <c r="C63" s="4">
        <v>-2</v>
      </c>
      <c r="D63" s="6">
        <f t="shared" si="12"/>
        <v>-6.3000000000000007</v>
      </c>
      <c r="E63" s="4"/>
    </row>
    <row r="64" spans="1:15">
      <c r="A64" s="4">
        <v>3</v>
      </c>
      <c r="B64" s="4">
        <v>2.8</v>
      </c>
      <c r="C64" s="4">
        <v>-1</v>
      </c>
      <c r="D64" s="6">
        <f t="shared" si="12"/>
        <v>-8.3999999999999986</v>
      </c>
      <c r="E64" s="4"/>
    </row>
    <row r="65" spans="1:14">
      <c r="A65" s="4"/>
      <c r="B65" s="4"/>
      <c r="C65" s="4"/>
      <c r="D65" s="7">
        <f>SUM(D58:D64)</f>
        <v>190.37499999999997</v>
      </c>
      <c r="E65" s="7">
        <f>SUM(E58:E64)</f>
        <v>68.09</v>
      </c>
    </row>
    <row r="68" spans="1:14">
      <c r="A68" s="798" t="s">
        <v>489</v>
      </c>
      <c r="B68" s="799"/>
      <c r="C68" s="799"/>
      <c r="D68" s="800"/>
    </row>
    <row r="69" spans="1:14">
      <c r="A69" s="20">
        <v>175.46</v>
      </c>
      <c r="B69" s="20"/>
      <c r="C69" s="20">
        <v>1</v>
      </c>
      <c r="D69" s="20">
        <f>A69*C69</f>
        <v>175.46</v>
      </c>
    </row>
    <row r="70" spans="1:14">
      <c r="A70" s="6">
        <f>E26</f>
        <v>103.21999999999998</v>
      </c>
      <c r="B70" s="4">
        <v>0.2</v>
      </c>
      <c r="C70" s="4">
        <v>-1</v>
      </c>
      <c r="D70" s="6">
        <f>A70*B70*C70</f>
        <v>-20.643999999999998</v>
      </c>
      <c r="F70" s="11"/>
      <c r="I70" s="11"/>
      <c r="K70" s="11"/>
      <c r="N70" s="11"/>
    </row>
    <row r="71" spans="1:14">
      <c r="A71" s="6">
        <f>R7</f>
        <v>12.35</v>
      </c>
      <c r="B71" s="4">
        <v>0.15</v>
      </c>
      <c r="C71" s="4">
        <v>-1</v>
      </c>
      <c r="D71" s="6">
        <f t="shared" ref="D71:D72" si="13">A71*B71*C71</f>
        <v>-1.8524999999999998</v>
      </c>
      <c r="F71" s="11"/>
      <c r="I71" s="11"/>
      <c r="K71" s="11"/>
      <c r="N71" s="11"/>
    </row>
    <row r="72" spans="1:14">
      <c r="A72" s="6">
        <v>7.8</v>
      </c>
      <c r="B72" s="4">
        <v>1</v>
      </c>
      <c r="C72" s="4">
        <v>-1</v>
      </c>
      <c r="D72" s="6">
        <f t="shared" si="13"/>
        <v>-7.8</v>
      </c>
      <c r="F72" s="11"/>
      <c r="I72" s="11"/>
      <c r="K72" s="11"/>
      <c r="N72" s="11"/>
    </row>
    <row r="73" spans="1:14">
      <c r="A73" s="4"/>
      <c r="B73" s="4"/>
      <c r="C73" s="7"/>
      <c r="D73" s="6">
        <f>SUM(D69:D72)</f>
        <v>145.1635</v>
      </c>
      <c r="I73" s="11"/>
      <c r="N73" s="11"/>
    </row>
    <row r="74" spans="1:14">
      <c r="I74" s="11"/>
      <c r="N74" s="11"/>
    </row>
    <row r="75" spans="1:14">
      <c r="I75" s="11"/>
      <c r="N75" s="11"/>
    </row>
    <row r="76" spans="1:14">
      <c r="A76" s="798" t="s">
        <v>488</v>
      </c>
      <c r="B76" s="799"/>
      <c r="C76" s="799"/>
      <c r="D76" s="800"/>
    </row>
    <row r="77" spans="1:14">
      <c r="A77" s="20">
        <v>175.46</v>
      </c>
      <c r="B77" s="20"/>
      <c r="C77" s="20">
        <v>1</v>
      </c>
      <c r="D77" s="6">
        <f>A77*C77</f>
        <v>175.46</v>
      </c>
    </row>
    <row r="78" spans="1:14">
      <c r="A78" s="6">
        <f>A70</f>
        <v>103.21999999999998</v>
      </c>
      <c r="B78" s="4">
        <v>0.2</v>
      </c>
      <c r="C78" s="4">
        <v>-1</v>
      </c>
      <c r="D78" s="6">
        <f>A78*C78*B78</f>
        <v>-20.643999999999998</v>
      </c>
      <c r="F78" s="11"/>
      <c r="I78" s="11"/>
      <c r="K78" s="11"/>
      <c r="N78" s="11"/>
    </row>
    <row r="79" spans="1:14">
      <c r="A79" s="6">
        <f>A71</f>
        <v>12.35</v>
      </c>
      <c r="B79" s="4">
        <v>0.15</v>
      </c>
      <c r="C79" s="4">
        <v>-1</v>
      </c>
      <c r="D79" s="6">
        <f>A79*C79*B79</f>
        <v>-1.8524999999999998</v>
      </c>
      <c r="F79" s="11"/>
      <c r="I79" s="11"/>
      <c r="K79" s="11"/>
      <c r="N79" s="11"/>
    </row>
    <row r="80" spans="1:14">
      <c r="A80" s="4"/>
      <c r="B80" s="4"/>
      <c r="C80" s="7"/>
      <c r="D80" s="6">
        <f>SUM(D77:D79)</f>
        <v>152.96350000000001</v>
      </c>
      <c r="I80" s="11"/>
      <c r="N80" s="11"/>
    </row>
    <row r="83" spans="1:16">
      <c r="A83" s="805" t="s">
        <v>307</v>
      </c>
      <c r="B83" s="801"/>
      <c r="C83" s="806"/>
      <c r="D83" s="805" t="s">
        <v>308</v>
      </c>
      <c r="E83" s="801"/>
      <c r="F83" s="801"/>
      <c r="G83" s="801"/>
      <c r="H83" s="806"/>
      <c r="J83" s="798" t="s">
        <v>309</v>
      </c>
      <c r="K83" s="799"/>
      <c r="L83" s="800"/>
      <c r="M83" s="25"/>
      <c r="N83" s="798" t="s">
        <v>352</v>
      </c>
      <c r="O83" s="799"/>
      <c r="P83" s="800"/>
    </row>
    <row r="84" spans="1:16">
      <c r="A84" s="4">
        <v>6.09</v>
      </c>
      <c r="B84" s="4">
        <v>3</v>
      </c>
      <c r="C84" s="4">
        <f t="shared" ref="C84:C92" si="14">A84*B84</f>
        <v>18.27</v>
      </c>
      <c r="D84" s="4">
        <v>3.4</v>
      </c>
      <c r="E84" s="4">
        <f>B84*2</f>
        <v>6</v>
      </c>
      <c r="F84" s="4"/>
      <c r="G84" s="4"/>
      <c r="H84" s="4">
        <f>D84*E84</f>
        <v>20.399999999999999</v>
      </c>
      <c r="J84" s="4">
        <v>3.4</v>
      </c>
      <c r="K84" s="6">
        <v>1</v>
      </c>
      <c r="L84" s="4">
        <f>J84*K84</f>
        <v>3.4</v>
      </c>
      <c r="N84" s="4">
        <v>3.4</v>
      </c>
      <c r="O84" s="4">
        <v>2</v>
      </c>
      <c r="P84" s="4">
        <f>N84*O84</f>
        <v>6.8</v>
      </c>
    </row>
    <row r="85" spans="1:16">
      <c r="A85" s="4">
        <v>4.5999999999999996</v>
      </c>
      <c r="B85" s="4">
        <v>2</v>
      </c>
      <c r="C85" s="4">
        <f t="shared" si="14"/>
        <v>9.1999999999999993</v>
      </c>
      <c r="D85" s="4">
        <v>2.6</v>
      </c>
      <c r="E85" s="4">
        <f t="shared" ref="E85:E91" si="15">B85*2</f>
        <v>4</v>
      </c>
      <c r="F85" s="4"/>
      <c r="G85" s="4"/>
      <c r="H85" s="4">
        <f>D85*E85</f>
        <v>10.4</v>
      </c>
      <c r="J85" s="4">
        <v>2.6</v>
      </c>
      <c r="K85" s="6">
        <v>2</v>
      </c>
      <c r="L85" s="4">
        <f t="shared" ref="L85:L102" si="16">J85*K85</f>
        <v>5.2</v>
      </c>
      <c r="N85" s="4">
        <v>2.6</v>
      </c>
      <c r="O85" s="4">
        <v>1</v>
      </c>
      <c r="P85" s="4">
        <f t="shared" ref="P85:P88" si="17">N85*O85</f>
        <v>2.6</v>
      </c>
    </row>
    <row r="86" spans="1:16">
      <c r="A86" s="4">
        <v>4.3</v>
      </c>
      <c r="B86" s="4">
        <v>2</v>
      </c>
      <c r="C86" s="4">
        <f t="shared" si="14"/>
        <v>8.6</v>
      </c>
      <c r="D86" s="4">
        <v>2.4</v>
      </c>
      <c r="E86" s="4">
        <f t="shared" si="15"/>
        <v>4</v>
      </c>
      <c r="F86" s="4"/>
      <c r="G86" s="4"/>
      <c r="H86" s="4">
        <f t="shared" ref="H86:H91" si="18">D86*E86</f>
        <v>9.6</v>
      </c>
      <c r="J86" s="4">
        <v>1.4</v>
      </c>
      <c r="K86" s="6">
        <v>1</v>
      </c>
      <c r="L86" s="4">
        <f t="shared" si="16"/>
        <v>1.4</v>
      </c>
      <c r="N86" s="4">
        <v>2.4</v>
      </c>
      <c r="O86" s="4">
        <v>1</v>
      </c>
      <c r="P86" s="4">
        <f t="shared" si="17"/>
        <v>2.4</v>
      </c>
    </row>
    <row r="87" spans="1:16">
      <c r="A87" s="4">
        <v>5.0999999999999996</v>
      </c>
      <c r="B87" s="4">
        <v>5</v>
      </c>
      <c r="C87" s="4">
        <f t="shared" si="14"/>
        <v>25.5</v>
      </c>
      <c r="D87" s="4">
        <v>3</v>
      </c>
      <c r="E87" s="4">
        <f t="shared" si="15"/>
        <v>10</v>
      </c>
      <c r="F87" s="4"/>
      <c r="G87" s="4"/>
      <c r="H87" s="4">
        <f t="shared" si="18"/>
        <v>30</v>
      </c>
      <c r="J87" s="4">
        <v>2.4</v>
      </c>
      <c r="K87" s="6">
        <v>2</v>
      </c>
      <c r="L87" s="4">
        <f t="shared" si="16"/>
        <v>4.8</v>
      </c>
      <c r="N87" s="4">
        <v>5</v>
      </c>
      <c r="O87" s="4">
        <v>1</v>
      </c>
      <c r="P87" s="4">
        <f t="shared" si="17"/>
        <v>5</v>
      </c>
    </row>
    <row r="88" spans="1:16">
      <c r="A88" s="4">
        <v>10.43</v>
      </c>
      <c r="B88" s="4">
        <v>10</v>
      </c>
      <c r="C88" s="4">
        <f t="shared" si="14"/>
        <v>104.3</v>
      </c>
      <c r="D88" s="4">
        <v>6</v>
      </c>
      <c r="E88" s="4">
        <f t="shared" si="15"/>
        <v>20</v>
      </c>
      <c r="F88" s="4"/>
      <c r="G88" s="4"/>
      <c r="H88" s="4">
        <f t="shared" si="18"/>
        <v>120</v>
      </c>
      <c r="J88" s="4">
        <v>1.4</v>
      </c>
      <c r="K88" s="6">
        <v>2</v>
      </c>
      <c r="L88" s="4">
        <f t="shared" si="16"/>
        <v>2.8</v>
      </c>
      <c r="N88" s="4"/>
      <c r="O88" s="4"/>
      <c r="P88" s="4">
        <f t="shared" si="17"/>
        <v>0</v>
      </c>
    </row>
    <row r="89" spans="1:16">
      <c r="A89" s="4"/>
      <c r="B89" s="4"/>
      <c r="C89" s="4">
        <f t="shared" si="14"/>
        <v>0</v>
      </c>
      <c r="D89" s="4"/>
      <c r="E89" s="4">
        <f t="shared" si="15"/>
        <v>0</v>
      </c>
      <c r="F89" s="4"/>
      <c r="G89" s="4"/>
      <c r="H89" s="4">
        <f t="shared" si="18"/>
        <v>0</v>
      </c>
      <c r="J89" s="4">
        <v>3</v>
      </c>
      <c r="K89" s="6">
        <v>2</v>
      </c>
      <c r="L89" s="4">
        <f t="shared" si="16"/>
        <v>6</v>
      </c>
      <c r="N89" s="4"/>
      <c r="O89" s="4"/>
      <c r="P89" s="4"/>
    </row>
    <row r="90" spans="1:16">
      <c r="A90" s="4"/>
      <c r="B90" s="4"/>
      <c r="C90" s="4">
        <f t="shared" si="14"/>
        <v>0</v>
      </c>
      <c r="D90" s="4"/>
      <c r="E90" s="4">
        <f t="shared" si="15"/>
        <v>0</v>
      </c>
      <c r="F90" s="4"/>
      <c r="G90" s="4"/>
      <c r="H90" s="4">
        <f t="shared" si="18"/>
        <v>0</v>
      </c>
      <c r="J90" s="4">
        <v>5</v>
      </c>
      <c r="K90" s="6">
        <v>1</v>
      </c>
      <c r="L90" s="4">
        <f t="shared" si="16"/>
        <v>5</v>
      </c>
      <c r="N90" s="4"/>
      <c r="O90" s="4"/>
      <c r="P90" s="4"/>
    </row>
    <row r="91" spans="1:16">
      <c r="A91" s="4"/>
      <c r="B91" s="4"/>
      <c r="C91" s="4">
        <f t="shared" si="14"/>
        <v>0</v>
      </c>
      <c r="D91" s="4"/>
      <c r="E91" s="4">
        <f t="shared" si="15"/>
        <v>0</v>
      </c>
      <c r="F91" s="4"/>
      <c r="G91" s="4"/>
      <c r="H91" s="4">
        <f t="shared" si="18"/>
        <v>0</v>
      </c>
      <c r="J91" s="4">
        <v>6</v>
      </c>
      <c r="K91" s="6">
        <v>4</v>
      </c>
      <c r="L91" s="4">
        <f t="shared" si="16"/>
        <v>24</v>
      </c>
      <c r="N91" s="4"/>
      <c r="O91" s="4"/>
      <c r="P91" s="5">
        <f>SUM(P84:P90)</f>
        <v>16.8</v>
      </c>
    </row>
    <row r="92" spans="1:16">
      <c r="A92" s="4"/>
      <c r="B92" s="4"/>
      <c r="C92" s="4">
        <f t="shared" si="14"/>
        <v>0</v>
      </c>
      <c r="D92" s="4"/>
      <c r="F92" s="4"/>
      <c r="G92" s="4"/>
      <c r="H92" s="4">
        <f>D92*F92</f>
        <v>0</v>
      </c>
      <c r="J92" s="4"/>
      <c r="K92" s="6"/>
      <c r="L92" s="4">
        <f t="shared" si="16"/>
        <v>0</v>
      </c>
    </row>
    <row r="93" spans="1:16">
      <c r="A93" s="4"/>
      <c r="B93" s="4"/>
      <c r="C93" s="5">
        <f>SUM(C84:C92)</f>
        <v>165.87</v>
      </c>
      <c r="D93" s="4"/>
      <c r="E93" s="4"/>
      <c r="F93" s="4"/>
      <c r="G93" s="4"/>
      <c r="H93" s="5">
        <f>SUM(H84:H92)</f>
        <v>190.4</v>
      </c>
      <c r="J93" s="4"/>
      <c r="K93" s="6"/>
      <c r="L93" s="4">
        <f t="shared" si="16"/>
        <v>0</v>
      </c>
    </row>
    <row r="94" spans="1:16">
      <c r="A94" s="805" t="s">
        <v>310</v>
      </c>
      <c r="B94" s="801"/>
      <c r="C94" s="806"/>
      <c r="D94" s="805" t="s">
        <v>311</v>
      </c>
      <c r="E94" s="801"/>
      <c r="F94" s="801"/>
      <c r="G94" s="801"/>
      <c r="H94" s="806"/>
      <c r="J94" s="4"/>
      <c r="K94" s="6"/>
      <c r="L94" s="4">
        <f t="shared" si="16"/>
        <v>0</v>
      </c>
    </row>
    <row r="95" spans="1:16">
      <c r="A95" s="4">
        <v>4</v>
      </c>
      <c r="B95" s="4">
        <v>3</v>
      </c>
      <c r="C95" s="4">
        <f>A95*B95</f>
        <v>12</v>
      </c>
      <c r="D95" s="4"/>
      <c r="E95" s="4"/>
      <c r="F95" s="4"/>
      <c r="G95" s="4"/>
      <c r="H95" s="4"/>
      <c r="J95" s="4"/>
      <c r="K95" s="6"/>
      <c r="L95" s="4">
        <f t="shared" si="16"/>
        <v>0</v>
      </c>
    </row>
    <row r="96" spans="1:16">
      <c r="A96" s="4">
        <v>3</v>
      </c>
      <c r="B96" s="4">
        <v>2</v>
      </c>
      <c r="C96" s="4">
        <f t="shared" ref="C96:C102" si="19">A96*B96</f>
        <v>6</v>
      </c>
      <c r="D96" s="4"/>
      <c r="E96" s="4"/>
      <c r="F96" s="4"/>
      <c r="G96" s="4"/>
      <c r="H96" s="4"/>
      <c r="J96" s="4"/>
      <c r="K96" s="6"/>
      <c r="L96" s="4">
        <f t="shared" si="16"/>
        <v>0</v>
      </c>
    </row>
    <row r="97" spans="1:13">
      <c r="A97" s="4">
        <v>3</v>
      </c>
      <c r="B97" s="4">
        <v>2</v>
      </c>
      <c r="C97" s="4">
        <f t="shared" si="19"/>
        <v>6</v>
      </c>
      <c r="D97" s="4"/>
      <c r="E97" s="4"/>
      <c r="F97" s="4"/>
      <c r="G97" s="4"/>
      <c r="H97" s="4"/>
      <c r="J97" s="4"/>
      <c r="K97" s="6"/>
      <c r="L97" s="4">
        <f t="shared" si="16"/>
        <v>0</v>
      </c>
    </row>
    <row r="98" spans="1:13">
      <c r="A98" s="4">
        <v>3</v>
      </c>
      <c r="B98" s="4">
        <v>5</v>
      </c>
      <c r="C98" s="4">
        <f t="shared" si="19"/>
        <v>15</v>
      </c>
      <c r="D98" s="4"/>
      <c r="E98" s="4"/>
      <c r="F98" s="4"/>
      <c r="G98" s="4"/>
      <c r="H98" s="4"/>
      <c r="J98" s="4"/>
      <c r="K98" s="6"/>
      <c r="L98" s="4">
        <f t="shared" si="16"/>
        <v>0</v>
      </c>
    </row>
    <row r="99" spans="1:13">
      <c r="A99" s="4">
        <v>6</v>
      </c>
      <c r="B99" s="4">
        <v>10</v>
      </c>
      <c r="C99" s="4">
        <f t="shared" si="19"/>
        <v>60</v>
      </c>
      <c r="D99" s="4"/>
      <c r="E99" s="4"/>
      <c r="F99" s="4"/>
      <c r="G99" s="4"/>
      <c r="H99" s="4"/>
      <c r="J99" s="4"/>
      <c r="K99" s="6"/>
      <c r="L99" s="4"/>
    </row>
    <row r="100" spans="1:13">
      <c r="A100" s="4"/>
      <c r="B100" s="4"/>
      <c r="C100" s="4">
        <f t="shared" si="19"/>
        <v>0</v>
      </c>
      <c r="D100" s="4"/>
      <c r="E100" s="4"/>
      <c r="F100" s="4"/>
      <c r="G100" s="4"/>
      <c r="H100" s="4"/>
      <c r="J100" s="4"/>
      <c r="K100" s="6"/>
      <c r="L100" s="4"/>
    </row>
    <row r="101" spans="1:13">
      <c r="A101" s="4"/>
      <c r="B101" s="4"/>
      <c r="C101" s="4">
        <f t="shared" si="19"/>
        <v>0</v>
      </c>
      <c r="D101" s="4"/>
      <c r="E101" s="4"/>
      <c r="F101" s="4"/>
      <c r="G101" s="4"/>
      <c r="H101" s="4"/>
      <c r="J101" s="4"/>
      <c r="K101" s="6"/>
      <c r="L101" s="5">
        <f>SUM(L84:L98)</f>
        <v>52.6</v>
      </c>
      <c r="M101" s="21"/>
    </row>
    <row r="102" spans="1:13">
      <c r="A102" s="4"/>
      <c r="B102" s="4"/>
      <c r="C102" s="4">
        <f t="shared" si="19"/>
        <v>0</v>
      </c>
      <c r="D102" s="4"/>
      <c r="E102" s="4"/>
      <c r="F102" s="4"/>
      <c r="G102" s="4"/>
      <c r="H102" s="4"/>
      <c r="J102"/>
      <c r="K102" s="11"/>
      <c r="L102">
        <f t="shared" si="16"/>
        <v>0</v>
      </c>
    </row>
    <row r="103" spans="1:13">
      <c r="A103" s="4"/>
      <c r="B103" s="4"/>
      <c r="C103" s="5">
        <f>SUM(C95:C102)</f>
        <v>99</v>
      </c>
      <c r="D103" s="4"/>
      <c r="E103" s="4"/>
      <c r="F103" s="4"/>
      <c r="G103" s="4"/>
      <c r="H103" s="4"/>
      <c r="J103"/>
      <c r="K103" s="11"/>
    </row>
  </sheetData>
  <mergeCells count="13">
    <mergeCell ref="J83:L83"/>
    <mergeCell ref="N83:P83"/>
    <mergeCell ref="A1:D1"/>
    <mergeCell ref="N1:Q1"/>
    <mergeCell ref="A28:F28"/>
    <mergeCell ref="A48:F48"/>
    <mergeCell ref="A57:E57"/>
    <mergeCell ref="A94:C94"/>
    <mergeCell ref="D94:H94"/>
    <mergeCell ref="A68:D68"/>
    <mergeCell ref="A76:D76"/>
    <mergeCell ref="A83:C83"/>
    <mergeCell ref="D83:H83"/>
  </mergeCells>
  <pageMargins left="0.7" right="0.7" top="0.75" bottom="0.75" header="0.3" footer="0.3"/>
  <pageSetup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AC54F-E452-4D94-8CAA-564D9A9BC7AA}">
  <sheetPr>
    <pageSetUpPr fitToPage="1"/>
  </sheetPr>
  <dimension ref="A1:G27"/>
  <sheetViews>
    <sheetView view="pageBreakPreview" zoomScale="84" zoomScaleNormal="100" zoomScaleSheetLayoutView="84" workbookViewId="0">
      <selection activeCell="E1" sqref="E1:G1"/>
    </sheetView>
  </sheetViews>
  <sheetFormatPr defaultRowHeight="19.5"/>
  <cols>
    <col min="1" max="1" width="7.7109375" style="373" customWidth="1"/>
    <col min="2" max="2" width="55.7109375" style="330" customWidth="1"/>
    <col min="3" max="3" width="7.140625" style="374" customWidth="1"/>
    <col min="4" max="4" width="7.28515625" style="378" customWidth="1"/>
    <col min="5" max="5" width="17.140625" style="639" customWidth="1"/>
    <col min="6" max="6" width="17.5703125" style="375" customWidth="1"/>
    <col min="7" max="7" width="20.7109375" style="377" customWidth="1"/>
    <col min="8" max="257" width="9.140625" style="15"/>
    <col min="258" max="258" width="5.140625" style="15" customWidth="1"/>
    <col min="259" max="259" width="53.28515625" style="15" customWidth="1"/>
    <col min="260" max="260" width="6.5703125" style="15" customWidth="1"/>
    <col min="261" max="261" width="6.28515625" style="15" customWidth="1"/>
    <col min="262" max="262" width="17.42578125" style="15" customWidth="1"/>
    <col min="263" max="513" width="9.140625" style="15"/>
    <col min="514" max="514" width="5.140625" style="15" customWidth="1"/>
    <col min="515" max="515" width="53.28515625" style="15" customWidth="1"/>
    <col min="516" max="516" width="6.5703125" style="15" customWidth="1"/>
    <col min="517" max="517" width="6.28515625" style="15" customWidth="1"/>
    <col min="518" max="518" width="17.42578125" style="15" customWidth="1"/>
    <col min="519" max="769" width="9.140625" style="15"/>
    <col min="770" max="770" width="5.140625" style="15" customWidth="1"/>
    <col min="771" max="771" width="53.28515625" style="15" customWidth="1"/>
    <col min="772" max="772" width="6.5703125" style="15" customWidth="1"/>
    <col min="773" max="773" width="6.28515625" style="15" customWidth="1"/>
    <col min="774" max="774" width="17.42578125" style="15" customWidth="1"/>
    <col min="775" max="1025" width="9.140625" style="15"/>
    <col min="1026" max="1026" width="5.140625" style="15" customWidth="1"/>
    <col min="1027" max="1027" width="53.28515625" style="15" customWidth="1"/>
    <col min="1028" max="1028" width="6.5703125" style="15" customWidth="1"/>
    <col min="1029" max="1029" width="6.28515625" style="15" customWidth="1"/>
    <col min="1030" max="1030" width="17.42578125" style="15" customWidth="1"/>
    <col min="1031" max="1281" width="9.140625" style="15"/>
    <col min="1282" max="1282" width="5.140625" style="15" customWidth="1"/>
    <col min="1283" max="1283" width="53.28515625" style="15" customWidth="1"/>
    <col min="1284" max="1284" width="6.5703125" style="15" customWidth="1"/>
    <col min="1285" max="1285" width="6.28515625" style="15" customWidth="1"/>
    <col min="1286" max="1286" width="17.42578125" style="15" customWidth="1"/>
    <col min="1287" max="1537" width="9.140625" style="15"/>
    <col min="1538" max="1538" width="5.140625" style="15" customWidth="1"/>
    <col min="1539" max="1539" width="53.28515625" style="15" customWidth="1"/>
    <col min="1540" max="1540" width="6.5703125" style="15" customWidth="1"/>
    <col min="1541" max="1541" width="6.28515625" style="15" customWidth="1"/>
    <col min="1542" max="1542" width="17.42578125" style="15" customWidth="1"/>
    <col min="1543" max="1793" width="9.140625" style="15"/>
    <col min="1794" max="1794" width="5.140625" style="15" customWidth="1"/>
    <col min="1795" max="1795" width="53.28515625" style="15" customWidth="1"/>
    <col min="1796" max="1796" width="6.5703125" style="15" customWidth="1"/>
    <col min="1797" max="1797" width="6.28515625" style="15" customWidth="1"/>
    <col min="1798" max="1798" width="17.42578125" style="15" customWidth="1"/>
    <col min="1799" max="2049" width="9.140625" style="15"/>
    <col min="2050" max="2050" width="5.140625" style="15" customWidth="1"/>
    <col min="2051" max="2051" width="53.28515625" style="15" customWidth="1"/>
    <col min="2052" max="2052" width="6.5703125" style="15" customWidth="1"/>
    <col min="2053" max="2053" width="6.28515625" style="15" customWidth="1"/>
    <col min="2054" max="2054" width="17.42578125" style="15" customWidth="1"/>
    <col min="2055" max="2305" width="9.140625" style="15"/>
    <col min="2306" max="2306" width="5.140625" style="15" customWidth="1"/>
    <col min="2307" max="2307" width="53.28515625" style="15" customWidth="1"/>
    <col min="2308" max="2308" width="6.5703125" style="15" customWidth="1"/>
    <col min="2309" max="2309" width="6.28515625" style="15" customWidth="1"/>
    <col min="2310" max="2310" width="17.42578125" style="15" customWidth="1"/>
    <col min="2311" max="2561" width="9.140625" style="15"/>
    <col min="2562" max="2562" width="5.140625" style="15" customWidth="1"/>
    <col min="2563" max="2563" width="53.28515625" style="15" customWidth="1"/>
    <col min="2564" max="2564" width="6.5703125" style="15" customWidth="1"/>
    <col min="2565" max="2565" width="6.28515625" style="15" customWidth="1"/>
    <col min="2566" max="2566" width="17.42578125" style="15" customWidth="1"/>
    <col min="2567" max="2817" width="9.140625" style="15"/>
    <col min="2818" max="2818" width="5.140625" style="15" customWidth="1"/>
    <col min="2819" max="2819" width="53.28515625" style="15" customWidth="1"/>
    <col min="2820" max="2820" width="6.5703125" style="15" customWidth="1"/>
    <col min="2821" max="2821" width="6.28515625" style="15" customWidth="1"/>
    <col min="2822" max="2822" width="17.42578125" style="15" customWidth="1"/>
    <col min="2823" max="3073" width="9.140625" style="15"/>
    <col min="3074" max="3074" width="5.140625" style="15" customWidth="1"/>
    <col min="3075" max="3075" width="53.28515625" style="15" customWidth="1"/>
    <col min="3076" max="3076" width="6.5703125" style="15" customWidth="1"/>
    <col min="3077" max="3077" width="6.28515625" style="15" customWidth="1"/>
    <col min="3078" max="3078" width="17.42578125" style="15" customWidth="1"/>
    <col min="3079" max="3329" width="9.140625" style="15"/>
    <col min="3330" max="3330" width="5.140625" style="15" customWidth="1"/>
    <col min="3331" max="3331" width="53.28515625" style="15" customWidth="1"/>
    <col min="3332" max="3332" width="6.5703125" style="15" customWidth="1"/>
    <col min="3333" max="3333" width="6.28515625" style="15" customWidth="1"/>
    <col min="3334" max="3334" width="17.42578125" style="15" customWidth="1"/>
    <col min="3335" max="3585" width="9.140625" style="15"/>
    <col min="3586" max="3586" width="5.140625" style="15" customWidth="1"/>
    <col min="3587" max="3587" width="53.28515625" style="15" customWidth="1"/>
    <col min="3588" max="3588" width="6.5703125" style="15" customWidth="1"/>
    <col min="3589" max="3589" width="6.28515625" style="15" customWidth="1"/>
    <col min="3590" max="3590" width="17.42578125" style="15" customWidth="1"/>
    <col min="3591" max="3841" width="9.140625" style="15"/>
    <col min="3842" max="3842" width="5.140625" style="15" customWidth="1"/>
    <col min="3843" max="3843" width="53.28515625" style="15" customWidth="1"/>
    <col min="3844" max="3844" width="6.5703125" style="15" customWidth="1"/>
    <col min="3845" max="3845" width="6.28515625" style="15" customWidth="1"/>
    <col min="3846" max="3846" width="17.42578125" style="15" customWidth="1"/>
    <col min="3847" max="4097" width="9.140625" style="15"/>
    <col min="4098" max="4098" width="5.140625" style="15" customWidth="1"/>
    <col min="4099" max="4099" width="53.28515625" style="15" customWidth="1"/>
    <col min="4100" max="4100" width="6.5703125" style="15" customWidth="1"/>
    <col min="4101" max="4101" width="6.28515625" style="15" customWidth="1"/>
    <col min="4102" max="4102" width="17.42578125" style="15" customWidth="1"/>
    <col min="4103" max="4353" width="9.140625" style="15"/>
    <col min="4354" max="4354" width="5.140625" style="15" customWidth="1"/>
    <col min="4355" max="4355" width="53.28515625" style="15" customWidth="1"/>
    <col min="4356" max="4356" width="6.5703125" style="15" customWidth="1"/>
    <col min="4357" max="4357" width="6.28515625" style="15" customWidth="1"/>
    <col min="4358" max="4358" width="17.42578125" style="15" customWidth="1"/>
    <col min="4359" max="4609" width="9.140625" style="15"/>
    <col min="4610" max="4610" width="5.140625" style="15" customWidth="1"/>
    <col min="4611" max="4611" width="53.28515625" style="15" customWidth="1"/>
    <col min="4612" max="4612" width="6.5703125" style="15" customWidth="1"/>
    <col min="4613" max="4613" width="6.28515625" style="15" customWidth="1"/>
    <col min="4614" max="4614" width="17.42578125" style="15" customWidth="1"/>
    <col min="4615" max="4865" width="9.140625" style="15"/>
    <col min="4866" max="4866" width="5.140625" style="15" customWidth="1"/>
    <col min="4867" max="4867" width="53.28515625" style="15" customWidth="1"/>
    <col min="4868" max="4868" width="6.5703125" style="15" customWidth="1"/>
    <col min="4869" max="4869" width="6.28515625" style="15" customWidth="1"/>
    <col min="4870" max="4870" width="17.42578125" style="15" customWidth="1"/>
    <col min="4871" max="5121" width="9.140625" style="15"/>
    <col min="5122" max="5122" width="5.140625" style="15" customWidth="1"/>
    <col min="5123" max="5123" width="53.28515625" style="15" customWidth="1"/>
    <col min="5124" max="5124" width="6.5703125" style="15" customWidth="1"/>
    <col min="5125" max="5125" width="6.28515625" style="15" customWidth="1"/>
    <col min="5126" max="5126" width="17.42578125" style="15" customWidth="1"/>
    <col min="5127" max="5377" width="9.140625" style="15"/>
    <col min="5378" max="5378" width="5.140625" style="15" customWidth="1"/>
    <col min="5379" max="5379" width="53.28515625" style="15" customWidth="1"/>
    <col min="5380" max="5380" width="6.5703125" style="15" customWidth="1"/>
    <col min="5381" max="5381" width="6.28515625" style="15" customWidth="1"/>
    <col min="5382" max="5382" width="17.42578125" style="15" customWidth="1"/>
    <col min="5383" max="5633" width="9.140625" style="15"/>
    <col min="5634" max="5634" width="5.140625" style="15" customWidth="1"/>
    <col min="5635" max="5635" width="53.28515625" style="15" customWidth="1"/>
    <col min="5636" max="5636" width="6.5703125" style="15" customWidth="1"/>
    <col min="5637" max="5637" width="6.28515625" style="15" customWidth="1"/>
    <col min="5638" max="5638" width="17.42578125" style="15" customWidth="1"/>
    <col min="5639" max="5889" width="9.140625" style="15"/>
    <col min="5890" max="5890" width="5.140625" style="15" customWidth="1"/>
    <col min="5891" max="5891" width="53.28515625" style="15" customWidth="1"/>
    <col min="5892" max="5892" width="6.5703125" style="15" customWidth="1"/>
    <col min="5893" max="5893" width="6.28515625" style="15" customWidth="1"/>
    <col min="5894" max="5894" width="17.42578125" style="15" customWidth="1"/>
    <col min="5895" max="6145" width="9.140625" style="15"/>
    <col min="6146" max="6146" width="5.140625" style="15" customWidth="1"/>
    <col min="6147" max="6147" width="53.28515625" style="15" customWidth="1"/>
    <col min="6148" max="6148" width="6.5703125" style="15" customWidth="1"/>
    <col min="6149" max="6149" width="6.28515625" style="15" customWidth="1"/>
    <col min="6150" max="6150" width="17.42578125" style="15" customWidth="1"/>
    <col min="6151" max="6401" width="9.140625" style="15"/>
    <col min="6402" max="6402" width="5.140625" style="15" customWidth="1"/>
    <col min="6403" max="6403" width="53.28515625" style="15" customWidth="1"/>
    <col min="6404" max="6404" width="6.5703125" style="15" customWidth="1"/>
    <col min="6405" max="6405" width="6.28515625" style="15" customWidth="1"/>
    <col min="6406" max="6406" width="17.42578125" style="15" customWidth="1"/>
    <col min="6407" max="6657" width="9.140625" style="15"/>
    <col min="6658" max="6658" width="5.140625" style="15" customWidth="1"/>
    <col min="6659" max="6659" width="53.28515625" style="15" customWidth="1"/>
    <col min="6660" max="6660" width="6.5703125" style="15" customWidth="1"/>
    <col min="6661" max="6661" width="6.28515625" style="15" customWidth="1"/>
    <col min="6662" max="6662" width="17.42578125" style="15" customWidth="1"/>
    <col min="6663" max="6913" width="9.140625" style="15"/>
    <col min="6914" max="6914" width="5.140625" style="15" customWidth="1"/>
    <col min="6915" max="6915" width="53.28515625" style="15" customWidth="1"/>
    <col min="6916" max="6916" width="6.5703125" style="15" customWidth="1"/>
    <col min="6917" max="6917" width="6.28515625" style="15" customWidth="1"/>
    <col min="6918" max="6918" width="17.42578125" style="15" customWidth="1"/>
    <col min="6919" max="7169" width="9.140625" style="15"/>
    <col min="7170" max="7170" width="5.140625" style="15" customWidth="1"/>
    <col min="7171" max="7171" width="53.28515625" style="15" customWidth="1"/>
    <col min="7172" max="7172" width="6.5703125" style="15" customWidth="1"/>
    <col min="7173" max="7173" width="6.28515625" style="15" customWidth="1"/>
    <col min="7174" max="7174" width="17.42578125" style="15" customWidth="1"/>
    <col min="7175" max="7425" width="9.140625" style="15"/>
    <col min="7426" max="7426" width="5.140625" style="15" customWidth="1"/>
    <col min="7427" max="7427" width="53.28515625" style="15" customWidth="1"/>
    <col min="7428" max="7428" width="6.5703125" style="15" customWidth="1"/>
    <col min="7429" max="7429" width="6.28515625" style="15" customWidth="1"/>
    <col min="7430" max="7430" width="17.42578125" style="15" customWidth="1"/>
    <col min="7431" max="7681" width="9.140625" style="15"/>
    <col min="7682" max="7682" width="5.140625" style="15" customWidth="1"/>
    <col min="7683" max="7683" width="53.28515625" style="15" customWidth="1"/>
    <col min="7684" max="7684" width="6.5703125" style="15" customWidth="1"/>
    <col min="7685" max="7685" width="6.28515625" style="15" customWidth="1"/>
    <col min="7686" max="7686" width="17.42578125" style="15" customWidth="1"/>
    <col min="7687" max="7937" width="9.140625" style="15"/>
    <col min="7938" max="7938" width="5.140625" style="15" customWidth="1"/>
    <col min="7939" max="7939" width="53.28515625" style="15" customWidth="1"/>
    <col min="7940" max="7940" width="6.5703125" style="15" customWidth="1"/>
    <col min="7941" max="7941" width="6.28515625" style="15" customWidth="1"/>
    <col min="7942" max="7942" width="17.42578125" style="15" customWidth="1"/>
    <col min="7943" max="8193" width="9.140625" style="15"/>
    <col min="8194" max="8194" width="5.140625" style="15" customWidth="1"/>
    <col min="8195" max="8195" width="53.28515625" style="15" customWidth="1"/>
    <col min="8196" max="8196" width="6.5703125" style="15" customWidth="1"/>
    <col min="8197" max="8197" width="6.28515625" style="15" customWidth="1"/>
    <col min="8198" max="8198" width="17.42578125" style="15" customWidth="1"/>
    <col min="8199" max="8449" width="9.140625" style="15"/>
    <col min="8450" max="8450" width="5.140625" style="15" customWidth="1"/>
    <col min="8451" max="8451" width="53.28515625" style="15" customWidth="1"/>
    <col min="8452" max="8452" width="6.5703125" style="15" customWidth="1"/>
    <col min="8453" max="8453" width="6.28515625" style="15" customWidth="1"/>
    <col min="8454" max="8454" width="17.42578125" style="15" customWidth="1"/>
    <col min="8455" max="8705" width="9.140625" style="15"/>
    <col min="8706" max="8706" width="5.140625" style="15" customWidth="1"/>
    <col min="8707" max="8707" width="53.28515625" style="15" customWidth="1"/>
    <col min="8708" max="8708" width="6.5703125" style="15" customWidth="1"/>
    <col min="8709" max="8709" width="6.28515625" style="15" customWidth="1"/>
    <col min="8710" max="8710" width="17.42578125" style="15" customWidth="1"/>
    <col min="8711" max="8961" width="9.140625" style="15"/>
    <col min="8962" max="8962" width="5.140625" style="15" customWidth="1"/>
    <col min="8963" max="8963" width="53.28515625" style="15" customWidth="1"/>
    <col min="8964" max="8964" width="6.5703125" style="15" customWidth="1"/>
    <col min="8965" max="8965" width="6.28515625" style="15" customWidth="1"/>
    <col min="8966" max="8966" width="17.42578125" style="15" customWidth="1"/>
    <col min="8967" max="9217" width="9.140625" style="15"/>
    <col min="9218" max="9218" width="5.140625" style="15" customWidth="1"/>
    <col min="9219" max="9219" width="53.28515625" style="15" customWidth="1"/>
    <col min="9220" max="9220" width="6.5703125" style="15" customWidth="1"/>
    <col min="9221" max="9221" width="6.28515625" style="15" customWidth="1"/>
    <col min="9222" max="9222" width="17.42578125" style="15" customWidth="1"/>
    <col min="9223" max="9473" width="9.140625" style="15"/>
    <col min="9474" max="9474" width="5.140625" style="15" customWidth="1"/>
    <col min="9475" max="9475" width="53.28515625" style="15" customWidth="1"/>
    <col min="9476" max="9476" width="6.5703125" style="15" customWidth="1"/>
    <col min="9477" max="9477" width="6.28515625" style="15" customWidth="1"/>
    <col min="9478" max="9478" width="17.42578125" style="15" customWidth="1"/>
    <col min="9479" max="9729" width="9.140625" style="15"/>
    <col min="9730" max="9730" width="5.140625" style="15" customWidth="1"/>
    <col min="9731" max="9731" width="53.28515625" style="15" customWidth="1"/>
    <col min="9732" max="9732" width="6.5703125" style="15" customWidth="1"/>
    <col min="9733" max="9733" width="6.28515625" style="15" customWidth="1"/>
    <col min="9734" max="9734" width="17.42578125" style="15" customWidth="1"/>
    <col min="9735" max="9985" width="9.140625" style="15"/>
    <col min="9986" max="9986" width="5.140625" style="15" customWidth="1"/>
    <col min="9987" max="9987" width="53.28515625" style="15" customWidth="1"/>
    <col min="9988" max="9988" width="6.5703125" style="15" customWidth="1"/>
    <col min="9989" max="9989" width="6.28515625" style="15" customWidth="1"/>
    <col min="9990" max="9990" width="17.42578125" style="15" customWidth="1"/>
    <col min="9991" max="10241" width="9.140625" style="15"/>
    <col min="10242" max="10242" width="5.140625" style="15" customWidth="1"/>
    <col min="10243" max="10243" width="53.28515625" style="15" customWidth="1"/>
    <col min="10244" max="10244" width="6.5703125" style="15" customWidth="1"/>
    <col min="10245" max="10245" width="6.28515625" style="15" customWidth="1"/>
    <col min="10246" max="10246" width="17.42578125" style="15" customWidth="1"/>
    <col min="10247" max="10497" width="9.140625" style="15"/>
    <col min="10498" max="10498" width="5.140625" style="15" customWidth="1"/>
    <col min="10499" max="10499" width="53.28515625" style="15" customWidth="1"/>
    <col min="10500" max="10500" width="6.5703125" style="15" customWidth="1"/>
    <col min="10501" max="10501" width="6.28515625" style="15" customWidth="1"/>
    <col min="10502" max="10502" width="17.42578125" style="15" customWidth="1"/>
    <col min="10503" max="10753" width="9.140625" style="15"/>
    <col min="10754" max="10754" width="5.140625" style="15" customWidth="1"/>
    <col min="10755" max="10755" width="53.28515625" style="15" customWidth="1"/>
    <col min="10756" max="10756" width="6.5703125" style="15" customWidth="1"/>
    <col min="10757" max="10757" width="6.28515625" style="15" customWidth="1"/>
    <col min="10758" max="10758" width="17.42578125" style="15" customWidth="1"/>
    <col min="10759" max="11009" width="9.140625" style="15"/>
    <col min="11010" max="11010" width="5.140625" style="15" customWidth="1"/>
    <col min="11011" max="11011" width="53.28515625" style="15" customWidth="1"/>
    <col min="11012" max="11012" width="6.5703125" style="15" customWidth="1"/>
    <col min="11013" max="11013" width="6.28515625" style="15" customWidth="1"/>
    <col min="11014" max="11014" width="17.42578125" style="15" customWidth="1"/>
    <col min="11015" max="11265" width="9.140625" style="15"/>
    <col min="11266" max="11266" width="5.140625" style="15" customWidth="1"/>
    <col min="11267" max="11267" width="53.28515625" style="15" customWidth="1"/>
    <col min="11268" max="11268" width="6.5703125" style="15" customWidth="1"/>
    <col min="11269" max="11269" width="6.28515625" style="15" customWidth="1"/>
    <col min="11270" max="11270" width="17.42578125" style="15" customWidth="1"/>
    <col min="11271" max="11521" width="9.140625" style="15"/>
    <col min="11522" max="11522" width="5.140625" style="15" customWidth="1"/>
    <col min="11523" max="11523" width="53.28515625" style="15" customWidth="1"/>
    <col min="11524" max="11524" width="6.5703125" style="15" customWidth="1"/>
    <col min="11525" max="11525" width="6.28515625" style="15" customWidth="1"/>
    <col min="11526" max="11526" width="17.42578125" style="15" customWidth="1"/>
    <col min="11527" max="11777" width="9.140625" style="15"/>
    <col min="11778" max="11778" width="5.140625" style="15" customWidth="1"/>
    <col min="11779" max="11779" width="53.28515625" style="15" customWidth="1"/>
    <col min="11780" max="11780" width="6.5703125" style="15" customWidth="1"/>
    <col min="11781" max="11781" width="6.28515625" style="15" customWidth="1"/>
    <col min="11782" max="11782" width="17.42578125" style="15" customWidth="1"/>
    <col min="11783" max="12033" width="9.140625" style="15"/>
    <col min="12034" max="12034" width="5.140625" style="15" customWidth="1"/>
    <col min="12035" max="12035" width="53.28515625" style="15" customWidth="1"/>
    <col min="12036" max="12036" width="6.5703125" style="15" customWidth="1"/>
    <col min="12037" max="12037" width="6.28515625" style="15" customWidth="1"/>
    <col min="12038" max="12038" width="17.42578125" style="15" customWidth="1"/>
    <col min="12039" max="12289" width="9.140625" style="15"/>
    <col min="12290" max="12290" width="5.140625" style="15" customWidth="1"/>
    <col min="12291" max="12291" width="53.28515625" style="15" customWidth="1"/>
    <col min="12292" max="12292" width="6.5703125" style="15" customWidth="1"/>
    <col min="12293" max="12293" width="6.28515625" style="15" customWidth="1"/>
    <col min="12294" max="12294" width="17.42578125" style="15" customWidth="1"/>
    <col min="12295" max="12545" width="9.140625" style="15"/>
    <col min="12546" max="12546" width="5.140625" style="15" customWidth="1"/>
    <col min="12547" max="12547" width="53.28515625" style="15" customWidth="1"/>
    <col min="12548" max="12548" width="6.5703125" style="15" customWidth="1"/>
    <col min="12549" max="12549" width="6.28515625" style="15" customWidth="1"/>
    <col min="12550" max="12550" width="17.42578125" style="15" customWidth="1"/>
    <col min="12551" max="12801" width="9.140625" style="15"/>
    <col min="12802" max="12802" width="5.140625" style="15" customWidth="1"/>
    <col min="12803" max="12803" width="53.28515625" style="15" customWidth="1"/>
    <col min="12804" max="12804" width="6.5703125" style="15" customWidth="1"/>
    <col min="12805" max="12805" width="6.28515625" style="15" customWidth="1"/>
    <col min="12806" max="12806" width="17.42578125" style="15" customWidth="1"/>
    <col min="12807" max="13057" width="9.140625" style="15"/>
    <col min="13058" max="13058" width="5.140625" style="15" customWidth="1"/>
    <col min="13059" max="13059" width="53.28515625" style="15" customWidth="1"/>
    <col min="13060" max="13060" width="6.5703125" style="15" customWidth="1"/>
    <col min="13061" max="13061" width="6.28515625" style="15" customWidth="1"/>
    <col min="13062" max="13062" width="17.42578125" style="15" customWidth="1"/>
    <col min="13063" max="13313" width="9.140625" style="15"/>
    <col min="13314" max="13314" width="5.140625" style="15" customWidth="1"/>
    <col min="13315" max="13315" width="53.28515625" style="15" customWidth="1"/>
    <col min="13316" max="13316" width="6.5703125" style="15" customWidth="1"/>
    <col min="13317" max="13317" width="6.28515625" style="15" customWidth="1"/>
    <col min="13318" max="13318" width="17.42578125" style="15" customWidth="1"/>
    <col min="13319" max="13569" width="9.140625" style="15"/>
    <col min="13570" max="13570" width="5.140625" style="15" customWidth="1"/>
    <col min="13571" max="13571" width="53.28515625" style="15" customWidth="1"/>
    <col min="13572" max="13572" width="6.5703125" style="15" customWidth="1"/>
    <col min="13573" max="13573" width="6.28515625" style="15" customWidth="1"/>
    <col min="13574" max="13574" width="17.42578125" style="15" customWidth="1"/>
    <col min="13575" max="13825" width="9.140625" style="15"/>
    <col min="13826" max="13826" width="5.140625" style="15" customWidth="1"/>
    <col min="13827" max="13827" width="53.28515625" style="15" customWidth="1"/>
    <col min="13828" max="13828" width="6.5703125" style="15" customWidth="1"/>
    <col min="13829" max="13829" width="6.28515625" style="15" customWidth="1"/>
    <col min="13830" max="13830" width="17.42578125" style="15" customWidth="1"/>
    <col min="13831" max="14081" width="9.140625" style="15"/>
    <col min="14082" max="14082" width="5.140625" style="15" customWidth="1"/>
    <col min="14083" max="14083" width="53.28515625" style="15" customWidth="1"/>
    <col min="14084" max="14084" width="6.5703125" style="15" customWidth="1"/>
    <col min="14085" max="14085" width="6.28515625" style="15" customWidth="1"/>
    <col min="14086" max="14086" width="17.42578125" style="15" customWidth="1"/>
    <col min="14087" max="14337" width="9.140625" style="15"/>
    <col min="14338" max="14338" width="5.140625" style="15" customWidth="1"/>
    <col min="14339" max="14339" width="53.28515625" style="15" customWidth="1"/>
    <col min="14340" max="14340" width="6.5703125" style="15" customWidth="1"/>
    <col min="14341" max="14341" width="6.28515625" style="15" customWidth="1"/>
    <col min="14342" max="14342" width="17.42578125" style="15" customWidth="1"/>
    <col min="14343" max="14593" width="9.140625" style="15"/>
    <col min="14594" max="14594" width="5.140625" style="15" customWidth="1"/>
    <col min="14595" max="14595" width="53.28515625" style="15" customWidth="1"/>
    <col min="14596" max="14596" width="6.5703125" style="15" customWidth="1"/>
    <col min="14597" max="14597" width="6.28515625" style="15" customWidth="1"/>
    <col min="14598" max="14598" width="17.42578125" style="15" customWidth="1"/>
    <col min="14599" max="14849" width="9.140625" style="15"/>
    <col min="14850" max="14850" width="5.140625" style="15" customWidth="1"/>
    <col min="14851" max="14851" width="53.28515625" style="15" customWidth="1"/>
    <col min="14852" max="14852" width="6.5703125" style="15" customWidth="1"/>
    <col min="14853" max="14853" width="6.28515625" style="15" customWidth="1"/>
    <col min="14854" max="14854" width="17.42578125" style="15" customWidth="1"/>
    <col min="14855" max="15105" width="9.140625" style="15"/>
    <col min="15106" max="15106" width="5.140625" style="15" customWidth="1"/>
    <col min="15107" max="15107" width="53.28515625" style="15" customWidth="1"/>
    <col min="15108" max="15108" width="6.5703125" style="15" customWidth="1"/>
    <col min="15109" max="15109" width="6.28515625" style="15" customWidth="1"/>
    <col min="15110" max="15110" width="17.42578125" style="15" customWidth="1"/>
    <col min="15111" max="15361" width="9.140625" style="15"/>
    <col min="15362" max="15362" width="5.140625" style="15" customWidth="1"/>
    <col min="15363" max="15363" width="53.28515625" style="15" customWidth="1"/>
    <col min="15364" max="15364" width="6.5703125" style="15" customWidth="1"/>
    <col min="15365" max="15365" width="6.28515625" style="15" customWidth="1"/>
    <col min="15366" max="15366" width="17.42578125" style="15" customWidth="1"/>
    <col min="15367" max="15617" width="9.140625" style="15"/>
    <col min="15618" max="15618" width="5.140625" style="15" customWidth="1"/>
    <col min="15619" max="15619" width="53.28515625" style="15" customWidth="1"/>
    <col min="15620" max="15620" width="6.5703125" style="15" customWidth="1"/>
    <col min="15621" max="15621" width="6.28515625" style="15" customWidth="1"/>
    <col min="15622" max="15622" width="17.42578125" style="15" customWidth="1"/>
    <col min="15623" max="15873" width="9.140625" style="15"/>
    <col min="15874" max="15874" width="5.140625" style="15" customWidth="1"/>
    <col min="15875" max="15875" width="53.28515625" style="15" customWidth="1"/>
    <col min="15876" max="15876" width="6.5703125" style="15" customWidth="1"/>
    <col min="15877" max="15877" width="6.28515625" style="15" customWidth="1"/>
    <col min="15878" max="15878" width="17.42578125" style="15" customWidth="1"/>
    <col min="15879" max="16129" width="9.140625" style="15"/>
    <col min="16130" max="16130" width="5.140625" style="15" customWidth="1"/>
    <col min="16131" max="16131" width="53.28515625" style="15" customWidth="1"/>
    <col min="16132" max="16132" width="6.5703125" style="15" customWidth="1"/>
    <col min="16133" max="16133" width="6.28515625" style="15" customWidth="1"/>
    <col min="16134" max="16134" width="17.42578125" style="15" customWidth="1"/>
    <col min="16135" max="16384" width="9.140625" style="15"/>
  </cols>
  <sheetData>
    <row r="1" spans="1:7" s="14" customFormat="1" ht="57.75" customHeight="1">
      <c r="A1" s="629" t="s">
        <v>3</v>
      </c>
      <c r="B1" s="630" t="s">
        <v>4</v>
      </c>
      <c r="C1" s="631" t="s">
        <v>5</v>
      </c>
      <c r="D1" s="632" t="s">
        <v>0</v>
      </c>
      <c r="E1" s="633" t="s">
        <v>679</v>
      </c>
      <c r="F1" s="634" t="s">
        <v>680</v>
      </c>
      <c r="G1" s="635" t="s">
        <v>681</v>
      </c>
    </row>
    <row r="2" spans="1:7">
      <c r="B2" s="336"/>
      <c r="C2" s="474"/>
      <c r="D2" s="475"/>
      <c r="E2" s="636"/>
      <c r="F2" s="637"/>
    </row>
    <row r="3" spans="1:7">
      <c r="B3" s="638" t="s">
        <v>442</v>
      </c>
      <c r="F3" s="376"/>
    </row>
    <row r="4" spans="1:7">
      <c r="A4" s="373">
        <v>1</v>
      </c>
      <c r="B4" s="330" t="s">
        <v>392</v>
      </c>
      <c r="F4" s="376"/>
      <c r="G4" s="640">
        <f>'Bill No. 3 M&amp;E'!K30</f>
        <v>6115.9420289855061</v>
      </c>
    </row>
    <row r="5" spans="1:7">
      <c r="A5" s="373">
        <f>A4+1</f>
        <v>2</v>
      </c>
      <c r="B5" s="330" t="s">
        <v>443</v>
      </c>
      <c r="F5" s="376"/>
      <c r="G5" s="640">
        <f>'Bill No. 3 M&amp;E'!K67</f>
        <v>8678.2608695652179</v>
      </c>
    </row>
    <row r="6" spans="1:7">
      <c r="F6" s="376"/>
      <c r="G6" s="640"/>
    </row>
    <row r="7" spans="1:7">
      <c r="F7" s="376"/>
      <c r="G7" s="640"/>
    </row>
    <row r="8" spans="1:7">
      <c r="F8" s="376"/>
      <c r="G8" s="640"/>
    </row>
    <row r="9" spans="1:7">
      <c r="F9" s="376"/>
      <c r="G9" s="640"/>
    </row>
    <row r="10" spans="1:7">
      <c r="F10" s="376"/>
      <c r="G10" s="640"/>
    </row>
    <row r="11" spans="1:7">
      <c r="F11" s="376"/>
      <c r="G11" s="640"/>
    </row>
    <row r="12" spans="1:7">
      <c r="F12" s="376"/>
      <c r="G12" s="640"/>
    </row>
    <row r="13" spans="1:7">
      <c r="F13" s="376"/>
      <c r="G13" s="640"/>
    </row>
    <row r="14" spans="1:7">
      <c r="F14" s="376"/>
      <c r="G14" s="640"/>
    </row>
    <row r="15" spans="1:7">
      <c r="F15" s="376"/>
      <c r="G15" s="640"/>
    </row>
    <row r="16" spans="1:7">
      <c r="F16" s="376"/>
      <c r="G16" s="640"/>
    </row>
    <row r="17" spans="1:7">
      <c r="F17" s="376"/>
      <c r="G17" s="640"/>
    </row>
    <row r="18" spans="1:7">
      <c r="F18" s="376"/>
      <c r="G18" s="640"/>
    </row>
    <row r="19" spans="1:7">
      <c r="F19" s="376"/>
      <c r="G19" s="640"/>
    </row>
    <row r="20" spans="1:7">
      <c r="F20" s="376"/>
      <c r="G20" s="640"/>
    </row>
    <row r="21" spans="1:7">
      <c r="F21" s="376"/>
      <c r="G21" s="640"/>
    </row>
    <row r="22" spans="1:7">
      <c r="F22" s="376"/>
      <c r="G22" s="640"/>
    </row>
    <row r="23" spans="1:7">
      <c r="F23" s="376"/>
      <c r="G23" s="640"/>
    </row>
    <row r="24" spans="1:7">
      <c r="F24" s="376"/>
      <c r="G24" s="640"/>
    </row>
    <row r="25" spans="1:7">
      <c r="F25" s="376"/>
      <c r="G25" s="640"/>
    </row>
    <row r="26" spans="1:7" s="17" customFormat="1" ht="20.25" thickBot="1">
      <c r="A26" s="629"/>
      <c r="B26" s="308" t="s">
        <v>444</v>
      </c>
      <c r="C26" s="631"/>
      <c r="D26" s="632"/>
      <c r="E26" s="641">
        <f>SUM(E4:E25)</f>
        <v>0</v>
      </c>
      <c r="F26" s="641">
        <f>SUM(F4:F25)</f>
        <v>0</v>
      </c>
      <c r="G26" s="641">
        <f>SUM(G4:G25)</f>
        <v>14794.202898550724</v>
      </c>
    </row>
    <row r="27" spans="1:7" ht="20.25" thickTop="1"/>
  </sheetData>
  <printOptions horizontalCentered="1" verticalCentered="1"/>
  <pageMargins left="0.70866141732283472" right="0.70866141732283472" top="7.874015748031496E-2" bottom="7.874015748031496E-2" header="0.31496062992125984" footer="0.31496062992125984"/>
  <pageSetup paperSize="9" scale="98" fitToHeight="0" orientation="landscape" r:id="rId1"/>
  <headerFooter alignWithMargins="0">
    <oddHeader>&amp;C&amp;F</oddHeader>
    <oddFooter>&amp;A&amp;RPage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607A-93E0-42EC-9649-EB1043892F66}">
  <dimension ref="A1:AF68"/>
  <sheetViews>
    <sheetView showZeros="0" view="pageBreakPreview" topLeftCell="A55" zoomScale="80" zoomScaleNormal="100" zoomScaleSheetLayoutView="80" workbookViewId="0">
      <selection activeCell="E2" sqref="E2:K2"/>
    </sheetView>
  </sheetViews>
  <sheetFormatPr defaultColWidth="9.140625" defaultRowHeight="19.5"/>
  <cols>
    <col min="1" max="1" width="8.140625" style="286" customWidth="1"/>
    <col min="2" max="2" width="48.28515625" style="264" customWidth="1"/>
    <col min="3" max="3" width="7.5703125" style="287" customWidth="1"/>
    <col min="4" max="4" width="7.140625" style="288" customWidth="1"/>
    <col min="5" max="5" width="11.42578125" style="482" customWidth="1"/>
    <col min="6" max="6" width="17.140625" style="290" customWidth="1"/>
    <col min="7" max="7" width="19.7109375" style="292" customWidth="1"/>
    <col min="8" max="8" width="8.42578125" style="287" customWidth="1"/>
    <col min="9" max="9" width="7.42578125" style="288" customWidth="1"/>
    <col min="10" max="10" width="16" style="868" customWidth="1"/>
    <col min="11" max="11" width="18.7109375" style="868" customWidth="1"/>
    <col min="12" max="12" width="8.7109375" style="514" hidden="1" customWidth="1"/>
    <col min="13" max="13" width="10.42578125" style="514" hidden="1" customWidth="1"/>
    <col min="14" max="15" width="18.7109375" style="515" hidden="1" customWidth="1"/>
    <col min="16" max="16" width="18.7109375" style="515" customWidth="1"/>
    <col min="17" max="17" width="17.42578125" style="506" customWidth="1"/>
    <col min="18" max="18" width="10.5703125" style="506" bestFit="1" customWidth="1"/>
    <col min="19" max="19" width="10" style="506" bestFit="1" customWidth="1"/>
    <col min="20" max="20" width="11.42578125" style="506" bestFit="1" customWidth="1"/>
    <col min="21" max="21" width="14.28515625" style="506" bestFit="1" customWidth="1"/>
    <col min="22" max="25" width="9.28515625" style="506" bestFit="1" customWidth="1"/>
    <col min="26" max="26" width="9.140625" style="506"/>
    <col min="27" max="16384" width="9.140625" style="8"/>
  </cols>
  <sheetData>
    <row r="1" spans="1:32" s="9" customFormat="1">
      <c r="A1" s="838" t="s">
        <v>2</v>
      </c>
      <c r="B1" s="840" t="s">
        <v>4</v>
      </c>
      <c r="C1" s="796" t="s">
        <v>36</v>
      </c>
      <c r="D1" s="796"/>
      <c r="E1" s="796"/>
      <c r="F1" s="796"/>
      <c r="G1" s="795" t="s">
        <v>118</v>
      </c>
      <c r="H1" s="795"/>
      <c r="I1" s="795"/>
      <c r="J1" s="795"/>
      <c r="K1" s="795"/>
      <c r="L1" s="485"/>
      <c r="M1" s="485"/>
      <c r="N1" s="486"/>
      <c r="O1" s="486"/>
      <c r="P1" s="484"/>
      <c r="Q1" s="487"/>
      <c r="R1" s="488"/>
      <c r="S1" s="488"/>
      <c r="T1" s="488"/>
      <c r="U1" s="488"/>
      <c r="V1" s="488"/>
      <c r="W1" s="488"/>
      <c r="X1" s="488"/>
      <c r="Y1" s="488"/>
      <c r="Z1" s="488"/>
    </row>
    <row r="2" spans="1:32" s="10" customFormat="1" ht="43.5" customHeight="1">
      <c r="A2" s="839"/>
      <c r="B2" s="841"/>
      <c r="C2" s="241" t="s">
        <v>5</v>
      </c>
      <c r="D2" s="242" t="s">
        <v>0</v>
      </c>
      <c r="E2" s="243" t="s">
        <v>682</v>
      </c>
      <c r="F2" s="244" t="s">
        <v>683</v>
      </c>
      <c r="G2" s="489" t="s">
        <v>37</v>
      </c>
      <c r="H2" s="241" t="s">
        <v>5</v>
      </c>
      <c r="I2" s="242" t="s">
        <v>0</v>
      </c>
      <c r="J2" s="864" t="s">
        <v>684</v>
      </c>
      <c r="K2" s="864" t="s">
        <v>685</v>
      </c>
      <c r="L2" s="485"/>
      <c r="M2" s="485"/>
      <c r="N2" s="486"/>
      <c r="O2" s="486"/>
      <c r="P2" s="486"/>
      <c r="Q2" s="490"/>
      <c r="R2" s="491"/>
      <c r="S2" s="491"/>
      <c r="T2" s="491"/>
      <c r="U2" s="491"/>
      <c r="V2" s="491"/>
      <c r="W2" s="491"/>
      <c r="X2" s="491"/>
      <c r="Y2" s="491"/>
      <c r="Z2" s="491"/>
    </row>
    <row r="3" spans="1:32" s="113" customFormat="1" ht="40.5" customHeight="1">
      <c r="A3" s="286"/>
      <c r="B3" s="492" t="s">
        <v>574</v>
      </c>
      <c r="C3" s="356"/>
      <c r="D3" s="357"/>
      <c r="E3" s="358"/>
      <c r="F3" s="359"/>
      <c r="G3" s="493"/>
      <c r="H3" s="356"/>
      <c r="I3" s="357"/>
      <c r="J3" s="982"/>
      <c r="K3" s="982"/>
      <c r="L3" s="494"/>
      <c r="M3" s="494"/>
      <c r="N3" s="495"/>
      <c r="O3" s="495"/>
      <c r="P3" s="495"/>
      <c r="Q3" s="496"/>
      <c r="R3" s="496"/>
      <c r="S3" s="496"/>
      <c r="T3" s="496"/>
      <c r="U3" s="496"/>
      <c r="V3" s="496"/>
      <c r="W3" s="496"/>
      <c r="X3" s="496"/>
      <c r="Y3" s="496"/>
      <c r="Z3" s="496"/>
    </row>
    <row r="4" spans="1:32" s="506" customFormat="1">
      <c r="A4" s="497"/>
      <c r="B4" s="498" t="s">
        <v>391</v>
      </c>
      <c r="C4" s="499"/>
      <c r="D4" s="500"/>
      <c r="E4" s="501"/>
      <c r="F4" s="502"/>
      <c r="G4" s="330"/>
      <c r="H4" s="296"/>
      <c r="I4" s="343"/>
      <c r="J4" s="952"/>
      <c r="K4" s="951"/>
      <c r="L4" s="503"/>
      <c r="M4" s="503"/>
      <c r="N4" s="504"/>
      <c r="O4" s="504"/>
      <c r="P4" s="505"/>
      <c r="AA4" s="8"/>
      <c r="AB4" s="8"/>
      <c r="AC4" s="8"/>
      <c r="AD4" s="8"/>
      <c r="AE4" s="8"/>
      <c r="AF4" s="8"/>
    </row>
    <row r="5" spans="1:32" s="506" customFormat="1">
      <c r="A5" s="497"/>
      <c r="B5" s="498" t="s">
        <v>392</v>
      </c>
      <c r="C5" s="499"/>
      <c r="D5" s="500"/>
      <c r="E5" s="501"/>
      <c r="F5" s="502"/>
      <c r="G5" s="330"/>
      <c r="H5" s="296"/>
      <c r="I5" s="343"/>
      <c r="J5" s="952"/>
      <c r="K5" s="951"/>
      <c r="L5" s="507"/>
      <c r="M5" s="507"/>
      <c r="N5" s="508"/>
      <c r="O5" s="508"/>
      <c r="P5" s="508"/>
      <c r="AA5" s="8"/>
      <c r="AB5" s="8"/>
      <c r="AC5" s="8"/>
      <c r="AD5" s="8"/>
      <c r="AE5" s="8"/>
      <c r="AF5" s="8"/>
    </row>
    <row r="6" spans="1:32" s="506" customFormat="1">
      <c r="A6" s="497"/>
      <c r="B6" s="509" t="s">
        <v>237</v>
      </c>
      <c r="C6" s="510"/>
      <c r="D6" s="511"/>
      <c r="E6" s="512"/>
      <c r="F6" s="513"/>
      <c r="G6" s="330"/>
      <c r="H6" s="296"/>
      <c r="I6" s="343"/>
      <c r="J6" s="952"/>
      <c r="K6" s="951"/>
      <c r="L6" s="514"/>
      <c r="M6" s="514"/>
      <c r="N6" s="515"/>
      <c r="O6" s="515"/>
      <c r="P6" s="515"/>
      <c r="AA6" s="8"/>
      <c r="AB6" s="8"/>
      <c r="AC6" s="8"/>
      <c r="AD6" s="8"/>
      <c r="AE6" s="8"/>
      <c r="AF6" s="8"/>
    </row>
    <row r="7" spans="1:32" s="506" customFormat="1" ht="80.25" customHeight="1">
      <c r="A7" s="497"/>
      <c r="B7" s="516" t="s">
        <v>393</v>
      </c>
      <c r="C7" s="510"/>
      <c r="D7" s="511"/>
      <c r="E7" s="512"/>
      <c r="F7" s="513"/>
      <c r="G7" s="330"/>
      <c r="H7" s="296"/>
      <c r="I7" s="343"/>
      <c r="J7" s="952"/>
      <c r="K7" s="951"/>
      <c r="L7" s="517"/>
      <c r="M7" s="517"/>
      <c r="N7" s="518"/>
      <c r="O7" s="518"/>
      <c r="P7" s="518"/>
      <c r="AA7" s="8"/>
      <c r="AB7" s="8"/>
      <c r="AC7" s="8"/>
      <c r="AD7" s="8"/>
      <c r="AE7" s="8"/>
      <c r="AF7" s="8"/>
    </row>
    <row r="8" spans="1:32" s="506" customFormat="1" ht="64.5" customHeight="1">
      <c r="A8" s="497">
        <v>1</v>
      </c>
      <c r="B8" s="519" t="s">
        <v>394</v>
      </c>
      <c r="C8" s="499" t="s">
        <v>3</v>
      </c>
      <c r="D8" s="500">
        <v>45</v>
      </c>
      <c r="E8" s="792" t="s">
        <v>84</v>
      </c>
      <c r="F8" s="793"/>
      <c r="G8" s="330" t="s">
        <v>395</v>
      </c>
      <c r="H8" s="499" t="s">
        <v>3</v>
      </c>
      <c r="I8" s="500">
        <f>D8</f>
        <v>45</v>
      </c>
      <c r="J8" s="983">
        <v>37.681159420289852</v>
      </c>
      <c r="K8" s="880">
        <f>I8*J8</f>
        <v>1695.6521739130433</v>
      </c>
      <c r="L8" s="517"/>
      <c r="M8" s="517"/>
      <c r="N8" s="518"/>
      <c r="O8" s="518"/>
      <c r="P8" s="518"/>
      <c r="AA8" s="8"/>
      <c r="AB8" s="8"/>
      <c r="AC8" s="8"/>
      <c r="AD8" s="8"/>
      <c r="AE8" s="8"/>
      <c r="AF8" s="8"/>
    </row>
    <row r="9" spans="1:32" s="506" customFormat="1" ht="61.5" customHeight="1">
      <c r="A9" s="497">
        <f>A8+1</f>
        <v>2</v>
      </c>
      <c r="B9" s="519" t="s">
        <v>396</v>
      </c>
      <c r="C9" s="499" t="s">
        <v>3</v>
      </c>
      <c r="D9" s="500">
        <v>15</v>
      </c>
      <c r="E9" s="792"/>
      <c r="F9" s="793"/>
      <c r="G9" s="330" t="s">
        <v>397</v>
      </c>
      <c r="H9" s="499" t="s">
        <v>3</v>
      </c>
      <c r="I9" s="500">
        <f t="shared" ref="I9:I20" si="0">D9</f>
        <v>15</v>
      </c>
      <c r="J9" s="983">
        <v>37.681159420289852</v>
      </c>
      <c r="K9" s="880">
        <f>I9*J9</f>
        <v>565.21739130434776</v>
      </c>
      <c r="L9" s="517"/>
      <c r="M9" s="517"/>
      <c r="N9" s="518"/>
      <c r="O9" s="518"/>
      <c r="P9" s="518"/>
      <c r="AA9" s="8"/>
      <c r="AB9" s="8"/>
      <c r="AC9" s="8"/>
      <c r="AD9" s="8"/>
      <c r="AE9" s="8"/>
      <c r="AF9" s="8"/>
    </row>
    <row r="10" spans="1:32" s="506" customFormat="1" ht="49.5">
      <c r="A10" s="497">
        <f t="shared" ref="A10:A11" si="1">A9+1</f>
        <v>3</v>
      </c>
      <c r="B10" s="521" t="s">
        <v>660</v>
      </c>
      <c r="C10" s="499" t="s">
        <v>108</v>
      </c>
      <c r="D10" s="500">
        <v>1</v>
      </c>
      <c r="E10" s="792"/>
      <c r="F10" s="793"/>
      <c r="G10" s="330" t="s">
        <v>398</v>
      </c>
      <c r="H10" s="499" t="s">
        <v>108</v>
      </c>
      <c r="I10" s="500">
        <f t="shared" si="0"/>
        <v>1</v>
      </c>
      <c r="J10" s="983">
        <v>724.63768115942025</v>
      </c>
      <c r="K10" s="880">
        <f t="shared" ref="K10:K24" si="2">I10*J10</f>
        <v>724.63768115942025</v>
      </c>
      <c r="L10" s="514"/>
      <c r="M10" s="514"/>
      <c r="N10" s="515"/>
      <c r="O10" s="515"/>
      <c r="P10" s="515"/>
      <c r="AA10" s="8"/>
      <c r="AB10" s="8"/>
      <c r="AC10" s="8"/>
      <c r="AD10" s="8"/>
      <c r="AE10" s="8"/>
      <c r="AF10" s="8"/>
    </row>
    <row r="11" spans="1:32" s="506" customFormat="1" ht="51">
      <c r="A11" s="497">
        <f t="shared" si="1"/>
        <v>4</v>
      </c>
      <c r="B11" s="521" t="s">
        <v>661</v>
      </c>
      <c r="C11" s="499" t="s">
        <v>108</v>
      </c>
      <c r="D11" s="500">
        <v>1</v>
      </c>
      <c r="E11" s="792"/>
      <c r="F11" s="793"/>
      <c r="G11" s="330" t="s">
        <v>662</v>
      </c>
      <c r="H11" s="499" t="s">
        <v>108</v>
      </c>
      <c r="I11" s="500">
        <f t="shared" si="0"/>
        <v>1</v>
      </c>
      <c r="J11" s="983">
        <v>724.63768115942025</v>
      </c>
      <c r="K11" s="880">
        <f t="shared" si="2"/>
        <v>724.63768115942025</v>
      </c>
      <c r="L11" s="514"/>
      <c r="M11" s="514"/>
      <c r="N11" s="515"/>
      <c r="O11" s="515"/>
      <c r="P11" s="515"/>
      <c r="AA11" s="8"/>
      <c r="AB11" s="8"/>
      <c r="AC11" s="8"/>
      <c r="AD11" s="8"/>
      <c r="AE11" s="8"/>
      <c r="AF11" s="8"/>
    </row>
    <row r="12" spans="1:32" s="506" customFormat="1">
      <c r="A12" s="497"/>
      <c r="B12" s="498" t="s">
        <v>400</v>
      </c>
      <c r="C12" s="499"/>
      <c r="D12" s="500"/>
      <c r="E12" s="792"/>
      <c r="F12" s="793"/>
      <c r="G12" s="330"/>
      <c r="H12" s="499"/>
      <c r="I12" s="500"/>
      <c r="J12" s="983">
        <v>0</v>
      </c>
      <c r="K12" s="880">
        <f t="shared" si="2"/>
        <v>0</v>
      </c>
      <c r="L12" s="514"/>
      <c r="M12" s="514"/>
      <c r="N12" s="515"/>
      <c r="O12" s="515"/>
      <c r="P12" s="515"/>
      <c r="AA12" s="8"/>
      <c r="AB12" s="8"/>
      <c r="AC12" s="8"/>
      <c r="AD12" s="8"/>
      <c r="AE12" s="8"/>
      <c r="AF12" s="8"/>
    </row>
    <row r="13" spans="1:32" s="506" customFormat="1" ht="37.5" customHeight="1">
      <c r="A13" s="497">
        <v>5</v>
      </c>
      <c r="B13" s="519" t="s">
        <v>401</v>
      </c>
      <c r="C13" s="499" t="s">
        <v>3</v>
      </c>
      <c r="D13" s="500">
        <v>5</v>
      </c>
      <c r="E13" s="792"/>
      <c r="F13" s="793"/>
      <c r="G13" s="844" t="s">
        <v>400</v>
      </c>
      <c r="H13" s="499" t="s">
        <v>3</v>
      </c>
      <c r="I13" s="500">
        <f t="shared" ref="I13" si="3">D13</f>
        <v>5</v>
      </c>
      <c r="J13" s="983">
        <v>5.7971014492753623</v>
      </c>
      <c r="K13" s="880">
        <f>I13*J13</f>
        <v>28.985507246376812</v>
      </c>
      <c r="L13" s="514"/>
      <c r="M13" s="514"/>
      <c r="N13" s="515"/>
      <c r="O13" s="515"/>
      <c r="P13" s="515"/>
      <c r="AA13" s="8"/>
      <c r="AB13" s="8"/>
      <c r="AC13" s="8"/>
      <c r="AD13" s="8"/>
      <c r="AE13" s="8"/>
      <c r="AF13" s="8"/>
    </row>
    <row r="14" spans="1:32" s="506" customFormat="1" ht="33.75" customHeight="1">
      <c r="A14" s="497">
        <f t="shared" ref="A14:A16" si="4">A13+1</f>
        <v>6</v>
      </c>
      <c r="B14" s="520" t="s">
        <v>659</v>
      </c>
      <c r="C14" s="499" t="s">
        <v>3</v>
      </c>
      <c r="D14" s="500">
        <v>10</v>
      </c>
      <c r="E14" s="792"/>
      <c r="F14" s="793"/>
      <c r="G14" s="844"/>
      <c r="H14" s="499" t="s">
        <v>3</v>
      </c>
      <c r="I14" s="500">
        <f t="shared" si="0"/>
        <v>10</v>
      </c>
      <c r="J14" s="983">
        <v>5.7971014492753623</v>
      </c>
      <c r="K14" s="880">
        <f t="shared" si="2"/>
        <v>57.971014492753625</v>
      </c>
      <c r="L14" s="514"/>
      <c r="M14" s="514"/>
      <c r="N14" s="515"/>
      <c r="O14" s="515"/>
      <c r="P14" s="515"/>
      <c r="AA14" s="8"/>
      <c r="AB14" s="8"/>
      <c r="AC14" s="8"/>
      <c r="AD14" s="8"/>
      <c r="AE14" s="8"/>
      <c r="AF14" s="8"/>
    </row>
    <row r="15" spans="1:32" s="506" customFormat="1" ht="39" customHeight="1">
      <c r="A15" s="497">
        <f t="shared" si="4"/>
        <v>7</v>
      </c>
      <c r="B15" s="520" t="s">
        <v>575</v>
      </c>
      <c r="C15" s="499" t="s">
        <v>3</v>
      </c>
      <c r="D15" s="500">
        <v>10</v>
      </c>
      <c r="E15" s="792"/>
      <c r="F15" s="793"/>
      <c r="G15" s="844"/>
      <c r="H15" s="499" t="s">
        <v>3</v>
      </c>
      <c r="I15" s="500">
        <f t="shared" si="0"/>
        <v>10</v>
      </c>
      <c r="J15" s="983">
        <v>5.7971014492753623</v>
      </c>
      <c r="K15" s="880">
        <f t="shared" si="2"/>
        <v>57.971014492753625</v>
      </c>
      <c r="L15" s="514"/>
      <c r="M15" s="514"/>
      <c r="N15" s="515"/>
      <c r="O15" s="515"/>
      <c r="P15" s="515"/>
      <c r="AA15" s="8"/>
      <c r="AB15" s="8"/>
      <c r="AC15" s="8"/>
      <c r="AD15" s="8"/>
      <c r="AE15" s="8"/>
      <c r="AF15" s="8"/>
    </row>
    <row r="16" spans="1:32" s="514" customFormat="1" ht="49.5">
      <c r="A16" s="497">
        <f t="shared" si="4"/>
        <v>8</v>
      </c>
      <c r="B16" s="520" t="s">
        <v>402</v>
      </c>
      <c r="C16" s="499" t="s">
        <v>3</v>
      </c>
      <c r="D16" s="500">
        <v>15</v>
      </c>
      <c r="E16" s="842"/>
      <c r="F16" s="843"/>
      <c r="G16" s="295" t="s">
        <v>403</v>
      </c>
      <c r="H16" s="499" t="s">
        <v>3</v>
      </c>
      <c r="I16" s="500">
        <f t="shared" si="0"/>
        <v>15</v>
      </c>
      <c r="J16" s="983">
        <v>11.594202898550725</v>
      </c>
      <c r="K16" s="880">
        <f t="shared" si="2"/>
        <v>173.91304347826087</v>
      </c>
      <c r="N16" s="515"/>
      <c r="O16" s="515"/>
      <c r="P16" s="515"/>
      <c r="Q16" s="506"/>
      <c r="R16" s="506"/>
      <c r="S16" s="506"/>
      <c r="T16" s="506"/>
      <c r="U16" s="506"/>
      <c r="V16" s="506"/>
      <c r="W16" s="506"/>
      <c r="X16" s="506"/>
      <c r="Y16" s="506"/>
      <c r="Z16" s="506"/>
      <c r="AA16" s="8"/>
      <c r="AB16" s="8"/>
      <c r="AC16" s="8"/>
      <c r="AD16" s="8"/>
      <c r="AE16" s="8"/>
      <c r="AF16" s="8"/>
    </row>
    <row r="17" spans="1:32" s="514" customFormat="1" ht="20.25" thickBot="1">
      <c r="A17" s="522"/>
      <c r="B17" s="523" t="s">
        <v>399</v>
      </c>
      <c r="C17" s="524"/>
      <c r="D17" s="525"/>
      <c r="E17" s="321"/>
      <c r="F17" s="338"/>
      <c r="G17" s="526"/>
      <c r="H17" s="524"/>
      <c r="I17" s="525"/>
      <c r="J17" s="984"/>
      <c r="K17" s="985">
        <f>SUM(K4:K16)</f>
        <v>4028.9855072463761</v>
      </c>
      <c r="N17" s="515"/>
      <c r="O17" s="515"/>
      <c r="P17" s="515"/>
      <c r="Q17" s="506"/>
      <c r="R17" s="506"/>
      <c r="S17" s="506"/>
      <c r="T17" s="506"/>
      <c r="U17" s="506"/>
      <c r="V17" s="506"/>
      <c r="W17" s="506"/>
      <c r="X17" s="506"/>
      <c r="Y17" s="506"/>
      <c r="Z17" s="506"/>
      <c r="AA17" s="8"/>
      <c r="AB17" s="8"/>
      <c r="AC17" s="8"/>
      <c r="AD17" s="8"/>
      <c r="AE17" s="8"/>
      <c r="AF17" s="8"/>
    </row>
    <row r="18" spans="1:32" s="514" customFormat="1" ht="20.25" thickTop="1">
      <c r="A18" s="527"/>
      <c r="B18" s="528" t="s">
        <v>404</v>
      </c>
      <c r="C18" s="510"/>
      <c r="D18" s="511"/>
      <c r="E18" s="781"/>
      <c r="F18" s="337"/>
      <c r="G18" s="295"/>
      <c r="H18" s="510"/>
      <c r="I18" s="500"/>
      <c r="J18" s="986"/>
      <c r="K18" s="880">
        <f t="shared" si="2"/>
        <v>0</v>
      </c>
      <c r="N18" s="515"/>
      <c r="O18" s="515"/>
      <c r="P18" s="515"/>
      <c r="Q18" s="506"/>
      <c r="R18" s="506"/>
      <c r="S18" s="506"/>
      <c r="T18" s="506"/>
      <c r="U18" s="506"/>
      <c r="V18" s="506"/>
      <c r="W18" s="506"/>
      <c r="X18" s="506"/>
      <c r="Y18" s="506"/>
      <c r="Z18" s="506"/>
      <c r="AA18" s="8"/>
      <c r="AB18" s="8"/>
      <c r="AC18" s="8"/>
      <c r="AD18" s="8"/>
      <c r="AE18" s="8"/>
      <c r="AF18" s="8"/>
    </row>
    <row r="19" spans="1:32" s="514" customFormat="1" ht="33">
      <c r="A19" s="497">
        <v>9</v>
      </c>
      <c r="B19" s="530" t="s">
        <v>405</v>
      </c>
      <c r="C19" s="499" t="s">
        <v>3</v>
      </c>
      <c r="D19" s="500">
        <v>40</v>
      </c>
      <c r="E19" s="353"/>
      <c r="F19" s="337"/>
      <c r="G19" s="531" t="s">
        <v>406</v>
      </c>
      <c r="H19" s="499" t="s">
        <v>3</v>
      </c>
      <c r="I19" s="500">
        <f t="shared" si="0"/>
        <v>40</v>
      </c>
      <c r="J19" s="983">
        <v>20.289855072463769</v>
      </c>
      <c r="K19" s="880">
        <f t="shared" si="2"/>
        <v>811.59420289855075</v>
      </c>
      <c r="N19" s="515"/>
      <c r="O19" s="515"/>
      <c r="P19" s="515"/>
      <c r="Q19" s="506"/>
      <c r="R19" s="506"/>
      <c r="S19" s="506"/>
      <c r="T19" s="506"/>
      <c r="U19" s="506"/>
      <c r="V19" s="506"/>
      <c r="W19" s="506"/>
      <c r="X19" s="506"/>
      <c r="Y19" s="506"/>
      <c r="Z19" s="506"/>
      <c r="AA19" s="8"/>
      <c r="AB19" s="8"/>
      <c r="AC19" s="8"/>
      <c r="AD19" s="8"/>
      <c r="AE19" s="8"/>
      <c r="AF19" s="8"/>
    </row>
    <row r="20" spans="1:32" s="514" customFormat="1">
      <c r="A20" s="497">
        <f>A19+1</f>
        <v>10</v>
      </c>
      <c r="B20" s="532" t="s">
        <v>407</v>
      </c>
      <c r="C20" s="499" t="s">
        <v>3</v>
      </c>
      <c r="D20" s="500">
        <v>5</v>
      </c>
      <c r="E20" s="353"/>
      <c r="F20" s="337"/>
      <c r="G20" s="330" t="s">
        <v>408</v>
      </c>
      <c r="H20" s="499" t="s">
        <v>3</v>
      </c>
      <c r="I20" s="500">
        <f t="shared" si="0"/>
        <v>5</v>
      </c>
      <c r="J20" s="983">
        <v>23.188405797101449</v>
      </c>
      <c r="K20" s="880">
        <f t="shared" si="2"/>
        <v>115.94202898550725</v>
      </c>
      <c r="N20" s="515"/>
      <c r="O20" s="515"/>
      <c r="P20" s="515"/>
      <c r="Q20" s="506"/>
      <c r="R20" s="506"/>
      <c r="S20" s="506"/>
      <c r="T20" s="506"/>
      <c r="U20" s="506"/>
      <c r="V20" s="506"/>
      <c r="W20" s="506"/>
      <c r="X20" s="506"/>
      <c r="Y20" s="506"/>
      <c r="Z20" s="506"/>
      <c r="AA20" s="8"/>
      <c r="AB20" s="8"/>
      <c r="AC20" s="8"/>
      <c r="AD20" s="8"/>
      <c r="AE20" s="8"/>
      <c r="AF20" s="8"/>
    </row>
    <row r="21" spans="1:32" s="514" customFormat="1">
      <c r="A21" s="286"/>
      <c r="B21" s="533" t="s">
        <v>409</v>
      </c>
      <c r="C21" s="534"/>
      <c r="D21" s="535"/>
      <c r="E21" s="482"/>
      <c r="F21" s="290"/>
      <c r="G21" s="330"/>
      <c r="H21" s="499"/>
      <c r="I21" s="500"/>
      <c r="J21" s="983"/>
      <c r="K21" s="880">
        <f t="shared" si="2"/>
        <v>0</v>
      </c>
      <c r="N21" s="515"/>
      <c r="O21" s="515"/>
      <c r="P21" s="515"/>
      <c r="Q21" s="506"/>
      <c r="R21" s="506"/>
      <c r="S21" s="506"/>
      <c r="T21" s="506"/>
      <c r="U21" s="506"/>
      <c r="V21" s="506"/>
      <c r="W21" s="506"/>
      <c r="X21" s="506"/>
      <c r="Y21" s="506"/>
      <c r="Z21" s="506"/>
      <c r="AA21" s="8"/>
      <c r="AB21" s="8"/>
      <c r="AC21" s="8"/>
      <c r="AD21" s="8"/>
      <c r="AE21" s="8"/>
      <c r="AF21" s="8"/>
    </row>
    <row r="22" spans="1:32" s="514" customFormat="1" ht="66">
      <c r="A22" s="286">
        <v>11</v>
      </c>
      <c r="B22" s="264" t="s">
        <v>410</v>
      </c>
      <c r="C22" s="534" t="s">
        <v>138</v>
      </c>
      <c r="D22" s="535">
        <v>1</v>
      </c>
      <c r="E22" s="482"/>
      <c r="F22" s="290"/>
      <c r="G22" s="330" t="s">
        <v>411</v>
      </c>
      <c r="H22" s="499" t="s">
        <v>2</v>
      </c>
      <c r="I22" s="500">
        <f t="shared" ref="I22:I24" si="5">D22</f>
        <v>1</v>
      </c>
      <c r="J22" s="983">
        <v>724.63768115942025</v>
      </c>
      <c r="K22" s="880">
        <f t="shared" si="2"/>
        <v>724.63768115942025</v>
      </c>
      <c r="N22" s="515"/>
      <c r="O22" s="515"/>
      <c r="P22" s="515"/>
      <c r="Q22" s="506"/>
      <c r="R22" s="506"/>
      <c r="S22" s="506"/>
      <c r="T22" s="506"/>
      <c r="U22" s="506"/>
      <c r="V22" s="506"/>
      <c r="W22" s="506"/>
      <c r="X22" s="506"/>
      <c r="Y22" s="506"/>
      <c r="Z22" s="506"/>
      <c r="AA22" s="8"/>
      <c r="AB22" s="8"/>
      <c r="AC22" s="8"/>
      <c r="AD22" s="8"/>
      <c r="AE22" s="8"/>
      <c r="AF22" s="8"/>
    </row>
    <row r="23" spans="1:32" s="514" customFormat="1">
      <c r="A23" s="536"/>
      <c r="B23" s="537" t="s">
        <v>412</v>
      </c>
      <c r="C23" s="538"/>
      <c r="D23" s="535"/>
      <c r="E23" s="482"/>
      <c r="F23" s="290"/>
      <c r="G23" s="330"/>
      <c r="H23" s="499"/>
      <c r="I23" s="500"/>
      <c r="J23" s="983"/>
      <c r="K23" s="880">
        <f t="shared" si="2"/>
        <v>0</v>
      </c>
      <c r="N23" s="515"/>
      <c r="O23" s="515"/>
      <c r="P23" s="515"/>
      <c r="Q23" s="506"/>
      <c r="R23" s="506"/>
      <c r="S23" s="506"/>
      <c r="T23" s="506"/>
      <c r="U23" s="506"/>
      <c r="V23" s="506"/>
      <c r="W23" s="506"/>
      <c r="X23" s="506"/>
      <c r="Y23" s="506"/>
      <c r="Z23" s="506"/>
      <c r="AA23" s="8"/>
      <c r="AB23" s="8"/>
      <c r="AC23" s="8"/>
      <c r="AD23" s="8"/>
      <c r="AE23" s="8"/>
      <c r="AF23" s="8"/>
    </row>
    <row r="24" spans="1:32" s="514" customFormat="1" ht="66">
      <c r="A24" s="536">
        <f>A22+1</f>
        <v>12</v>
      </c>
      <c r="B24" s="539" t="s">
        <v>413</v>
      </c>
      <c r="C24" s="538" t="s">
        <v>138</v>
      </c>
      <c r="D24" s="535">
        <v>1</v>
      </c>
      <c r="E24" s="628"/>
      <c r="F24" s="627"/>
      <c r="G24" s="330" t="s">
        <v>414</v>
      </c>
      <c r="H24" s="499" t="s">
        <v>2</v>
      </c>
      <c r="I24" s="500">
        <f t="shared" si="5"/>
        <v>1</v>
      </c>
      <c r="J24" s="983">
        <v>434.78260869565219</v>
      </c>
      <c r="K24" s="880">
        <f t="shared" si="2"/>
        <v>434.78260869565219</v>
      </c>
      <c r="N24" s="515"/>
      <c r="O24" s="515"/>
      <c r="P24" s="515"/>
      <c r="Q24" s="506"/>
      <c r="R24" s="506"/>
      <c r="S24" s="506"/>
      <c r="T24" s="506"/>
      <c r="U24" s="506"/>
      <c r="V24" s="506"/>
      <c r="W24" s="506"/>
      <c r="X24" s="506"/>
      <c r="Y24" s="506"/>
      <c r="Z24" s="506"/>
      <c r="AA24" s="8"/>
      <c r="AB24" s="8"/>
      <c r="AC24" s="8"/>
      <c r="AD24" s="8"/>
      <c r="AE24" s="8"/>
      <c r="AF24" s="8"/>
    </row>
    <row r="25" spans="1:32" s="514" customFormat="1" ht="20.25" thickBot="1">
      <c r="A25" s="522"/>
      <c r="B25" s="523" t="s">
        <v>399</v>
      </c>
      <c r="C25" s="524"/>
      <c r="D25" s="525"/>
      <c r="E25" s="321"/>
      <c r="F25" s="338"/>
      <c r="G25" s="526"/>
      <c r="H25" s="524"/>
      <c r="I25" s="525"/>
      <c r="J25" s="984"/>
      <c r="K25" s="985">
        <f>SUM(K18:K24)</f>
        <v>2086.9565217391305</v>
      </c>
      <c r="N25" s="515"/>
      <c r="O25" s="515"/>
      <c r="P25" s="515"/>
      <c r="Q25" s="506"/>
      <c r="R25" s="506"/>
      <c r="S25" s="506"/>
      <c r="T25" s="506"/>
      <c r="U25" s="506"/>
      <c r="V25" s="506"/>
      <c r="W25" s="506"/>
      <c r="X25" s="506"/>
      <c r="Y25" s="506"/>
      <c r="Z25" s="506"/>
      <c r="AA25" s="8"/>
      <c r="AB25" s="8"/>
      <c r="AC25" s="8"/>
      <c r="AD25" s="8"/>
      <c r="AE25" s="8"/>
      <c r="AF25" s="8"/>
    </row>
    <row r="26" spans="1:32" s="514" customFormat="1" ht="20.25" thickTop="1">
      <c r="A26" s="497"/>
      <c r="B26" s="540"/>
      <c r="C26" s="499"/>
      <c r="D26" s="500"/>
      <c r="E26" s="353"/>
      <c r="F26" s="337"/>
      <c r="G26" s="330"/>
      <c r="H26" s="499"/>
      <c r="I26" s="500"/>
      <c r="J26" s="983"/>
      <c r="K26" s="880"/>
      <c r="N26" s="515"/>
      <c r="O26" s="515"/>
      <c r="P26" s="515"/>
      <c r="Q26" s="506"/>
      <c r="R26" s="506"/>
      <c r="S26" s="506"/>
      <c r="T26" s="506"/>
      <c r="U26" s="506"/>
      <c r="V26" s="506"/>
      <c r="W26" s="506"/>
      <c r="X26" s="506"/>
      <c r="Y26" s="506"/>
      <c r="Z26" s="506"/>
      <c r="AA26" s="8"/>
      <c r="AB26" s="8"/>
      <c r="AC26" s="8"/>
      <c r="AD26" s="8"/>
      <c r="AE26" s="8"/>
      <c r="AF26" s="8"/>
    </row>
    <row r="27" spans="1:32" s="514" customFormat="1">
      <c r="A27" s="497"/>
      <c r="B27" s="541" t="s">
        <v>415</v>
      </c>
      <c r="C27" s="499"/>
      <c r="D27" s="500"/>
      <c r="E27" s="353"/>
      <c r="F27" s="337"/>
      <c r="G27" s="330"/>
      <c r="H27" s="499"/>
      <c r="I27" s="500"/>
      <c r="J27" s="983"/>
      <c r="K27" s="880"/>
      <c r="N27" s="515"/>
      <c r="O27" s="515"/>
      <c r="P27" s="515"/>
      <c r="Q27" s="506"/>
      <c r="R27" s="506"/>
      <c r="S27" s="506"/>
      <c r="T27" s="506"/>
      <c r="U27" s="506"/>
      <c r="V27" s="506"/>
      <c r="W27" s="506"/>
      <c r="X27" s="506"/>
      <c r="Y27" s="506"/>
      <c r="Z27" s="506"/>
      <c r="AA27" s="8"/>
      <c r="AB27" s="8"/>
      <c r="AC27" s="8"/>
      <c r="AD27" s="8"/>
      <c r="AE27" s="8"/>
      <c r="AF27" s="8"/>
    </row>
    <row r="28" spans="1:32" s="514" customFormat="1">
      <c r="A28" s="497"/>
      <c r="B28" s="540" t="s">
        <v>55</v>
      </c>
      <c r="C28" s="499"/>
      <c r="D28" s="500"/>
      <c r="E28" s="353"/>
      <c r="F28" s="337"/>
      <c r="G28" s="330"/>
      <c r="H28" s="499"/>
      <c r="I28" s="500"/>
      <c r="J28" s="983"/>
      <c r="K28" s="880">
        <f>K17</f>
        <v>4028.9855072463761</v>
      </c>
      <c r="N28" s="515"/>
      <c r="O28" s="515"/>
      <c r="P28" s="515"/>
      <c r="Q28" s="506"/>
      <c r="R28" s="506"/>
      <c r="S28" s="506"/>
      <c r="T28" s="506"/>
      <c r="U28" s="506"/>
      <c r="V28" s="506"/>
      <c r="W28" s="506"/>
      <c r="X28" s="506"/>
      <c r="Y28" s="506"/>
      <c r="Z28" s="506"/>
      <c r="AA28" s="8"/>
      <c r="AB28" s="8"/>
      <c r="AC28" s="8"/>
      <c r="AD28" s="8"/>
      <c r="AE28" s="8"/>
      <c r="AF28" s="8"/>
    </row>
    <row r="29" spans="1:32" s="514" customFormat="1">
      <c r="A29" s="497"/>
      <c r="B29" s="540" t="s">
        <v>56</v>
      </c>
      <c r="C29" s="499"/>
      <c r="D29" s="500"/>
      <c r="E29" s="353"/>
      <c r="F29" s="337"/>
      <c r="G29" s="330"/>
      <c r="H29" s="499"/>
      <c r="I29" s="500"/>
      <c r="J29" s="983"/>
      <c r="K29" s="880">
        <f>K25</f>
        <v>2086.9565217391305</v>
      </c>
      <c r="N29" s="515"/>
      <c r="O29" s="515"/>
      <c r="P29" s="515"/>
      <c r="Q29" s="506"/>
      <c r="R29" s="506"/>
      <c r="S29" s="506"/>
      <c r="T29" s="506"/>
      <c r="U29" s="506"/>
      <c r="V29" s="506"/>
      <c r="W29" s="506"/>
      <c r="X29" s="506"/>
      <c r="Y29" s="506"/>
      <c r="Z29" s="506"/>
      <c r="AA29" s="8"/>
      <c r="AB29" s="8"/>
      <c r="AC29" s="8"/>
      <c r="AD29" s="8"/>
      <c r="AE29" s="8"/>
      <c r="AF29" s="8"/>
    </row>
    <row r="30" spans="1:32" s="514" customFormat="1" ht="20.25" thickBot="1">
      <c r="A30" s="542"/>
      <c r="B30" s="543" t="s">
        <v>663</v>
      </c>
      <c r="C30" s="544"/>
      <c r="D30" s="545"/>
      <c r="E30" s="546"/>
      <c r="F30" s="547">
        <f>SUM(F8:F24)</f>
        <v>0</v>
      </c>
      <c r="G30" s="467"/>
      <c r="H30" s="544"/>
      <c r="I30" s="340"/>
      <c r="J30" s="955"/>
      <c r="K30" s="987">
        <f>SUM(K28:K29)</f>
        <v>6115.9420289855061</v>
      </c>
      <c r="N30" s="515"/>
      <c r="O30" s="515"/>
      <c r="P30" s="515"/>
      <c r="Q30" s="506"/>
      <c r="R30" s="506"/>
      <c r="S30" s="506"/>
      <c r="T30" s="506"/>
      <c r="U30" s="506"/>
      <c r="V30" s="506"/>
      <c r="W30" s="506"/>
      <c r="X30" s="506"/>
      <c r="Y30" s="506"/>
      <c r="Z30" s="506"/>
      <c r="AA30" s="8"/>
      <c r="AB30" s="8"/>
      <c r="AC30" s="8"/>
      <c r="AD30" s="8"/>
      <c r="AE30" s="8"/>
      <c r="AF30" s="8"/>
    </row>
    <row r="31" spans="1:32" s="514" customFormat="1" ht="20.25" thickTop="1">
      <c r="A31" s="497"/>
      <c r="B31" s="548" t="s">
        <v>550</v>
      </c>
      <c r="C31" s="510"/>
      <c r="D31" s="511"/>
      <c r="E31" s="549"/>
      <c r="F31" s="550"/>
      <c r="G31" s="330"/>
      <c r="H31" s="510"/>
      <c r="I31" s="343"/>
      <c r="J31" s="952"/>
      <c r="K31" s="951"/>
      <c r="N31" s="515"/>
      <c r="O31" s="515"/>
      <c r="P31" s="515"/>
      <c r="Q31" s="506"/>
      <c r="R31" s="506"/>
      <c r="S31" s="506"/>
      <c r="T31" s="506"/>
      <c r="U31" s="506"/>
      <c r="V31" s="506"/>
      <c r="W31" s="506"/>
      <c r="X31" s="506"/>
      <c r="Y31" s="506"/>
      <c r="Z31" s="506"/>
      <c r="AA31" s="8"/>
      <c r="AB31" s="8"/>
      <c r="AC31" s="8"/>
      <c r="AD31" s="8"/>
      <c r="AE31" s="8"/>
      <c r="AF31" s="8"/>
    </row>
    <row r="32" spans="1:32" s="514" customFormat="1">
      <c r="A32" s="497"/>
      <c r="B32" s="548" t="s">
        <v>416</v>
      </c>
      <c r="C32" s="499"/>
      <c r="D32" s="511"/>
      <c r="E32" s="551"/>
      <c r="F32" s="529"/>
      <c r="G32" s="330"/>
      <c r="H32" s="552"/>
      <c r="I32" s="343"/>
      <c r="J32" s="952"/>
      <c r="K32" s="951"/>
      <c r="N32" s="515"/>
      <c r="O32" s="515"/>
      <c r="P32" s="515"/>
      <c r="Q32" s="506"/>
      <c r="R32" s="506"/>
      <c r="S32" s="506"/>
      <c r="T32" s="506"/>
      <c r="U32" s="506"/>
      <c r="V32" s="506"/>
      <c r="W32" s="506"/>
      <c r="X32" s="506"/>
      <c r="Y32" s="506"/>
      <c r="Z32" s="506"/>
      <c r="AA32" s="8"/>
      <c r="AB32" s="8"/>
      <c r="AC32" s="8"/>
      <c r="AD32" s="8"/>
      <c r="AE32" s="8"/>
      <c r="AF32" s="8"/>
    </row>
    <row r="33" spans="1:32" s="514" customFormat="1">
      <c r="A33" s="497"/>
      <c r="B33" s="509" t="s">
        <v>237</v>
      </c>
      <c r="C33" s="510"/>
      <c r="D33" s="511"/>
      <c r="E33" s="512"/>
      <c r="F33" s="513"/>
      <c r="G33" s="330"/>
      <c r="H33" s="510"/>
      <c r="I33" s="343"/>
      <c r="J33" s="952"/>
      <c r="K33" s="951"/>
      <c r="N33" s="515"/>
      <c r="O33" s="515"/>
      <c r="P33" s="515"/>
      <c r="Q33" s="506"/>
      <c r="R33" s="506"/>
      <c r="S33" s="506"/>
      <c r="T33" s="506"/>
      <c r="U33" s="506"/>
      <c r="V33" s="506"/>
      <c r="W33" s="506"/>
      <c r="X33" s="506"/>
      <c r="Y33" s="506"/>
      <c r="Z33" s="506"/>
      <c r="AA33" s="8"/>
      <c r="AB33" s="8"/>
      <c r="AC33" s="8"/>
      <c r="AD33" s="8"/>
      <c r="AE33" s="8"/>
      <c r="AF33" s="8"/>
    </row>
    <row r="34" spans="1:32" s="514" customFormat="1" ht="54">
      <c r="A34" s="553"/>
      <c r="B34" s="554" t="s">
        <v>417</v>
      </c>
      <c r="C34" s="555"/>
      <c r="D34" s="556"/>
      <c r="E34" s="557"/>
      <c r="F34" s="558"/>
      <c r="G34" s="330"/>
      <c r="H34" s="555"/>
      <c r="I34" s="343"/>
      <c r="J34" s="952"/>
      <c r="K34" s="951"/>
      <c r="N34" s="515"/>
      <c r="O34" s="515"/>
      <c r="P34" s="515"/>
      <c r="Q34" s="506"/>
      <c r="R34" s="506"/>
      <c r="S34" s="506"/>
      <c r="T34" s="506"/>
      <c r="U34" s="506"/>
      <c r="V34" s="506"/>
      <c r="W34" s="506"/>
      <c r="X34" s="506"/>
      <c r="Y34" s="506"/>
      <c r="Z34" s="506"/>
      <c r="AA34" s="8"/>
      <c r="AB34" s="8"/>
      <c r="AC34" s="8"/>
      <c r="AD34" s="8"/>
      <c r="AE34" s="8"/>
      <c r="AF34" s="8"/>
    </row>
    <row r="35" spans="1:32" s="514" customFormat="1">
      <c r="A35" s="497"/>
      <c r="B35" s="548" t="s">
        <v>418</v>
      </c>
      <c r="C35" s="510"/>
      <c r="D35" s="511"/>
      <c r="E35" s="512"/>
      <c r="F35" s="513"/>
      <c r="G35" s="330"/>
      <c r="H35" s="510"/>
      <c r="I35" s="343"/>
      <c r="J35" s="952"/>
      <c r="K35" s="951"/>
      <c r="N35" s="515"/>
      <c r="O35" s="515"/>
      <c r="P35" s="515"/>
      <c r="Q35" s="506"/>
      <c r="R35" s="506"/>
      <c r="S35" s="506"/>
      <c r="T35" s="506"/>
      <c r="U35" s="506"/>
      <c r="V35" s="506"/>
      <c r="W35" s="506"/>
      <c r="X35" s="506"/>
      <c r="Y35" s="506"/>
      <c r="Z35" s="506"/>
      <c r="AA35" s="8"/>
      <c r="AB35" s="8"/>
      <c r="AC35" s="8"/>
      <c r="AD35" s="8"/>
      <c r="AE35" s="8"/>
      <c r="AF35" s="8"/>
    </row>
    <row r="36" spans="1:32" s="514" customFormat="1" ht="126" customHeight="1">
      <c r="A36" s="497">
        <v>1</v>
      </c>
      <c r="B36" s="559" t="s">
        <v>419</v>
      </c>
      <c r="C36" s="510" t="s">
        <v>53</v>
      </c>
      <c r="D36" s="511">
        <v>8</v>
      </c>
      <c r="E36" s="792" t="s">
        <v>84</v>
      </c>
      <c r="F36" s="793"/>
      <c r="G36" s="330" t="s">
        <v>420</v>
      </c>
      <c r="H36" s="510" t="s">
        <v>53</v>
      </c>
      <c r="I36" s="511">
        <f>D36</f>
        <v>8</v>
      </c>
      <c r="J36" s="988">
        <v>86.956521739130437</v>
      </c>
      <c r="K36" s="880">
        <f>I36*J36</f>
        <v>695.6521739130435</v>
      </c>
      <c r="N36" s="515"/>
      <c r="O36" s="515"/>
      <c r="P36" s="515"/>
      <c r="Q36" s="506"/>
      <c r="R36" s="506"/>
      <c r="S36" s="506"/>
      <c r="T36" s="506"/>
      <c r="U36" s="506"/>
      <c r="V36" s="506"/>
      <c r="W36" s="506"/>
      <c r="X36" s="506"/>
      <c r="Y36" s="506"/>
      <c r="Z36" s="506"/>
      <c r="AA36" s="8"/>
      <c r="AB36" s="8"/>
      <c r="AC36" s="8"/>
      <c r="AD36" s="8"/>
      <c r="AE36" s="8"/>
      <c r="AF36" s="8"/>
    </row>
    <row r="37" spans="1:32" s="514" customFormat="1" ht="82.5">
      <c r="A37" s="497">
        <v>2</v>
      </c>
      <c r="B37" s="560" t="s">
        <v>421</v>
      </c>
      <c r="C37" s="510" t="s">
        <v>53</v>
      </c>
      <c r="D37" s="511">
        <v>4</v>
      </c>
      <c r="E37" s="792" t="s">
        <v>84</v>
      </c>
      <c r="F37" s="793"/>
      <c r="G37" s="330" t="s">
        <v>422</v>
      </c>
      <c r="H37" s="510" t="s">
        <v>53</v>
      </c>
      <c r="I37" s="511">
        <f t="shared" ref="I37:I39" si="6">D37</f>
        <v>4</v>
      </c>
      <c r="J37" s="988">
        <v>72.463768115942031</v>
      </c>
      <c r="K37" s="880">
        <f>I37*J37</f>
        <v>289.85507246376812</v>
      </c>
      <c r="N37" s="515"/>
      <c r="O37" s="515"/>
      <c r="P37" s="515"/>
      <c r="Q37" s="506"/>
      <c r="R37" s="506"/>
      <c r="S37" s="506"/>
      <c r="T37" s="506"/>
      <c r="U37" s="506"/>
      <c r="V37" s="506"/>
      <c r="W37" s="506"/>
      <c r="X37" s="506"/>
      <c r="Y37" s="506"/>
      <c r="Z37" s="506"/>
      <c r="AA37" s="8"/>
      <c r="AB37" s="8"/>
      <c r="AC37" s="8"/>
      <c r="AD37" s="8"/>
      <c r="AE37" s="8"/>
      <c r="AF37" s="8"/>
    </row>
    <row r="38" spans="1:32" ht="49.5">
      <c r="A38" s="497">
        <f>A37+1</f>
        <v>3</v>
      </c>
      <c r="B38" s="561" t="s">
        <v>423</v>
      </c>
      <c r="C38" s="510" t="s">
        <v>53</v>
      </c>
      <c r="D38" s="511">
        <v>8</v>
      </c>
      <c r="E38" s="792" t="s">
        <v>84</v>
      </c>
      <c r="F38" s="793"/>
      <c r="G38" s="330" t="s">
        <v>424</v>
      </c>
      <c r="H38" s="510" t="s">
        <v>53</v>
      </c>
      <c r="I38" s="511">
        <f t="shared" si="6"/>
        <v>8</v>
      </c>
      <c r="J38" s="988">
        <v>11.594202898550725</v>
      </c>
      <c r="K38" s="880">
        <f>I38*J38</f>
        <v>92.753623188405797</v>
      </c>
    </row>
    <row r="39" spans="1:32">
      <c r="A39" s="497">
        <f t="shared" ref="A39" si="7">A38+1</f>
        <v>4</v>
      </c>
      <c r="B39" s="560" t="s">
        <v>425</v>
      </c>
      <c r="C39" s="510" t="s">
        <v>53</v>
      </c>
      <c r="D39" s="511">
        <v>4</v>
      </c>
      <c r="E39" s="792" t="s">
        <v>84</v>
      </c>
      <c r="F39" s="793"/>
      <c r="G39" s="330" t="s">
        <v>426</v>
      </c>
      <c r="H39" s="510" t="s">
        <v>53</v>
      </c>
      <c r="I39" s="511">
        <f t="shared" si="6"/>
        <v>4</v>
      </c>
      <c r="J39" s="988">
        <v>23.188405797101449</v>
      </c>
      <c r="K39" s="880">
        <f>I39*J39</f>
        <v>92.753623188405797</v>
      </c>
    </row>
    <row r="40" spans="1:32" ht="20.25" thickBot="1">
      <c r="A40" s="319"/>
      <c r="B40" s="308" t="s">
        <v>578</v>
      </c>
      <c r="C40" s="323"/>
      <c r="D40" s="324"/>
      <c r="E40" s="321"/>
      <c r="F40" s="326">
        <f ca="1">SUM(F36:F41)</f>
        <v>0</v>
      </c>
      <c r="G40" s="410"/>
      <c r="H40" s="309"/>
      <c r="I40" s="313"/>
      <c r="J40" s="950"/>
      <c r="K40" s="893">
        <f>SUM(K36:K39)</f>
        <v>1171.0144927536232</v>
      </c>
    </row>
    <row r="41" spans="1:32" ht="20.100000000000001" customHeight="1" thickTop="1">
      <c r="A41" s="497">
        <v>5</v>
      </c>
      <c r="B41" s="560" t="s">
        <v>427</v>
      </c>
      <c r="C41" s="510" t="s">
        <v>53</v>
      </c>
      <c r="D41" s="511">
        <v>4</v>
      </c>
      <c r="E41" s="845" t="s">
        <v>84</v>
      </c>
      <c r="F41" s="846"/>
      <c r="G41" s="330" t="s">
        <v>428</v>
      </c>
      <c r="H41" s="510" t="s">
        <v>53</v>
      </c>
      <c r="I41" s="511">
        <f>D41</f>
        <v>4</v>
      </c>
      <c r="J41" s="988">
        <v>11.594202898550725</v>
      </c>
      <c r="K41" s="880">
        <f>I41*J41</f>
        <v>46.376811594202898</v>
      </c>
    </row>
    <row r="42" spans="1:32" ht="20.100000000000001" customHeight="1">
      <c r="A42" s="497">
        <f>A41+1</f>
        <v>6</v>
      </c>
      <c r="B42" s="560" t="s">
        <v>664</v>
      </c>
      <c r="C42" s="510" t="s">
        <v>53</v>
      </c>
      <c r="D42" s="511">
        <v>8</v>
      </c>
      <c r="E42" s="792"/>
      <c r="F42" s="793"/>
      <c r="G42" s="330" t="s">
        <v>429</v>
      </c>
      <c r="H42" s="510" t="s">
        <v>53</v>
      </c>
      <c r="I42" s="511">
        <f>D42</f>
        <v>8</v>
      </c>
      <c r="J42" s="988">
        <v>8.695652173913043</v>
      </c>
      <c r="K42" s="880">
        <f>I42*J42</f>
        <v>69.565217391304344</v>
      </c>
    </row>
    <row r="43" spans="1:32" ht="90">
      <c r="A43" s="553"/>
      <c r="B43" s="516" t="s">
        <v>430</v>
      </c>
      <c r="C43" s="510"/>
      <c r="D43" s="511"/>
      <c r="E43" s="792"/>
      <c r="F43" s="793"/>
      <c r="G43" s="330"/>
      <c r="H43" s="510"/>
      <c r="I43" s="511"/>
      <c r="J43" s="986"/>
      <c r="K43" s="880">
        <f t="shared" ref="K43:K60" si="8">I43*J43</f>
        <v>0</v>
      </c>
    </row>
    <row r="44" spans="1:32" ht="33">
      <c r="A44" s="497">
        <v>7</v>
      </c>
      <c r="B44" s="560" t="s">
        <v>665</v>
      </c>
      <c r="C44" s="510" t="s">
        <v>431</v>
      </c>
      <c r="D44" s="511">
        <v>1</v>
      </c>
      <c r="E44" s="792"/>
      <c r="F44" s="793"/>
      <c r="G44" s="330" t="s">
        <v>432</v>
      </c>
      <c r="H44" s="510" t="s">
        <v>431</v>
      </c>
      <c r="I44" s="511">
        <f t="shared" ref="I44:I59" si="9">D44</f>
        <v>1</v>
      </c>
      <c r="J44" s="986">
        <v>1159.4202898550725</v>
      </c>
      <c r="K44" s="880">
        <f t="shared" si="8"/>
        <v>1159.4202898550725</v>
      </c>
    </row>
    <row r="45" spans="1:32" ht="39.75" customHeight="1">
      <c r="A45" s="497"/>
      <c r="B45" s="548" t="s">
        <v>433</v>
      </c>
      <c r="C45" s="510"/>
      <c r="D45" s="511"/>
      <c r="E45" s="342"/>
      <c r="F45" s="327"/>
      <c r="G45" s="330"/>
      <c r="H45" s="510"/>
      <c r="I45" s="511"/>
      <c r="J45" s="986"/>
      <c r="K45" s="880">
        <f t="shared" si="8"/>
        <v>0</v>
      </c>
    </row>
    <row r="46" spans="1:32" ht="70.5" customHeight="1">
      <c r="A46" s="497">
        <v>8</v>
      </c>
      <c r="B46" s="560" t="s">
        <v>577</v>
      </c>
      <c r="C46" s="510" t="s">
        <v>3</v>
      </c>
      <c r="D46" s="511">
        <v>6</v>
      </c>
      <c r="E46" s="792" t="s">
        <v>84</v>
      </c>
      <c r="F46" s="793"/>
      <c r="G46" s="330" t="s">
        <v>434</v>
      </c>
      <c r="H46" s="510" t="s">
        <v>3</v>
      </c>
      <c r="I46" s="511">
        <f>D46</f>
        <v>6</v>
      </c>
      <c r="J46" s="986">
        <v>289.85507246376812</v>
      </c>
      <c r="K46" s="880">
        <f t="shared" si="8"/>
        <v>1739.1304347826087</v>
      </c>
    </row>
    <row r="47" spans="1:32">
      <c r="A47" s="497"/>
      <c r="B47" s="560"/>
      <c r="C47" s="510"/>
      <c r="D47" s="511"/>
      <c r="E47" s="342"/>
      <c r="F47" s="327"/>
      <c r="G47" s="330"/>
      <c r="H47" s="510"/>
      <c r="I47" s="511"/>
      <c r="J47" s="986"/>
      <c r="K47" s="880">
        <f t="shared" si="8"/>
        <v>0</v>
      </c>
    </row>
    <row r="48" spans="1:32">
      <c r="A48" s="497"/>
      <c r="B48" s="548" t="s">
        <v>435</v>
      </c>
      <c r="C48" s="510"/>
      <c r="D48" s="511"/>
      <c r="E48" s="342"/>
      <c r="F48" s="327"/>
      <c r="G48" s="330"/>
      <c r="H48" s="510"/>
      <c r="I48" s="511"/>
      <c r="J48" s="986"/>
      <c r="K48" s="880">
        <f t="shared" si="8"/>
        <v>0</v>
      </c>
    </row>
    <row r="49" spans="1:11" ht="57" customHeight="1">
      <c r="A49" s="497">
        <v>9</v>
      </c>
      <c r="B49" s="560" t="s">
        <v>436</v>
      </c>
      <c r="C49" s="510" t="s">
        <v>3</v>
      </c>
      <c r="D49" s="511">
        <v>4</v>
      </c>
      <c r="E49" s="792" t="s">
        <v>84</v>
      </c>
      <c r="F49" s="793"/>
      <c r="G49" s="330" t="s">
        <v>238</v>
      </c>
      <c r="H49" s="510" t="s">
        <v>3</v>
      </c>
      <c r="I49" s="511">
        <f>D49</f>
        <v>4</v>
      </c>
      <c r="J49" s="986">
        <v>72.463768115942031</v>
      </c>
      <c r="K49" s="880">
        <f t="shared" si="8"/>
        <v>289.85507246376812</v>
      </c>
    </row>
    <row r="50" spans="1:11">
      <c r="A50" s="497"/>
      <c r="B50" s="548"/>
      <c r="C50" s="510"/>
      <c r="D50" s="511"/>
      <c r="E50" s="342"/>
      <c r="F50" s="327"/>
      <c r="G50" s="330"/>
      <c r="H50" s="510"/>
      <c r="I50" s="511"/>
      <c r="J50" s="986"/>
      <c r="K50" s="880">
        <f t="shared" si="8"/>
        <v>0</v>
      </c>
    </row>
    <row r="51" spans="1:11">
      <c r="A51" s="497"/>
      <c r="B51" s="548" t="s">
        <v>437</v>
      </c>
      <c r="C51" s="510"/>
      <c r="D51" s="511"/>
      <c r="E51" s="342"/>
      <c r="F51" s="327"/>
      <c r="G51" s="330"/>
      <c r="H51" s="510"/>
      <c r="I51" s="511"/>
      <c r="J51" s="986"/>
      <c r="K51" s="880">
        <f t="shared" si="8"/>
        <v>0</v>
      </c>
    </row>
    <row r="52" spans="1:11" ht="33">
      <c r="A52" s="497">
        <v>10</v>
      </c>
      <c r="B52" s="560" t="s">
        <v>438</v>
      </c>
      <c r="C52" s="510" t="s">
        <v>3</v>
      </c>
      <c r="D52" s="511">
        <v>1</v>
      </c>
      <c r="E52" s="792" t="s">
        <v>84</v>
      </c>
      <c r="F52" s="793"/>
      <c r="G52" s="330" t="s">
        <v>439</v>
      </c>
      <c r="H52" s="510" t="s">
        <v>3</v>
      </c>
      <c r="I52" s="511">
        <v>1</v>
      </c>
      <c r="J52" s="986">
        <v>2318.840579710145</v>
      </c>
      <c r="K52" s="880">
        <f t="shared" si="8"/>
        <v>2318.840579710145</v>
      </c>
    </row>
    <row r="53" spans="1:11" ht="20.25" thickBot="1">
      <c r="A53" s="319"/>
      <c r="B53" s="308" t="s">
        <v>578</v>
      </c>
      <c r="C53" s="323"/>
      <c r="D53" s="324"/>
      <c r="E53" s="321"/>
      <c r="F53" s="326">
        <f ca="1">SUM(F38:F52)</f>
        <v>0</v>
      </c>
      <c r="G53" s="410"/>
      <c r="H53" s="309"/>
      <c r="I53" s="313"/>
      <c r="J53" s="950"/>
      <c r="K53" s="893">
        <f>SUM(K41:K52)</f>
        <v>5623.188405797102</v>
      </c>
    </row>
    <row r="54" spans="1:11" ht="33.75" thickTop="1">
      <c r="A54" s="497">
        <v>11</v>
      </c>
      <c r="B54" s="560" t="s">
        <v>440</v>
      </c>
      <c r="C54" s="510" t="s">
        <v>3</v>
      </c>
      <c r="D54" s="511">
        <v>1</v>
      </c>
      <c r="E54" s="792" t="s">
        <v>84</v>
      </c>
      <c r="F54" s="793"/>
      <c r="G54" s="330" t="s">
        <v>441</v>
      </c>
      <c r="H54" s="510" t="s">
        <v>3</v>
      </c>
      <c r="I54" s="511">
        <v>1</v>
      </c>
      <c r="J54" s="986">
        <v>724.63768115942025</v>
      </c>
      <c r="K54" s="880">
        <f t="shared" si="8"/>
        <v>724.63768115942025</v>
      </c>
    </row>
    <row r="55" spans="1:11">
      <c r="A55" s="497"/>
      <c r="B55" s="560"/>
      <c r="C55" s="510"/>
      <c r="D55" s="511"/>
      <c r="E55" s="342"/>
      <c r="F55" s="327"/>
      <c r="G55" s="330"/>
      <c r="H55" s="510"/>
      <c r="I55" s="511"/>
      <c r="J55" s="986"/>
      <c r="K55" s="880">
        <f t="shared" si="8"/>
        <v>0</v>
      </c>
    </row>
    <row r="56" spans="1:11">
      <c r="B56" s="533" t="s">
        <v>461</v>
      </c>
      <c r="C56" s="534"/>
      <c r="D56" s="535"/>
      <c r="G56" s="330"/>
      <c r="H56" s="499"/>
      <c r="I56" s="500"/>
      <c r="J56" s="983"/>
      <c r="K56" s="880">
        <f t="shared" si="8"/>
        <v>0</v>
      </c>
    </row>
    <row r="57" spans="1:11" ht="66">
      <c r="A57" s="286">
        <v>12</v>
      </c>
      <c r="B57" s="264" t="s">
        <v>446</v>
      </c>
      <c r="C57" s="534" t="s">
        <v>138</v>
      </c>
      <c r="D57" s="535">
        <v>1</v>
      </c>
      <c r="G57" s="330" t="s">
        <v>445</v>
      </c>
      <c r="H57" s="499" t="s">
        <v>2</v>
      </c>
      <c r="I57" s="500">
        <f t="shared" ref="I57" si="10">D57</f>
        <v>1</v>
      </c>
      <c r="J57" s="983">
        <v>724.63768115942025</v>
      </c>
      <c r="K57" s="880">
        <f t="shared" si="8"/>
        <v>724.63768115942025</v>
      </c>
    </row>
    <row r="58" spans="1:11">
      <c r="A58" s="497"/>
      <c r="B58" s="537" t="s">
        <v>412</v>
      </c>
      <c r="C58" s="499"/>
      <c r="D58" s="500"/>
      <c r="E58" s="562"/>
      <c r="F58" s="298">
        <f t="shared" ref="F58:F60" si="11">D58*E58</f>
        <v>0</v>
      </c>
      <c r="G58" s="330"/>
      <c r="H58" s="499"/>
      <c r="I58" s="511"/>
      <c r="J58" s="989">
        <v>0</v>
      </c>
      <c r="K58" s="880">
        <f t="shared" si="8"/>
        <v>0</v>
      </c>
    </row>
    <row r="59" spans="1:11" ht="66">
      <c r="A59" s="497">
        <v>13</v>
      </c>
      <c r="B59" s="539" t="s">
        <v>413</v>
      </c>
      <c r="C59" s="510" t="s">
        <v>53</v>
      </c>
      <c r="D59" s="500">
        <v>1</v>
      </c>
      <c r="E59" s="792" t="s">
        <v>84</v>
      </c>
      <c r="F59" s="793"/>
      <c r="G59" s="330"/>
      <c r="H59" s="510" t="s">
        <v>53</v>
      </c>
      <c r="I59" s="511">
        <f t="shared" si="9"/>
        <v>1</v>
      </c>
      <c r="J59" s="989">
        <v>434.78260869565219</v>
      </c>
      <c r="K59" s="880">
        <f t="shared" si="8"/>
        <v>434.78260869565219</v>
      </c>
    </row>
    <row r="60" spans="1:11">
      <c r="A60" s="553"/>
      <c r="B60" s="563"/>
      <c r="C60" s="564"/>
      <c r="D60" s="565"/>
      <c r="E60" s="566"/>
      <c r="F60" s="298">
        <f t="shared" si="11"/>
        <v>0</v>
      </c>
      <c r="G60" s="330"/>
      <c r="H60" s="564"/>
      <c r="I60" s="511"/>
      <c r="J60" s="990"/>
      <c r="K60" s="880">
        <f t="shared" si="8"/>
        <v>0</v>
      </c>
    </row>
    <row r="61" spans="1:11" ht="20.25" thickBot="1">
      <c r="A61" s="319"/>
      <c r="B61" s="308" t="s">
        <v>578</v>
      </c>
      <c r="C61" s="323"/>
      <c r="D61" s="324"/>
      <c r="E61" s="321"/>
      <c r="F61" s="326">
        <f ca="1">SUM(F42:F60)</f>
        <v>0</v>
      </c>
      <c r="G61" s="410"/>
      <c r="H61" s="309"/>
      <c r="I61" s="313"/>
      <c r="J61" s="950"/>
      <c r="K61" s="893">
        <f>SUM(K54:K60)</f>
        <v>1884.0579710144928</v>
      </c>
    </row>
    <row r="62" spans="1:11" ht="20.25" thickTop="1">
      <c r="A62" s="350"/>
      <c r="B62" s="367"/>
      <c r="C62" s="296"/>
      <c r="D62" s="300"/>
      <c r="E62" s="353"/>
      <c r="F62" s="402"/>
      <c r="G62" s="330"/>
      <c r="H62" s="296"/>
      <c r="I62" s="343"/>
      <c r="J62" s="952"/>
      <c r="K62" s="954"/>
    </row>
    <row r="63" spans="1:11">
      <c r="A63" s="350"/>
      <c r="B63" s="364" t="s">
        <v>27</v>
      </c>
      <c r="C63" s="296"/>
      <c r="D63" s="300"/>
      <c r="E63" s="297"/>
      <c r="F63" s="402"/>
    </row>
    <row r="64" spans="1:11">
      <c r="A64" s="350"/>
      <c r="B64" s="567" t="s">
        <v>57</v>
      </c>
      <c r="C64" s="296"/>
      <c r="D64" s="300"/>
      <c r="E64" s="297"/>
      <c r="F64" s="402">
        <f ca="1">F40</f>
        <v>0</v>
      </c>
      <c r="K64" s="911">
        <f>K40</f>
        <v>1171.0144927536232</v>
      </c>
    </row>
    <row r="65" spans="1:11">
      <c r="A65" s="350"/>
      <c r="B65" s="567" t="s">
        <v>462</v>
      </c>
      <c r="C65" s="296"/>
      <c r="D65" s="300"/>
      <c r="E65" s="297"/>
      <c r="F65" s="402">
        <f ca="1">F61</f>
        <v>0</v>
      </c>
      <c r="K65" s="911">
        <f>K53</f>
        <v>5623.188405797102</v>
      </c>
    </row>
    <row r="66" spans="1:11">
      <c r="A66" s="350"/>
      <c r="B66" s="567" t="s">
        <v>463</v>
      </c>
      <c r="C66" s="296"/>
      <c r="D66" s="300"/>
      <c r="E66" s="297"/>
      <c r="F66" s="402">
        <f>F62</f>
        <v>0</v>
      </c>
      <c r="K66" s="911">
        <f>K61</f>
        <v>1884.0579710144928</v>
      </c>
    </row>
    <row r="67" spans="1:11" ht="20.25" thickBot="1">
      <c r="A67" s="319"/>
      <c r="B67" s="308" t="s">
        <v>576</v>
      </c>
      <c r="C67" s="323"/>
      <c r="D67" s="324"/>
      <c r="E67" s="321"/>
      <c r="F67" s="311">
        <f ca="1">SUM(F62:F65)</f>
        <v>0</v>
      </c>
      <c r="G67" s="410"/>
      <c r="H67" s="309"/>
      <c r="I67" s="313"/>
      <c r="J67" s="950"/>
      <c r="K67" s="884">
        <f>SUM(K64:K66)</f>
        <v>8678.2608695652179</v>
      </c>
    </row>
    <row r="68" spans="1:11" ht="20.25" thickTop="1"/>
  </sheetData>
  <mergeCells count="16">
    <mergeCell ref="E36:F36"/>
    <mergeCell ref="E37:F37"/>
    <mergeCell ref="E38:F38"/>
    <mergeCell ref="E39:F39"/>
    <mergeCell ref="E59:F59"/>
    <mergeCell ref="E41:F44"/>
    <mergeCell ref="E46:F46"/>
    <mergeCell ref="E49:F49"/>
    <mergeCell ref="E52:F52"/>
    <mergeCell ref="E54:F54"/>
    <mergeCell ref="A1:A2"/>
    <mergeCell ref="B1:B2"/>
    <mergeCell ref="C1:F1"/>
    <mergeCell ref="G1:K1"/>
    <mergeCell ref="E8:F16"/>
    <mergeCell ref="G13:G15"/>
  </mergeCells>
  <phoneticPr fontId="14" type="noConversion"/>
  <pageMargins left="0.70866141732283472" right="0.70866141732283472" top="0.74803149606299213" bottom="0.74803149606299213" header="0.31496062992125984" footer="0.31496062992125984"/>
  <pageSetup scale="70" fitToHeight="0" orientation="landscape" r:id="rId1"/>
  <headerFooter>
    <oddHeader>&amp;C&amp;F</oddHeader>
    <oddFooter>&amp;A&amp;RPage &amp;P</oddFooter>
  </headerFooter>
  <rowBreaks count="4" manualBreakCount="4">
    <brk id="17" max="10" man="1"/>
    <brk id="30" max="10" man="1"/>
    <brk id="40" max="10" man="1"/>
    <brk id="53" max="1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CCD8A-7C9E-446F-9176-3D0F98F69020}">
  <sheetPr>
    <pageSetUpPr fitToPage="1"/>
  </sheetPr>
  <dimension ref="A1:G25"/>
  <sheetViews>
    <sheetView view="pageBreakPreview" zoomScale="90" zoomScaleNormal="100" zoomScaleSheetLayoutView="90" workbookViewId="0">
      <selection activeCell="K7" sqref="K7"/>
    </sheetView>
  </sheetViews>
  <sheetFormatPr defaultRowHeight="19.5"/>
  <cols>
    <col min="1" max="1" width="7.7109375" style="373" customWidth="1"/>
    <col min="2" max="2" width="55.7109375" style="330" customWidth="1"/>
    <col min="3" max="3" width="7.140625" style="374" customWidth="1"/>
    <col min="4" max="4" width="7.28515625" style="378" customWidth="1"/>
    <col min="5" max="5" width="17.140625" style="639" customWidth="1"/>
    <col min="6" max="6" width="17.5703125" style="375" customWidth="1"/>
    <col min="7" max="7" width="20.7109375" style="377" customWidth="1"/>
    <col min="8" max="257" width="9.140625" style="15"/>
    <col min="258" max="258" width="5.140625" style="15" customWidth="1"/>
    <col min="259" max="259" width="53.28515625" style="15" customWidth="1"/>
    <col min="260" max="260" width="6.5703125" style="15" customWidth="1"/>
    <col min="261" max="261" width="6.28515625" style="15" customWidth="1"/>
    <col min="262" max="262" width="17.42578125" style="15" customWidth="1"/>
    <col min="263" max="513" width="9.140625" style="15"/>
    <col min="514" max="514" width="5.140625" style="15" customWidth="1"/>
    <col min="515" max="515" width="53.28515625" style="15" customWidth="1"/>
    <col min="516" max="516" width="6.5703125" style="15" customWidth="1"/>
    <col min="517" max="517" width="6.28515625" style="15" customWidth="1"/>
    <col min="518" max="518" width="17.42578125" style="15" customWidth="1"/>
    <col min="519" max="769" width="9.140625" style="15"/>
    <col min="770" max="770" width="5.140625" style="15" customWidth="1"/>
    <col min="771" max="771" width="53.28515625" style="15" customWidth="1"/>
    <col min="772" max="772" width="6.5703125" style="15" customWidth="1"/>
    <col min="773" max="773" width="6.28515625" style="15" customWidth="1"/>
    <col min="774" max="774" width="17.42578125" style="15" customWidth="1"/>
    <col min="775" max="1025" width="9.140625" style="15"/>
    <col min="1026" max="1026" width="5.140625" style="15" customWidth="1"/>
    <col min="1027" max="1027" width="53.28515625" style="15" customWidth="1"/>
    <col min="1028" max="1028" width="6.5703125" style="15" customWidth="1"/>
    <col min="1029" max="1029" width="6.28515625" style="15" customWidth="1"/>
    <col min="1030" max="1030" width="17.42578125" style="15" customWidth="1"/>
    <col min="1031" max="1281" width="9.140625" style="15"/>
    <col min="1282" max="1282" width="5.140625" style="15" customWidth="1"/>
    <col min="1283" max="1283" width="53.28515625" style="15" customWidth="1"/>
    <col min="1284" max="1284" width="6.5703125" style="15" customWidth="1"/>
    <col min="1285" max="1285" width="6.28515625" style="15" customWidth="1"/>
    <col min="1286" max="1286" width="17.42578125" style="15" customWidth="1"/>
    <col min="1287" max="1537" width="9.140625" style="15"/>
    <col min="1538" max="1538" width="5.140625" style="15" customWidth="1"/>
    <col min="1539" max="1539" width="53.28515625" style="15" customWidth="1"/>
    <col min="1540" max="1540" width="6.5703125" style="15" customWidth="1"/>
    <col min="1541" max="1541" width="6.28515625" style="15" customWidth="1"/>
    <col min="1542" max="1542" width="17.42578125" style="15" customWidth="1"/>
    <col min="1543" max="1793" width="9.140625" style="15"/>
    <col min="1794" max="1794" width="5.140625" style="15" customWidth="1"/>
    <col min="1795" max="1795" width="53.28515625" style="15" customWidth="1"/>
    <col min="1796" max="1796" width="6.5703125" style="15" customWidth="1"/>
    <col min="1797" max="1797" width="6.28515625" style="15" customWidth="1"/>
    <col min="1798" max="1798" width="17.42578125" style="15" customWidth="1"/>
    <col min="1799" max="2049" width="9.140625" style="15"/>
    <col min="2050" max="2050" width="5.140625" style="15" customWidth="1"/>
    <col min="2051" max="2051" width="53.28515625" style="15" customWidth="1"/>
    <col min="2052" max="2052" width="6.5703125" style="15" customWidth="1"/>
    <col min="2053" max="2053" width="6.28515625" style="15" customWidth="1"/>
    <col min="2054" max="2054" width="17.42578125" style="15" customWidth="1"/>
    <col min="2055" max="2305" width="9.140625" style="15"/>
    <col min="2306" max="2306" width="5.140625" style="15" customWidth="1"/>
    <col min="2307" max="2307" width="53.28515625" style="15" customWidth="1"/>
    <col min="2308" max="2308" width="6.5703125" style="15" customWidth="1"/>
    <col min="2309" max="2309" width="6.28515625" style="15" customWidth="1"/>
    <col min="2310" max="2310" width="17.42578125" style="15" customWidth="1"/>
    <col min="2311" max="2561" width="9.140625" style="15"/>
    <col min="2562" max="2562" width="5.140625" style="15" customWidth="1"/>
    <col min="2563" max="2563" width="53.28515625" style="15" customWidth="1"/>
    <col min="2564" max="2564" width="6.5703125" style="15" customWidth="1"/>
    <col min="2565" max="2565" width="6.28515625" style="15" customWidth="1"/>
    <col min="2566" max="2566" width="17.42578125" style="15" customWidth="1"/>
    <col min="2567" max="2817" width="9.140625" style="15"/>
    <col min="2818" max="2818" width="5.140625" style="15" customWidth="1"/>
    <col min="2819" max="2819" width="53.28515625" style="15" customWidth="1"/>
    <col min="2820" max="2820" width="6.5703125" style="15" customWidth="1"/>
    <col min="2821" max="2821" width="6.28515625" style="15" customWidth="1"/>
    <col min="2822" max="2822" width="17.42578125" style="15" customWidth="1"/>
    <col min="2823" max="3073" width="9.140625" style="15"/>
    <col min="3074" max="3074" width="5.140625" style="15" customWidth="1"/>
    <col min="3075" max="3075" width="53.28515625" style="15" customWidth="1"/>
    <col min="3076" max="3076" width="6.5703125" style="15" customWidth="1"/>
    <col min="3077" max="3077" width="6.28515625" style="15" customWidth="1"/>
    <col min="3078" max="3078" width="17.42578125" style="15" customWidth="1"/>
    <col min="3079" max="3329" width="9.140625" style="15"/>
    <col min="3330" max="3330" width="5.140625" style="15" customWidth="1"/>
    <col min="3331" max="3331" width="53.28515625" style="15" customWidth="1"/>
    <col min="3332" max="3332" width="6.5703125" style="15" customWidth="1"/>
    <col min="3333" max="3333" width="6.28515625" style="15" customWidth="1"/>
    <col min="3334" max="3334" width="17.42578125" style="15" customWidth="1"/>
    <col min="3335" max="3585" width="9.140625" style="15"/>
    <col min="3586" max="3586" width="5.140625" style="15" customWidth="1"/>
    <col min="3587" max="3587" width="53.28515625" style="15" customWidth="1"/>
    <col min="3588" max="3588" width="6.5703125" style="15" customWidth="1"/>
    <col min="3589" max="3589" width="6.28515625" style="15" customWidth="1"/>
    <col min="3590" max="3590" width="17.42578125" style="15" customWidth="1"/>
    <col min="3591" max="3841" width="9.140625" style="15"/>
    <col min="3842" max="3842" width="5.140625" style="15" customWidth="1"/>
    <col min="3843" max="3843" width="53.28515625" style="15" customWidth="1"/>
    <col min="3844" max="3844" width="6.5703125" style="15" customWidth="1"/>
    <col min="3845" max="3845" width="6.28515625" style="15" customWidth="1"/>
    <col min="3846" max="3846" width="17.42578125" style="15" customWidth="1"/>
    <col min="3847" max="4097" width="9.140625" style="15"/>
    <col min="4098" max="4098" width="5.140625" style="15" customWidth="1"/>
    <col min="4099" max="4099" width="53.28515625" style="15" customWidth="1"/>
    <col min="4100" max="4100" width="6.5703125" style="15" customWidth="1"/>
    <col min="4101" max="4101" width="6.28515625" style="15" customWidth="1"/>
    <col min="4102" max="4102" width="17.42578125" style="15" customWidth="1"/>
    <col min="4103" max="4353" width="9.140625" style="15"/>
    <col min="4354" max="4354" width="5.140625" style="15" customWidth="1"/>
    <col min="4355" max="4355" width="53.28515625" style="15" customWidth="1"/>
    <col min="4356" max="4356" width="6.5703125" style="15" customWidth="1"/>
    <col min="4357" max="4357" width="6.28515625" style="15" customWidth="1"/>
    <col min="4358" max="4358" width="17.42578125" style="15" customWidth="1"/>
    <col min="4359" max="4609" width="9.140625" style="15"/>
    <col min="4610" max="4610" width="5.140625" style="15" customWidth="1"/>
    <col min="4611" max="4611" width="53.28515625" style="15" customWidth="1"/>
    <col min="4612" max="4612" width="6.5703125" style="15" customWidth="1"/>
    <col min="4613" max="4613" width="6.28515625" style="15" customWidth="1"/>
    <col min="4614" max="4614" width="17.42578125" style="15" customWidth="1"/>
    <col min="4615" max="4865" width="9.140625" style="15"/>
    <col min="4866" max="4866" width="5.140625" style="15" customWidth="1"/>
    <col min="4867" max="4867" width="53.28515625" style="15" customWidth="1"/>
    <col min="4868" max="4868" width="6.5703125" style="15" customWidth="1"/>
    <col min="4869" max="4869" width="6.28515625" style="15" customWidth="1"/>
    <col min="4870" max="4870" width="17.42578125" style="15" customWidth="1"/>
    <col min="4871" max="5121" width="9.140625" style="15"/>
    <col min="5122" max="5122" width="5.140625" style="15" customWidth="1"/>
    <col min="5123" max="5123" width="53.28515625" style="15" customWidth="1"/>
    <col min="5124" max="5124" width="6.5703125" style="15" customWidth="1"/>
    <col min="5125" max="5125" width="6.28515625" style="15" customWidth="1"/>
    <col min="5126" max="5126" width="17.42578125" style="15" customWidth="1"/>
    <col min="5127" max="5377" width="9.140625" style="15"/>
    <col min="5378" max="5378" width="5.140625" style="15" customWidth="1"/>
    <col min="5379" max="5379" width="53.28515625" style="15" customWidth="1"/>
    <col min="5380" max="5380" width="6.5703125" style="15" customWidth="1"/>
    <col min="5381" max="5381" width="6.28515625" style="15" customWidth="1"/>
    <col min="5382" max="5382" width="17.42578125" style="15" customWidth="1"/>
    <col min="5383" max="5633" width="9.140625" style="15"/>
    <col min="5634" max="5634" width="5.140625" style="15" customWidth="1"/>
    <col min="5635" max="5635" width="53.28515625" style="15" customWidth="1"/>
    <col min="5636" max="5636" width="6.5703125" style="15" customWidth="1"/>
    <col min="5637" max="5637" width="6.28515625" style="15" customWidth="1"/>
    <col min="5638" max="5638" width="17.42578125" style="15" customWidth="1"/>
    <col min="5639" max="5889" width="9.140625" style="15"/>
    <col min="5890" max="5890" width="5.140625" style="15" customWidth="1"/>
    <col min="5891" max="5891" width="53.28515625" style="15" customWidth="1"/>
    <col min="5892" max="5892" width="6.5703125" style="15" customWidth="1"/>
    <col min="5893" max="5893" width="6.28515625" style="15" customWidth="1"/>
    <col min="5894" max="5894" width="17.42578125" style="15" customWidth="1"/>
    <col min="5895" max="6145" width="9.140625" style="15"/>
    <col min="6146" max="6146" width="5.140625" style="15" customWidth="1"/>
    <col min="6147" max="6147" width="53.28515625" style="15" customWidth="1"/>
    <col min="6148" max="6148" width="6.5703125" style="15" customWidth="1"/>
    <col min="6149" max="6149" width="6.28515625" style="15" customWidth="1"/>
    <col min="6150" max="6150" width="17.42578125" style="15" customWidth="1"/>
    <col min="6151" max="6401" width="9.140625" style="15"/>
    <col min="6402" max="6402" width="5.140625" style="15" customWidth="1"/>
    <col min="6403" max="6403" width="53.28515625" style="15" customWidth="1"/>
    <col min="6404" max="6404" width="6.5703125" style="15" customWidth="1"/>
    <col min="6405" max="6405" width="6.28515625" style="15" customWidth="1"/>
    <col min="6406" max="6406" width="17.42578125" style="15" customWidth="1"/>
    <col min="6407" max="6657" width="9.140625" style="15"/>
    <col min="6658" max="6658" width="5.140625" style="15" customWidth="1"/>
    <col min="6659" max="6659" width="53.28515625" style="15" customWidth="1"/>
    <col min="6660" max="6660" width="6.5703125" style="15" customWidth="1"/>
    <col min="6661" max="6661" width="6.28515625" style="15" customWidth="1"/>
    <col min="6662" max="6662" width="17.42578125" style="15" customWidth="1"/>
    <col min="6663" max="6913" width="9.140625" style="15"/>
    <col min="6914" max="6914" width="5.140625" style="15" customWidth="1"/>
    <col min="6915" max="6915" width="53.28515625" style="15" customWidth="1"/>
    <col min="6916" max="6916" width="6.5703125" style="15" customWidth="1"/>
    <col min="6917" max="6917" width="6.28515625" style="15" customWidth="1"/>
    <col min="6918" max="6918" width="17.42578125" style="15" customWidth="1"/>
    <col min="6919" max="7169" width="9.140625" style="15"/>
    <col min="7170" max="7170" width="5.140625" style="15" customWidth="1"/>
    <col min="7171" max="7171" width="53.28515625" style="15" customWidth="1"/>
    <col min="7172" max="7172" width="6.5703125" style="15" customWidth="1"/>
    <col min="7173" max="7173" width="6.28515625" style="15" customWidth="1"/>
    <col min="7174" max="7174" width="17.42578125" style="15" customWidth="1"/>
    <col min="7175" max="7425" width="9.140625" style="15"/>
    <col min="7426" max="7426" width="5.140625" style="15" customWidth="1"/>
    <col min="7427" max="7427" width="53.28515625" style="15" customWidth="1"/>
    <col min="7428" max="7428" width="6.5703125" style="15" customWidth="1"/>
    <col min="7429" max="7429" width="6.28515625" style="15" customWidth="1"/>
    <col min="7430" max="7430" width="17.42578125" style="15" customWidth="1"/>
    <col min="7431" max="7681" width="9.140625" style="15"/>
    <col min="7682" max="7682" width="5.140625" style="15" customWidth="1"/>
    <col min="7683" max="7683" width="53.28515625" style="15" customWidth="1"/>
    <col min="7684" max="7684" width="6.5703125" style="15" customWidth="1"/>
    <col min="7685" max="7685" width="6.28515625" style="15" customWidth="1"/>
    <col min="7686" max="7686" width="17.42578125" style="15" customWidth="1"/>
    <col min="7687" max="7937" width="9.140625" style="15"/>
    <col min="7938" max="7938" width="5.140625" style="15" customWidth="1"/>
    <col min="7939" max="7939" width="53.28515625" style="15" customWidth="1"/>
    <col min="7940" max="7940" width="6.5703125" style="15" customWidth="1"/>
    <col min="7941" max="7941" width="6.28515625" style="15" customWidth="1"/>
    <col min="7942" max="7942" width="17.42578125" style="15" customWidth="1"/>
    <col min="7943" max="8193" width="9.140625" style="15"/>
    <col min="8194" max="8194" width="5.140625" style="15" customWidth="1"/>
    <col min="8195" max="8195" width="53.28515625" style="15" customWidth="1"/>
    <col min="8196" max="8196" width="6.5703125" style="15" customWidth="1"/>
    <col min="8197" max="8197" width="6.28515625" style="15" customWidth="1"/>
    <col min="8198" max="8198" width="17.42578125" style="15" customWidth="1"/>
    <col min="8199" max="8449" width="9.140625" style="15"/>
    <col min="8450" max="8450" width="5.140625" style="15" customWidth="1"/>
    <col min="8451" max="8451" width="53.28515625" style="15" customWidth="1"/>
    <col min="8452" max="8452" width="6.5703125" style="15" customWidth="1"/>
    <col min="8453" max="8453" width="6.28515625" style="15" customWidth="1"/>
    <col min="8454" max="8454" width="17.42578125" style="15" customWidth="1"/>
    <col min="8455" max="8705" width="9.140625" style="15"/>
    <col min="8706" max="8706" width="5.140625" style="15" customWidth="1"/>
    <col min="8707" max="8707" width="53.28515625" style="15" customWidth="1"/>
    <col min="8708" max="8708" width="6.5703125" style="15" customWidth="1"/>
    <col min="8709" max="8709" width="6.28515625" style="15" customWidth="1"/>
    <col min="8710" max="8710" width="17.42578125" style="15" customWidth="1"/>
    <col min="8711" max="8961" width="9.140625" style="15"/>
    <col min="8962" max="8962" width="5.140625" style="15" customWidth="1"/>
    <col min="8963" max="8963" width="53.28515625" style="15" customWidth="1"/>
    <col min="8964" max="8964" width="6.5703125" style="15" customWidth="1"/>
    <col min="8965" max="8965" width="6.28515625" style="15" customWidth="1"/>
    <col min="8966" max="8966" width="17.42578125" style="15" customWidth="1"/>
    <col min="8967" max="9217" width="9.140625" style="15"/>
    <col min="9218" max="9218" width="5.140625" style="15" customWidth="1"/>
    <col min="9219" max="9219" width="53.28515625" style="15" customWidth="1"/>
    <col min="9220" max="9220" width="6.5703125" style="15" customWidth="1"/>
    <col min="9221" max="9221" width="6.28515625" style="15" customWidth="1"/>
    <col min="9222" max="9222" width="17.42578125" style="15" customWidth="1"/>
    <col min="9223" max="9473" width="9.140625" style="15"/>
    <col min="9474" max="9474" width="5.140625" style="15" customWidth="1"/>
    <col min="9475" max="9475" width="53.28515625" style="15" customWidth="1"/>
    <col min="9476" max="9476" width="6.5703125" style="15" customWidth="1"/>
    <col min="9477" max="9477" width="6.28515625" style="15" customWidth="1"/>
    <col min="9478" max="9478" width="17.42578125" style="15" customWidth="1"/>
    <col min="9479" max="9729" width="9.140625" style="15"/>
    <col min="9730" max="9730" width="5.140625" style="15" customWidth="1"/>
    <col min="9731" max="9731" width="53.28515625" style="15" customWidth="1"/>
    <col min="9732" max="9732" width="6.5703125" style="15" customWidth="1"/>
    <col min="9733" max="9733" width="6.28515625" style="15" customWidth="1"/>
    <col min="9734" max="9734" width="17.42578125" style="15" customWidth="1"/>
    <col min="9735" max="9985" width="9.140625" style="15"/>
    <col min="9986" max="9986" width="5.140625" style="15" customWidth="1"/>
    <col min="9987" max="9987" width="53.28515625" style="15" customWidth="1"/>
    <col min="9988" max="9988" width="6.5703125" style="15" customWidth="1"/>
    <col min="9989" max="9989" width="6.28515625" style="15" customWidth="1"/>
    <col min="9990" max="9990" width="17.42578125" style="15" customWidth="1"/>
    <col min="9991" max="10241" width="9.140625" style="15"/>
    <col min="10242" max="10242" width="5.140625" style="15" customWidth="1"/>
    <col min="10243" max="10243" width="53.28515625" style="15" customWidth="1"/>
    <col min="10244" max="10244" width="6.5703125" style="15" customWidth="1"/>
    <col min="10245" max="10245" width="6.28515625" style="15" customWidth="1"/>
    <col min="10246" max="10246" width="17.42578125" style="15" customWidth="1"/>
    <col min="10247" max="10497" width="9.140625" style="15"/>
    <col min="10498" max="10498" width="5.140625" style="15" customWidth="1"/>
    <col min="10499" max="10499" width="53.28515625" style="15" customWidth="1"/>
    <col min="10500" max="10500" width="6.5703125" style="15" customWidth="1"/>
    <col min="10501" max="10501" width="6.28515625" style="15" customWidth="1"/>
    <col min="10502" max="10502" width="17.42578125" style="15" customWidth="1"/>
    <col min="10503" max="10753" width="9.140625" style="15"/>
    <col min="10754" max="10754" width="5.140625" style="15" customWidth="1"/>
    <col min="10755" max="10755" width="53.28515625" style="15" customWidth="1"/>
    <col min="10756" max="10756" width="6.5703125" style="15" customWidth="1"/>
    <col min="10757" max="10757" width="6.28515625" style="15" customWidth="1"/>
    <col min="10758" max="10758" width="17.42578125" style="15" customWidth="1"/>
    <col min="10759" max="11009" width="9.140625" style="15"/>
    <col min="11010" max="11010" width="5.140625" style="15" customWidth="1"/>
    <col min="11011" max="11011" width="53.28515625" style="15" customWidth="1"/>
    <col min="11012" max="11012" width="6.5703125" style="15" customWidth="1"/>
    <col min="11013" max="11013" width="6.28515625" style="15" customWidth="1"/>
    <col min="11014" max="11014" width="17.42578125" style="15" customWidth="1"/>
    <col min="11015" max="11265" width="9.140625" style="15"/>
    <col min="11266" max="11266" width="5.140625" style="15" customWidth="1"/>
    <col min="11267" max="11267" width="53.28515625" style="15" customWidth="1"/>
    <col min="11268" max="11268" width="6.5703125" style="15" customWidth="1"/>
    <col min="11269" max="11269" width="6.28515625" style="15" customWidth="1"/>
    <col min="11270" max="11270" width="17.42578125" style="15" customWidth="1"/>
    <col min="11271" max="11521" width="9.140625" style="15"/>
    <col min="11522" max="11522" width="5.140625" style="15" customWidth="1"/>
    <col min="11523" max="11523" width="53.28515625" style="15" customWidth="1"/>
    <col min="11524" max="11524" width="6.5703125" style="15" customWidth="1"/>
    <col min="11525" max="11525" width="6.28515625" style="15" customWidth="1"/>
    <col min="11526" max="11526" width="17.42578125" style="15" customWidth="1"/>
    <col min="11527" max="11777" width="9.140625" style="15"/>
    <col min="11778" max="11778" width="5.140625" style="15" customWidth="1"/>
    <col min="11779" max="11779" width="53.28515625" style="15" customWidth="1"/>
    <col min="11780" max="11780" width="6.5703125" style="15" customWidth="1"/>
    <col min="11781" max="11781" width="6.28515625" style="15" customWidth="1"/>
    <col min="11782" max="11782" width="17.42578125" style="15" customWidth="1"/>
    <col min="11783" max="12033" width="9.140625" style="15"/>
    <col min="12034" max="12034" width="5.140625" style="15" customWidth="1"/>
    <col min="12035" max="12035" width="53.28515625" style="15" customWidth="1"/>
    <col min="12036" max="12036" width="6.5703125" style="15" customWidth="1"/>
    <col min="12037" max="12037" width="6.28515625" style="15" customWidth="1"/>
    <col min="12038" max="12038" width="17.42578125" style="15" customWidth="1"/>
    <col min="12039" max="12289" width="9.140625" style="15"/>
    <col min="12290" max="12290" width="5.140625" style="15" customWidth="1"/>
    <col min="12291" max="12291" width="53.28515625" style="15" customWidth="1"/>
    <col min="12292" max="12292" width="6.5703125" style="15" customWidth="1"/>
    <col min="12293" max="12293" width="6.28515625" style="15" customWidth="1"/>
    <col min="12294" max="12294" width="17.42578125" style="15" customWidth="1"/>
    <col min="12295" max="12545" width="9.140625" style="15"/>
    <col min="12546" max="12546" width="5.140625" style="15" customWidth="1"/>
    <col min="12547" max="12547" width="53.28515625" style="15" customWidth="1"/>
    <col min="12548" max="12548" width="6.5703125" style="15" customWidth="1"/>
    <col min="12549" max="12549" width="6.28515625" style="15" customWidth="1"/>
    <col min="12550" max="12550" width="17.42578125" style="15" customWidth="1"/>
    <col min="12551" max="12801" width="9.140625" style="15"/>
    <col min="12802" max="12802" width="5.140625" style="15" customWidth="1"/>
    <col min="12803" max="12803" width="53.28515625" style="15" customWidth="1"/>
    <col min="12804" max="12804" width="6.5703125" style="15" customWidth="1"/>
    <col min="12805" max="12805" width="6.28515625" style="15" customWidth="1"/>
    <col min="12806" max="12806" width="17.42578125" style="15" customWidth="1"/>
    <col min="12807" max="13057" width="9.140625" style="15"/>
    <col min="13058" max="13058" width="5.140625" style="15" customWidth="1"/>
    <col min="13059" max="13059" width="53.28515625" style="15" customWidth="1"/>
    <col min="13060" max="13060" width="6.5703125" style="15" customWidth="1"/>
    <col min="13061" max="13061" width="6.28515625" style="15" customWidth="1"/>
    <col min="13062" max="13062" width="17.42578125" style="15" customWidth="1"/>
    <col min="13063" max="13313" width="9.140625" style="15"/>
    <col min="13314" max="13314" width="5.140625" style="15" customWidth="1"/>
    <col min="13315" max="13315" width="53.28515625" style="15" customWidth="1"/>
    <col min="13316" max="13316" width="6.5703125" style="15" customWidth="1"/>
    <col min="13317" max="13317" width="6.28515625" style="15" customWidth="1"/>
    <col min="13318" max="13318" width="17.42578125" style="15" customWidth="1"/>
    <col min="13319" max="13569" width="9.140625" style="15"/>
    <col min="13570" max="13570" width="5.140625" style="15" customWidth="1"/>
    <col min="13571" max="13571" width="53.28515625" style="15" customWidth="1"/>
    <col min="13572" max="13572" width="6.5703125" style="15" customWidth="1"/>
    <col min="13573" max="13573" width="6.28515625" style="15" customWidth="1"/>
    <col min="13574" max="13574" width="17.42578125" style="15" customWidth="1"/>
    <col min="13575" max="13825" width="9.140625" style="15"/>
    <col min="13826" max="13826" width="5.140625" style="15" customWidth="1"/>
    <col min="13827" max="13827" width="53.28515625" style="15" customWidth="1"/>
    <col min="13828" max="13828" width="6.5703125" style="15" customWidth="1"/>
    <col min="13829" max="13829" width="6.28515625" style="15" customWidth="1"/>
    <col min="13830" max="13830" width="17.42578125" style="15" customWidth="1"/>
    <col min="13831" max="14081" width="9.140625" style="15"/>
    <col min="14082" max="14082" width="5.140625" style="15" customWidth="1"/>
    <col min="14083" max="14083" width="53.28515625" style="15" customWidth="1"/>
    <col min="14084" max="14084" width="6.5703125" style="15" customWidth="1"/>
    <col min="14085" max="14085" width="6.28515625" style="15" customWidth="1"/>
    <col min="14086" max="14086" width="17.42578125" style="15" customWidth="1"/>
    <col min="14087" max="14337" width="9.140625" style="15"/>
    <col min="14338" max="14338" width="5.140625" style="15" customWidth="1"/>
    <col min="14339" max="14339" width="53.28515625" style="15" customWidth="1"/>
    <col min="14340" max="14340" width="6.5703125" style="15" customWidth="1"/>
    <col min="14341" max="14341" width="6.28515625" style="15" customWidth="1"/>
    <col min="14342" max="14342" width="17.42578125" style="15" customWidth="1"/>
    <col min="14343" max="14593" width="9.140625" style="15"/>
    <col min="14594" max="14594" width="5.140625" style="15" customWidth="1"/>
    <col min="14595" max="14595" width="53.28515625" style="15" customWidth="1"/>
    <col min="14596" max="14596" width="6.5703125" style="15" customWidth="1"/>
    <col min="14597" max="14597" width="6.28515625" style="15" customWidth="1"/>
    <col min="14598" max="14598" width="17.42578125" style="15" customWidth="1"/>
    <col min="14599" max="14849" width="9.140625" style="15"/>
    <col min="14850" max="14850" width="5.140625" style="15" customWidth="1"/>
    <col min="14851" max="14851" width="53.28515625" style="15" customWidth="1"/>
    <col min="14852" max="14852" width="6.5703125" style="15" customWidth="1"/>
    <col min="14853" max="14853" width="6.28515625" style="15" customWidth="1"/>
    <col min="14854" max="14854" width="17.42578125" style="15" customWidth="1"/>
    <col min="14855" max="15105" width="9.140625" style="15"/>
    <col min="15106" max="15106" width="5.140625" style="15" customWidth="1"/>
    <col min="15107" max="15107" width="53.28515625" style="15" customWidth="1"/>
    <col min="15108" max="15108" width="6.5703125" style="15" customWidth="1"/>
    <col min="15109" max="15109" width="6.28515625" style="15" customWidth="1"/>
    <col min="15110" max="15110" width="17.42578125" style="15" customWidth="1"/>
    <col min="15111" max="15361" width="9.140625" style="15"/>
    <col min="15362" max="15362" width="5.140625" style="15" customWidth="1"/>
    <col min="15363" max="15363" width="53.28515625" style="15" customWidth="1"/>
    <col min="15364" max="15364" width="6.5703125" style="15" customWidth="1"/>
    <col min="15365" max="15365" width="6.28515625" style="15" customWidth="1"/>
    <col min="15366" max="15366" width="17.42578125" style="15" customWidth="1"/>
    <col min="15367" max="15617" width="9.140625" style="15"/>
    <col min="15618" max="15618" width="5.140625" style="15" customWidth="1"/>
    <col min="15619" max="15619" width="53.28515625" style="15" customWidth="1"/>
    <col min="15620" max="15620" width="6.5703125" style="15" customWidth="1"/>
    <col min="15621" max="15621" width="6.28515625" style="15" customWidth="1"/>
    <col min="15622" max="15622" width="17.42578125" style="15" customWidth="1"/>
    <col min="15623" max="15873" width="9.140625" style="15"/>
    <col min="15874" max="15874" width="5.140625" style="15" customWidth="1"/>
    <col min="15875" max="15875" width="53.28515625" style="15" customWidth="1"/>
    <col min="15876" max="15876" width="6.5703125" style="15" customWidth="1"/>
    <col min="15877" max="15877" width="6.28515625" style="15" customWidth="1"/>
    <col min="15878" max="15878" width="17.42578125" style="15" customWidth="1"/>
    <col min="15879" max="16129" width="9.140625" style="15"/>
    <col min="16130" max="16130" width="5.140625" style="15" customWidth="1"/>
    <col min="16131" max="16131" width="53.28515625" style="15" customWidth="1"/>
    <col min="16132" max="16132" width="6.5703125" style="15" customWidth="1"/>
    <col min="16133" max="16133" width="6.28515625" style="15" customWidth="1"/>
    <col min="16134" max="16134" width="17.42578125" style="15" customWidth="1"/>
    <col min="16135" max="16384" width="9.140625" style="15"/>
  </cols>
  <sheetData>
    <row r="1" spans="1:7" s="14" customFormat="1" ht="57.75" customHeight="1">
      <c r="A1" s="629" t="s">
        <v>3</v>
      </c>
      <c r="B1" s="630" t="s">
        <v>4</v>
      </c>
      <c r="C1" s="631" t="s">
        <v>5</v>
      </c>
      <c r="D1" s="632" t="s">
        <v>0</v>
      </c>
      <c r="E1" s="633" t="s">
        <v>679</v>
      </c>
      <c r="F1" s="634" t="s">
        <v>680</v>
      </c>
      <c r="G1" s="635" t="s">
        <v>681</v>
      </c>
    </row>
    <row r="2" spans="1:7">
      <c r="B2" s="336"/>
      <c r="C2" s="474"/>
      <c r="D2" s="475"/>
      <c r="E2" s="636"/>
      <c r="F2" s="637"/>
    </row>
    <row r="3" spans="1:7">
      <c r="B3" s="638" t="s">
        <v>579</v>
      </c>
      <c r="F3" s="376"/>
    </row>
    <row r="4" spans="1:7">
      <c r="A4" s="373">
        <v>1</v>
      </c>
      <c r="B4" s="330" t="s">
        <v>580</v>
      </c>
      <c r="E4" s="639">
        <f>'Bill No. 4 External works '!F37</f>
        <v>2454.2028985507245</v>
      </c>
      <c r="F4" s="376">
        <f>'Bill No. 4 External works '!K37</f>
        <v>12299.043478260868</v>
      </c>
      <c r="G4" s="640">
        <f>E4+F4</f>
        <v>14753.246376811592</v>
      </c>
    </row>
    <row r="5" spans="1:7">
      <c r="F5" s="376"/>
      <c r="G5" s="640"/>
    </row>
    <row r="6" spans="1:7">
      <c r="F6" s="376"/>
      <c r="G6" s="640"/>
    </row>
    <row r="7" spans="1:7">
      <c r="F7" s="376"/>
      <c r="G7" s="640"/>
    </row>
    <row r="8" spans="1:7">
      <c r="F8" s="376"/>
      <c r="G8" s="640"/>
    </row>
    <row r="9" spans="1:7">
      <c r="F9" s="376"/>
      <c r="G9" s="640"/>
    </row>
    <row r="10" spans="1:7">
      <c r="F10" s="376"/>
      <c r="G10" s="640"/>
    </row>
    <row r="11" spans="1:7">
      <c r="F11" s="376"/>
      <c r="G11" s="640"/>
    </row>
    <row r="12" spans="1:7">
      <c r="F12" s="376"/>
      <c r="G12" s="640"/>
    </row>
    <row r="13" spans="1:7">
      <c r="F13" s="376"/>
      <c r="G13" s="640"/>
    </row>
    <row r="14" spans="1:7">
      <c r="F14" s="376"/>
      <c r="G14" s="640"/>
    </row>
    <row r="15" spans="1:7">
      <c r="F15" s="376"/>
      <c r="G15" s="640"/>
    </row>
    <row r="16" spans="1:7">
      <c r="F16" s="376"/>
      <c r="G16" s="640"/>
    </row>
    <row r="17" spans="1:7">
      <c r="F17" s="376"/>
      <c r="G17" s="640"/>
    </row>
    <row r="18" spans="1:7">
      <c r="F18" s="376"/>
      <c r="G18" s="640"/>
    </row>
    <row r="19" spans="1:7">
      <c r="F19" s="376"/>
      <c r="G19" s="640"/>
    </row>
    <row r="20" spans="1:7">
      <c r="F20" s="376"/>
      <c r="G20" s="640"/>
    </row>
    <row r="21" spans="1:7">
      <c r="F21" s="376"/>
      <c r="G21" s="640"/>
    </row>
    <row r="22" spans="1:7">
      <c r="F22" s="376"/>
      <c r="G22" s="640"/>
    </row>
    <row r="23" spans="1:7" ht="20.25" customHeight="1">
      <c r="F23" s="376"/>
      <c r="G23" s="640"/>
    </row>
    <row r="24" spans="1:7" s="17" customFormat="1" ht="20.25" thickBot="1">
      <c r="A24" s="629"/>
      <c r="B24" s="308" t="s">
        <v>444</v>
      </c>
      <c r="C24" s="631"/>
      <c r="D24" s="632"/>
      <c r="E24" s="641">
        <f>SUM(E4:E23)</f>
        <v>2454.2028985507245</v>
      </c>
      <c r="F24" s="641">
        <f>SUM(F4:F23)</f>
        <v>12299.043478260868</v>
      </c>
      <c r="G24" s="641">
        <f>SUM(G4:G23)</f>
        <v>14753.246376811592</v>
      </c>
    </row>
    <row r="25" spans="1:7" ht="20.25" thickTop="1"/>
  </sheetData>
  <printOptions horizontalCentered="1" verticalCentered="1"/>
  <pageMargins left="0.7" right="0.7" top="0.75" bottom="0.75" header="0.3" footer="0.3"/>
  <pageSetup paperSize="9" scale="98" fitToHeight="0" orientation="landscape" r:id="rId1"/>
  <headerFooter alignWithMargins="0">
    <oddHeader>&amp;C&amp;F</oddHead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0"/>
  <sheetViews>
    <sheetView tabSelected="1" view="pageBreakPreview" topLeftCell="A13" zoomScale="85" zoomScaleNormal="100" zoomScaleSheetLayoutView="85" workbookViewId="0">
      <selection activeCell="H27" sqref="H27"/>
    </sheetView>
  </sheetViews>
  <sheetFormatPr defaultRowHeight="19.5"/>
  <cols>
    <col min="1" max="1" width="7.7109375" style="642" customWidth="1"/>
    <col min="2" max="2" width="57.5703125" style="272" customWidth="1"/>
    <col min="3" max="3" width="9.7109375" style="650" customWidth="1"/>
    <col min="4" max="4" width="9" style="651" customWidth="1"/>
    <col min="5" max="5" width="22.7109375" style="652" customWidth="1"/>
    <col min="6" max="6" width="27" style="673" customWidth="1"/>
    <col min="7" max="7" width="25.140625" style="648" customWidth="1"/>
    <col min="8" max="8" width="25.85546875" style="115" customWidth="1"/>
    <col min="9" max="257" width="9.140625" style="15"/>
    <col min="258" max="258" width="5.140625" style="15" customWidth="1"/>
    <col min="259" max="259" width="53.28515625" style="15" customWidth="1"/>
    <col min="260" max="260" width="6.5703125" style="15" customWidth="1"/>
    <col min="261" max="261" width="6.28515625" style="15" customWidth="1"/>
    <col min="262" max="262" width="17.42578125" style="15" customWidth="1"/>
    <col min="263" max="513" width="9.140625" style="15"/>
    <col min="514" max="514" width="5.140625" style="15" customWidth="1"/>
    <col min="515" max="515" width="53.28515625" style="15" customWidth="1"/>
    <col min="516" max="516" width="6.5703125" style="15" customWidth="1"/>
    <col min="517" max="517" width="6.28515625" style="15" customWidth="1"/>
    <col min="518" max="518" width="17.42578125" style="15" customWidth="1"/>
    <col min="519" max="769" width="9.140625" style="15"/>
    <col min="770" max="770" width="5.140625" style="15" customWidth="1"/>
    <col min="771" max="771" width="53.28515625" style="15" customWidth="1"/>
    <col min="772" max="772" width="6.5703125" style="15" customWidth="1"/>
    <col min="773" max="773" width="6.28515625" style="15" customWidth="1"/>
    <col min="774" max="774" width="17.42578125" style="15" customWidth="1"/>
    <col min="775" max="1025" width="9.140625" style="15"/>
    <col min="1026" max="1026" width="5.140625" style="15" customWidth="1"/>
    <col min="1027" max="1027" width="53.28515625" style="15" customWidth="1"/>
    <col min="1028" max="1028" width="6.5703125" style="15" customWidth="1"/>
    <col min="1029" max="1029" width="6.28515625" style="15" customWidth="1"/>
    <col min="1030" max="1030" width="17.42578125" style="15" customWidth="1"/>
    <col min="1031" max="1281" width="9.140625" style="15"/>
    <col min="1282" max="1282" width="5.140625" style="15" customWidth="1"/>
    <col min="1283" max="1283" width="53.28515625" style="15" customWidth="1"/>
    <col min="1284" max="1284" width="6.5703125" style="15" customWidth="1"/>
    <col min="1285" max="1285" width="6.28515625" style="15" customWidth="1"/>
    <col min="1286" max="1286" width="17.42578125" style="15" customWidth="1"/>
    <col min="1287" max="1537" width="9.140625" style="15"/>
    <col min="1538" max="1538" width="5.140625" style="15" customWidth="1"/>
    <col min="1539" max="1539" width="53.28515625" style="15" customWidth="1"/>
    <col min="1540" max="1540" width="6.5703125" style="15" customWidth="1"/>
    <col min="1541" max="1541" width="6.28515625" style="15" customWidth="1"/>
    <col min="1542" max="1542" width="17.42578125" style="15" customWidth="1"/>
    <col min="1543" max="1793" width="9.140625" style="15"/>
    <col min="1794" max="1794" width="5.140625" style="15" customWidth="1"/>
    <col min="1795" max="1795" width="53.28515625" style="15" customWidth="1"/>
    <col min="1796" max="1796" width="6.5703125" style="15" customWidth="1"/>
    <col min="1797" max="1797" width="6.28515625" style="15" customWidth="1"/>
    <col min="1798" max="1798" width="17.42578125" style="15" customWidth="1"/>
    <col min="1799" max="2049" width="9.140625" style="15"/>
    <col min="2050" max="2050" width="5.140625" style="15" customWidth="1"/>
    <col min="2051" max="2051" width="53.28515625" style="15" customWidth="1"/>
    <col min="2052" max="2052" width="6.5703125" style="15" customWidth="1"/>
    <col min="2053" max="2053" width="6.28515625" style="15" customWidth="1"/>
    <col min="2054" max="2054" width="17.42578125" style="15" customWidth="1"/>
    <col min="2055" max="2305" width="9.140625" style="15"/>
    <col min="2306" max="2306" width="5.140625" style="15" customWidth="1"/>
    <col min="2307" max="2307" width="53.28515625" style="15" customWidth="1"/>
    <col min="2308" max="2308" width="6.5703125" style="15" customWidth="1"/>
    <col min="2309" max="2309" width="6.28515625" style="15" customWidth="1"/>
    <col min="2310" max="2310" width="17.42578125" style="15" customWidth="1"/>
    <col min="2311" max="2561" width="9.140625" style="15"/>
    <col min="2562" max="2562" width="5.140625" style="15" customWidth="1"/>
    <col min="2563" max="2563" width="53.28515625" style="15" customWidth="1"/>
    <col min="2564" max="2564" width="6.5703125" style="15" customWidth="1"/>
    <col min="2565" max="2565" width="6.28515625" style="15" customWidth="1"/>
    <col min="2566" max="2566" width="17.42578125" style="15" customWidth="1"/>
    <col min="2567" max="2817" width="9.140625" style="15"/>
    <col min="2818" max="2818" width="5.140625" style="15" customWidth="1"/>
    <col min="2819" max="2819" width="53.28515625" style="15" customWidth="1"/>
    <col min="2820" max="2820" width="6.5703125" style="15" customWidth="1"/>
    <col min="2821" max="2821" width="6.28515625" style="15" customWidth="1"/>
    <col min="2822" max="2822" width="17.42578125" style="15" customWidth="1"/>
    <col min="2823" max="3073" width="9.140625" style="15"/>
    <col min="3074" max="3074" width="5.140625" style="15" customWidth="1"/>
    <col min="3075" max="3075" width="53.28515625" style="15" customWidth="1"/>
    <col min="3076" max="3076" width="6.5703125" style="15" customWidth="1"/>
    <col min="3077" max="3077" width="6.28515625" style="15" customWidth="1"/>
    <col min="3078" max="3078" width="17.42578125" style="15" customWidth="1"/>
    <col min="3079" max="3329" width="9.140625" style="15"/>
    <col min="3330" max="3330" width="5.140625" style="15" customWidth="1"/>
    <col min="3331" max="3331" width="53.28515625" style="15" customWidth="1"/>
    <col min="3332" max="3332" width="6.5703125" style="15" customWidth="1"/>
    <col min="3333" max="3333" width="6.28515625" style="15" customWidth="1"/>
    <col min="3334" max="3334" width="17.42578125" style="15" customWidth="1"/>
    <col min="3335" max="3585" width="9.140625" style="15"/>
    <col min="3586" max="3586" width="5.140625" style="15" customWidth="1"/>
    <col min="3587" max="3587" width="53.28515625" style="15" customWidth="1"/>
    <col min="3588" max="3588" width="6.5703125" style="15" customWidth="1"/>
    <col min="3589" max="3589" width="6.28515625" style="15" customWidth="1"/>
    <col min="3590" max="3590" width="17.42578125" style="15" customWidth="1"/>
    <col min="3591" max="3841" width="9.140625" style="15"/>
    <col min="3842" max="3842" width="5.140625" style="15" customWidth="1"/>
    <col min="3843" max="3843" width="53.28515625" style="15" customWidth="1"/>
    <col min="3844" max="3844" width="6.5703125" style="15" customWidth="1"/>
    <col min="3845" max="3845" width="6.28515625" style="15" customWidth="1"/>
    <col min="3846" max="3846" width="17.42578125" style="15" customWidth="1"/>
    <col min="3847" max="4097" width="9.140625" style="15"/>
    <col min="4098" max="4098" width="5.140625" style="15" customWidth="1"/>
    <col min="4099" max="4099" width="53.28515625" style="15" customWidth="1"/>
    <col min="4100" max="4100" width="6.5703125" style="15" customWidth="1"/>
    <col min="4101" max="4101" width="6.28515625" style="15" customWidth="1"/>
    <col min="4102" max="4102" width="17.42578125" style="15" customWidth="1"/>
    <col min="4103" max="4353" width="9.140625" style="15"/>
    <col min="4354" max="4354" width="5.140625" style="15" customWidth="1"/>
    <col min="4355" max="4355" width="53.28515625" style="15" customWidth="1"/>
    <col min="4356" max="4356" width="6.5703125" style="15" customWidth="1"/>
    <col min="4357" max="4357" width="6.28515625" style="15" customWidth="1"/>
    <col min="4358" max="4358" width="17.42578125" style="15" customWidth="1"/>
    <col min="4359" max="4609" width="9.140625" style="15"/>
    <col min="4610" max="4610" width="5.140625" style="15" customWidth="1"/>
    <col min="4611" max="4611" width="53.28515625" style="15" customWidth="1"/>
    <col min="4612" max="4612" width="6.5703125" style="15" customWidth="1"/>
    <col min="4613" max="4613" width="6.28515625" style="15" customWidth="1"/>
    <col min="4614" max="4614" width="17.42578125" style="15" customWidth="1"/>
    <col min="4615" max="4865" width="9.140625" style="15"/>
    <col min="4866" max="4866" width="5.140625" style="15" customWidth="1"/>
    <col min="4867" max="4867" width="53.28515625" style="15" customWidth="1"/>
    <col min="4868" max="4868" width="6.5703125" style="15" customWidth="1"/>
    <col min="4869" max="4869" width="6.28515625" style="15" customWidth="1"/>
    <col min="4870" max="4870" width="17.42578125" style="15" customWidth="1"/>
    <col min="4871" max="5121" width="9.140625" style="15"/>
    <col min="5122" max="5122" width="5.140625" style="15" customWidth="1"/>
    <col min="5123" max="5123" width="53.28515625" style="15" customWidth="1"/>
    <col min="5124" max="5124" width="6.5703125" style="15" customWidth="1"/>
    <col min="5125" max="5125" width="6.28515625" style="15" customWidth="1"/>
    <col min="5126" max="5126" width="17.42578125" style="15" customWidth="1"/>
    <col min="5127" max="5377" width="9.140625" style="15"/>
    <col min="5378" max="5378" width="5.140625" style="15" customWidth="1"/>
    <col min="5379" max="5379" width="53.28515625" style="15" customWidth="1"/>
    <col min="5380" max="5380" width="6.5703125" style="15" customWidth="1"/>
    <col min="5381" max="5381" width="6.28515625" style="15" customWidth="1"/>
    <col min="5382" max="5382" width="17.42578125" style="15" customWidth="1"/>
    <col min="5383" max="5633" width="9.140625" style="15"/>
    <col min="5634" max="5634" width="5.140625" style="15" customWidth="1"/>
    <col min="5635" max="5635" width="53.28515625" style="15" customWidth="1"/>
    <col min="5636" max="5636" width="6.5703125" style="15" customWidth="1"/>
    <col min="5637" max="5637" width="6.28515625" style="15" customWidth="1"/>
    <col min="5638" max="5638" width="17.42578125" style="15" customWidth="1"/>
    <col min="5639" max="5889" width="9.140625" style="15"/>
    <col min="5890" max="5890" width="5.140625" style="15" customWidth="1"/>
    <col min="5891" max="5891" width="53.28515625" style="15" customWidth="1"/>
    <col min="5892" max="5892" width="6.5703125" style="15" customWidth="1"/>
    <col min="5893" max="5893" width="6.28515625" style="15" customWidth="1"/>
    <col min="5894" max="5894" width="17.42578125" style="15" customWidth="1"/>
    <col min="5895" max="6145" width="9.140625" style="15"/>
    <col min="6146" max="6146" width="5.140625" style="15" customWidth="1"/>
    <col min="6147" max="6147" width="53.28515625" style="15" customWidth="1"/>
    <col min="6148" max="6148" width="6.5703125" style="15" customWidth="1"/>
    <col min="6149" max="6149" width="6.28515625" style="15" customWidth="1"/>
    <col min="6150" max="6150" width="17.42578125" style="15" customWidth="1"/>
    <col min="6151" max="6401" width="9.140625" style="15"/>
    <col min="6402" max="6402" width="5.140625" style="15" customWidth="1"/>
    <col min="6403" max="6403" width="53.28515625" style="15" customWidth="1"/>
    <col min="6404" max="6404" width="6.5703125" style="15" customWidth="1"/>
    <col min="6405" max="6405" width="6.28515625" style="15" customWidth="1"/>
    <col min="6406" max="6406" width="17.42578125" style="15" customWidth="1"/>
    <col min="6407" max="6657" width="9.140625" style="15"/>
    <col min="6658" max="6658" width="5.140625" style="15" customWidth="1"/>
    <col min="6659" max="6659" width="53.28515625" style="15" customWidth="1"/>
    <col min="6660" max="6660" width="6.5703125" style="15" customWidth="1"/>
    <col min="6661" max="6661" width="6.28515625" style="15" customWidth="1"/>
    <col min="6662" max="6662" width="17.42578125" style="15" customWidth="1"/>
    <col min="6663" max="6913" width="9.140625" style="15"/>
    <col min="6914" max="6914" width="5.140625" style="15" customWidth="1"/>
    <col min="6915" max="6915" width="53.28515625" style="15" customWidth="1"/>
    <col min="6916" max="6916" width="6.5703125" style="15" customWidth="1"/>
    <col min="6917" max="6917" width="6.28515625" style="15" customWidth="1"/>
    <col min="6918" max="6918" width="17.42578125" style="15" customWidth="1"/>
    <col min="6919" max="7169" width="9.140625" style="15"/>
    <col min="7170" max="7170" width="5.140625" style="15" customWidth="1"/>
    <col min="7171" max="7171" width="53.28515625" style="15" customWidth="1"/>
    <col min="7172" max="7172" width="6.5703125" style="15" customWidth="1"/>
    <col min="7173" max="7173" width="6.28515625" style="15" customWidth="1"/>
    <col min="7174" max="7174" width="17.42578125" style="15" customWidth="1"/>
    <col min="7175" max="7425" width="9.140625" style="15"/>
    <col min="7426" max="7426" width="5.140625" style="15" customWidth="1"/>
    <col min="7427" max="7427" width="53.28515625" style="15" customWidth="1"/>
    <col min="7428" max="7428" width="6.5703125" style="15" customWidth="1"/>
    <col min="7429" max="7429" width="6.28515625" style="15" customWidth="1"/>
    <col min="7430" max="7430" width="17.42578125" style="15" customWidth="1"/>
    <col min="7431" max="7681" width="9.140625" style="15"/>
    <col min="7682" max="7682" width="5.140625" style="15" customWidth="1"/>
    <col min="7683" max="7683" width="53.28515625" style="15" customWidth="1"/>
    <col min="7684" max="7684" width="6.5703125" style="15" customWidth="1"/>
    <col min="7685" max="7685" width="6.28515625" style="15" customWidth="1"/>
    <col min="7686" max="7686" width="17.42578125" style="15" customWidth="1"/>
    <col min="7687" max="7937" width="9.140625" style="15"/>
    <col min="7938" max="7938" width="5.140625" style="15" customWidth="1"/>
    <col min="7939" max="7939" width="53.28515625" style="15" customWidth="1"/>
    <col min="7940" max="7940" width="6.5703125" style="15" customWidth="1"/>
    <col min="7941" max="7941" width="6.28515625" style="15" customWidth="1"/>
    <col min="7942" max="7942" width="17.42578125" style="15" customWidth="1"/>
    <col min="7943" max="8193" width="9.140625" style="15"/>
    <col min="8194" max="8194" width="5.140625" style="15" customWidth="1"/>
    <col min="8195" max="8195" width="53.28515625" style="15" customWidth="1"/>
    <col min="8196" max="8196" width="6.5703125" style="15" customWidth="1"/>
    <col min="8197" max="8197" width="6.28515625" style="15" customWidth="1"/>
    <col min="8198" max="8198" width="17.42578125" style="15" customWidth="1"/>
    <col min="8199" max="8449" width="9.140625" style="15"/>
    <col min="8450" max="8450" width="5.140625" style="15" customWidth="1"/>
    <col min="8451" max="8451" width="53.28515625" style="15" customWidth="1"/>
    <col min="8452" max="8452" width="6.5703125" style="15" customWidth="1"/>
    <col min="8453" max="8453" width="6.28515625" style="15" customWidth="1"/>
    <col min="8454" max="8454" width="17.42578125" style="15" customWidth="1"/>
    <col min="8455" max="8705" width="9.140625" style="15"/>
    <col min="8706" max="8706" width="5.140625" style="15" customWidth="1"/>
    <col min="8707" max="8707" width="53.28515625" style="15" customWidth="1"/>
    <col min="8708" max="8708" width="6.5703125" style="15" customWidth="1"/>
    <col min="8709" max="8709" width="6.28515625" style="15" customWidth="1"/>
    <col min="8710" max="8710" width="17.42578125" style="15" customWidth="1"/>
    <col min="8711" max="8961" width="9.140625" style="15"/>
    <col min="8962" max="8962" width="5.140625" style="15" customWidth="1"/>
    <col min="8963" max="8963" width="53.28515625" style="15" customWidth="1"/>
    <col min="8964" max="8964" width="6.5703125" style="15" customWidth="1"/>
    <col min="8965" max="8965" width="6.28515625" style="15" customWidth="1"/>
    <col min="8966" max="8966" width="17.42578125" style="15" customWidth="1"/>
    <col min="8967" max="9217" width="9.140625" style="15"/>
    <col min="9218" max="9218" width="5.140625" style="15" customWidth="1"/>
    <col min="9219" max="9219" width="53.28515625" style="15" customWidth="1"/>
    <col min="9220" max="9220" width="6.5703125" style="15" customWidth="1"/>
    <col min="9221" max="9221" width="6.28515625" style="15" customWidth="1"/>
    <col min="9222" max="9222" width="17.42578125" style="15" customWidth="1"/>
    <col min="9223" max="9473" width="9.140625" style="15"/>
    <col min="9474" max="9474" width="5.140625" style="15" customWidth="1"/>
    <col min="9475" max="9475" width="53.28515625" style="15" customWidth="1"/>
    <col min="9476" max="9476" width="6.5703125" style="15" customWidth="1"/>
    <col min="9477" max="9477" width="6.28515625" style="15" customWidth="1"/>
    <col min="9478" max="9478" width="17.42578125" style="15" customWidth="1"/>
    <col min="9479" max="9729" width="9.140625" style="15"/>
    <col min="9730" max="9730" width="5.140625" style="15" customWidth="1"/>
    <col min="9731" max="9731" width="53.28515625" style="15" customWidth="1"/>
    <col min="9732" max="9732" width="6.5703125" style="15" customWidth="1"/>
    <col min="9733" max="9733" width="6.28515625" style="15" customWidth="1"/>
    <col min="9734" max="9734" width="17.42578125" style="15" customWidth="1"/>
    <col min="9735" max="9985" width="9.140625" style="15"/>
    <col min="9986" max="9986" width="5.140625" style="15" customWidth="1"/>
    <col min="9987" max="9987" width="53.28515625" style="15" customWidth="1"/>
    <col min="9988" max="9988" width="6.5703125" style="15" customWidth="1"/>
    <col min="9989" max="9989" width="6.28515625" style="15" customWidth="1"/>
    <col min="9990" max="9990" width="17.42578125" style="15" customWidth="1"/>
    <col min="9991" max="10241" width="9.140625" style="15"/>
    <col min="10242" max="10242" width="5.140625" style="15" customWidth="1"/>
    <col min="10243" max="10243" width="53.28515625" style="15" customWidth="1"/>
    <col min="10244" max="10244" width="6.5703125" style="15" customWidth="1"/>
    <col min="10245" max="10245" width="6.28515625" style="15" customWidth="1"/>
    <col min="10246" max="10246" width="17.42578125" style="15" customWidth="1"/>
    <col min="10247" max="10497" width="9.140625" style="15"/>
    <col min="10498" max="10498" width="5.140625" style="15" customWidth="1"/>
    <col min="10499" max="10499" width="53.28515625" style="15" customWidth="1"/>
    <col min="10500" max="10500" width="6.5703125" style="15" customWidth="1"/>
    <col min="10501" max="10501" width="6.28515625" style="15" customWidth="1"/>
    <col min="10502" max="10502" width="17.42578125" style="15" customWidth="1"/>
    <col min="10503" max="10753" width="9.140625" style="15"/>
    <col min="10754" max="10754" width="5.140625" style="15" customWidth="1"/>
    <col min="10755" max="10755" width="53.28515625" style="15" customWidth="1"/>
    <col min="10756" max="10756" width="6.5703125" style="15" customWidth="1"/>
    <col min="10757" max="10757" width="6.28515625" style="15" customWidth="1"/>
    <col min="10758" max="10758" width="17.42578125" style="15" customWidth="1"/>
    <col min="10759" max="11009" width="9.140625" style="15"/>
    <col min="11010" max="11010" width="5.140625" style="15" customWidth="1"/>
    <col min="11011" max="11011" width="53.28515625" style="15" customWidth="1"/>
    <col min="11012" max="11012" width="6.5703125" style="15" customWidth="1"/>
    <col min="11013" max="11013" width="6.28515625" style="15" customWidth="1"/>
    <col min="11014" max="11014" width="17.42578125" style="15" customWidth="1"/>
    <col min="11015" max="11265" width="9.140625" style="15"/>
    <col min="11266" max="11266" width="5.140625" style="15" customWidth="1"/>
    <col min="11267" max="11267" width="53.28515625" style="15" customWidth="1"/>
    <col min="11268" max="11268" width="6.5703125" style="15" customWidth="1"/>
    <col min="11269" max="11269" width="6.28515625" style="15" customWidth="1"/>
    <col min="11270" max="11270" width="17.42578125" style="15" customWidth="1"/>
    <col min="11271" max="11521" width="9.140625" style="15"/>
    <col min="11522" max="11522" width="5.140625" style="15" customWidth="1"/>
    <col min="11523" max="11523" width="53.28515625" style="15" customWidth="1"/>
    <col min="11524" max="11524" width="6.5703125" style="15" customWidth="1"/>
    <col min="11525" max="11525" width="6.28515625" style="15" customWidth="1"/>
    <col min="11526" max="11526" width="17.42578125" style="15" customWidth="1"/>
    <col min="11527" max="11777" width="9.140625" style="15"/>
    <col min="11778" max="11778" width="5.140625" style="15" customWidth="1"/>
    <col min="11779" max="11779" width="53.28515625" style="15" customWidth="1"/>
    <col min="11780" max="11780" width="6.5703125" style="15" customWidth="1"/>
    <col min="11781" max="11781" width="6.28515625" style="15" customWidth="1"/>
    <col min="11782" max="11782" width="17.42578125" style="15" customWidth="1"/>
    <col min="11783" max="12033" width="9.140625" style="15"/>
    <col min="12034" max="12034" width="5.140625" style="15" customWidth="1"/>
    <col min="12035" max="12035" width="53.28515625" style="15" customWidth="1"/>
    <col min="12036" max="12036" width="6.5703125" style="15" customWidth="1"/>
    <col min="12037" max="12037" width="6.28515625" style="15" customWidth="1"/>
    <col min="12038" max="12038" width="17.42578125" style="15" customWidth="1"/>
    <col min="12039" max="12289" width="9.140625" style="15"/>
    <col min="12290" max="12290" width="5.140625" style="15" customWidth="1"/>
    <col min="12291" max="12291" width="53.28515625" style="15" customWidth="1"/>
    <col min="12292" max="12292" width="6.5703125" style="15" customWidth="1"/>
    <col min="12293" max="12293" width="6.28515625" style="15" customWidth="1"/>
    <col min="12294" max="12294" width="17.42578125" style="15" customWidth="1"/>
    <col min="12295" max="12545" width="9.140625" style="15"/>
    <col min="12546" max="12546" width="5.140625" style="15" customWidth="1"/>
    <col min="12547" max="12547" width="53.28515625" style="15" customWidth="1"/>
    <col min="12548" max="12548" width="6.5703125" style="15" customWidth="1"/>
    <col min="12549" max="12549" width="6.28515625" style="15" customWidth="1"/>
    <col min="12550" max="12550" width="17.42578125" style="15" customWidth="1"/>
    <col min="12551" max="12801" width="9.140625" style="15"/>
    <col min="12802" max="12802" width="5.140625" style="15" customWidth="1"/>
    <col min="12803" max="12803" width="53.28515625" style="15" customWidth="1"/>
    <col min="12804" max="12804" width="6.5703125" style="15" customWidth="1"/>
    <col min="12805" max="12805" width="6.28515625" style="15" customWidth="1"/>
    <col min="12806" max="12806" width="17.42578125" style="15" customWidth="1"/>
    <col min="12807" max="13057" width="9.140625" style="15"/>
    <col min="13058" max="13058" width="5.140625" style="15" customWidth="1"/>
    <col min="13059" max="13059" width="53.28515625" style="15" customWidth="1"/>
    <col min="13060" max="13060" width="6.5703125" style="15" customWidth="1"/>
    <col min="13061" max="13061" width="6.28515625" style="15" customWidth="1"/>
    <col min="13062" max="13062" width="17.42578125" style="15" customWidth="1"/>
    <col min="13063" max="13313" width="9.140625" style="15"/>
    <col min="13314" max="13314" width="5.140625" style="15" customWidth="1"/>
    <col min="13315" max="13315" width="53.28515625" style="15" customWidth="1"/>
    <col min="13316" max="13316" width="6.5703125" style="15" customWidth="1"/>
    <col min="13317" max="13317" width="6.28515625" style="15" customWidth="1"/>
    <col min="13318" max="13318" width="17.42578125" style="15" customWidth="1"/>
    <col min="13319" max="13569" width="9.140625" style="15"/>
    <col min="13570" max="13570" width="5.140625" style="15" customWidth="1"/>
    <col min="13571" max="13571" width="53.28515625" style="15" customWidth="1"/>
    <col min="13572" max="13572" width="6.5703125" style="15" customWidth="1"/>
    <col min="13573" max="13573" width="6.28515625" style="15" customWidth="1"/>
    <col min="13574" max="13574" width="17.42578125" style="15" customWidth="1"/>
    <col min="13575" max="13825" width="9.140625" style="15"/>
    <col min="13826" max="13826" width="5.140625" style="15" customWidth="1"/>
    <col min="13827" max="13827" width="53.28515625" style="15" customWidth="1"/>
    <col min="13828" max="13828" width="6.5703125" style="15" customWidth="1"/>
    <col min="13829" max="13829" width="6.28515625" style="15" customWidth="1"/>
    <col min="13830" max="13830" width="17.42578125" style="15" customWidth="1"/>
    <col min="13831" max="14081" width="9.140625" style="15"/>
    <col min="14082" max="14082" width="5.140625" style="15" customWidth="1"/>
    <col min="14083" max="14083" width="53.28515625" style="15" customWidth="1"/>
    <col min="14084" max="14084" width="6.5703125" style="15" customWidth="1"/>
    <col min="14085" max="14085" width="6.28515625" style="15" customWidth="1"/>
    <col min="14086" max="14086" width="17.42578125" style="15" customWidth="1"/>
    <col min="14087" max="14337" width="9.140625" style="15"/>
    <col min="14338" max="14338" width="5.140625" style="15" customWidth="1"/>
    <col min="14339" max="14339" width="53.28515625" style="15" customWidth="1"/>
    <col min="14340" max="14340" width="6.5703125" style="15" customWidth="1"/>
    <col min="14341" max="14341" width="6.28515625" style="15" customWidth="1"/>
    <col min="14342" max="14342" width="17.42578125" style="15" customWidth="1"/>
    <col min="14343" max="14593" width="9.140625" style="15"/>
    <col min="14594" max="14594" width="5.140625" style="15" customWidth="1"/>
    <col min="14595" max="14595" width="53.28515625" style="15" customWidth="1"/>
    <col min="14596" max="14596" width="6.5703125" style="15" customWidth="1"/>
    <col min="14597" max="14597" width="6.28515625" style="15" customWidth="1"/>
    <col min="14598" max="14598" width="17.42578125" style="15" customWidth="1"/>
    <col min="14599" max="14849" width="9.140625" style="15"/>
    <col min="14850" max="14850" width="5.140625" style="15" customWidth="1"/>
    <col min="14851" max="14851" width="53.28515625" style="15" customWidth="1"/>
    <col min="14852" max="14852" width="6.5703125" style="15" customWidth="1"/>
    <col min="14853" max="14853" width="6.28515625" style="15" customWidth="1"/>
    <col min="14854" max="14854" width="17.42578125" style="15" customWidth="1"/>
    <col min="14855" max="15105" width="9.140625" style="15"/>
    <col min="15106" max="15106" width="5.140625" style="15" customWidth="1"/>
    <col min="15107" max="15107" width="53.28515625" style="15" customWidth="1"/>
    <col min="15108" max="15108" width="6.5703125" style="15" customWidth="1"/>
    <col min="15109" max="15109" width="6.28515625" style="15" customWidth="1"/>
    <col min="15110" max="15110" width="17.42578125" style="15" customWidth="1"/>
    <col min="15111" max="15361" width="9.140625" style="15"/>
    <col min="15362" max="15362" width="5.140625" style="15" customWidth="1"/>
    <col min="15363" max="15363" width="53.28515625" style="15" customWidth="1"/>
    <col min="15364" max="15364" width="6.5703125" style="15" customWidth="1"/>
    <col min="15365" max="15365" width="6.28515625" style="15" customWidth="1"/>
    <col min="15366" max="15366" width="17.42578125" style="15" customWidth="1"/>
    <col min="15367" max="15617" width="9.140625" style="15"/>
    <col min="15618" max="15618" width="5.140625" style="15" customWidth="1"/>
    <col min="15619" max="15619" width="53.28515625" style="15" customWidth="1"/>
    <col min="15620" max="15620" width="6.5703125" style="15" customWidth="1"/>
    <col min="15621" max="15621" width="6.28515625" style="15" customWidth="1"/>
    <col min="15622" max="15622" width="17.42578125" style="15" customWidth="1"/>
    <col min="15623" max="15873" width="9.140625" style="15"/>
    <col min="15874" max="15874" width="5.140625" style="15" customWidth="1"/>
    <col min="15875" max="15875" width="53.28515625" style="15" customWidth="1"/>
    <col min="15876" max="15876" width="6.5703125" style="15" customWidth="1"/>
    <col min="15877" max="15877" width="6.28515625" style="15" customWidth="1"/>
    <col min="15878" max="15878" width="17.42578125" style="15" customWidth="1"/>
    <col min="15879" max="16129" width="9.140625" style="15"/>
    <col min="16130" max="16130" width="5.140625" style="15" customWidth="1"/>
    <col min="16131" max="16131" width="53.28515625" style="15" customWidth="1"/>
    <col min="16132" max="16132" width="6.5703125" style="15" customWidth="1"/>
    <col min="16133" max="16133" width="6.28515625" style="15" customWidth="1"/>
    <col min="16134" max="16134" width="17.42578125" style="15" customWidth="1"/>
    <col min="16135" max="16384" width="9.140625" style="15"/>
  </cols>
  <sheetData>
    <row r="1" spans="1:8" s="14" customFormat="1" ht="36">
      <c r="A1" s="629" t="s">
        <v>3</v>
      </c>
      <c r="B1" s="630" t="s">
        <v>4</v>
      </c>
      <c r="C1" s="631" t="s">
        <v>5</v>
      </c>
      <c r="D1" s="632" t="s">
        <v>0</v>
      </c>
      <c r="E1" s="633" t="s">
        <v>679</v>
      </c>
      <c r="F1" s="634" t="s">
        <v>680</v>
      </c>
      <c r="G1" s="635" t="s">
        <v>681</v>
      </c>
      <c r="H1" s="114"/>
    </row>
    <row r="2" spans="1:8">
      <c r="B2" s="643"/>
      <c r="C2" s="644"/>
      <c r="D2" s="645"/>
      <c r="E2" s="646"/>
      <c r="F2" s="647"/>
    </row>
    <row r="3" spans="1:8">
      <c r="B3" s="649" t="s">
        <v>234</v>
      </c>
      <c r="F3" s="653"/>
    </row>
    <row r="4" spans="1:8">
      <c r="A4" s="642">
        <v>1</v>
      </c>
      <c r="B4" s="272" t="s">
        <v>667</v>
      </c>
      <c r="E4" s="652">
        <f>'Main Building Summary'!E22</f>
        <v>22401.942028985508</v>
      </c>
      <c r="F4" s="653">
        <f>'Main Building Summary'!F22</f>
        <v>88731.723369433908</v>
      </c>
      <c r="G4" s="654">
        <f>E4+F4</f>
        <v>111133.66539841941</v>
      </c>
    </row>
    <row r="5" spans="1:8">
      <c r="A5" s="655"/>
      <c r="B5" s="330"/>
      <c r="C5" s="374"/>
      <c r="D5" s="378"/>
      <c r="E5" s="639"/>
      <c r="F5" s="376"/>
      <c r="G5" s="640"/>
    </row>
    <row r="6" spans="1:8">
      <c r="A6" s="642">
        <v>2</v>
      </c>
      <c r="B6" s="272" t="s">
        <v>602</v>
      </c>
      <c r="F6" s="653"/>
      <c r="G6" s="654">
        <f>'Summary- M&amp;E'!G26</f>
        <v>14794.202898550724</v>
      </c>
    </row>
    <row r="7" spans="1:8">
      <c r="A7" s="373"/>
      <c r="B7" s="330"/>
      <c r="C7" s="374"/>
      <c r="D7" s="378"/>
      <c r="E7" s="639"/>
      <c r="F7" s="376"/>
      <c r="G7" s="640"/>
    </row>
    <row r="8" spans="1:8">
      <c r="A8" s="373">
        <v>3</v>
      </c>
      <c r="B8" s="330" t="s">
        <v>603</v>
      </c>
      <c r="C8" s="374"/>
      <c r="D8" s="378"/>
      <c r="E8" s="639">
        <f>'Summary- External works '!E24</f>
        <v>2454.2028985507245</v>
      </c>
      <c r="F8" s="376">
        <f>'Summary- External works '!F24</f>
        <v>12299.043478260868</v>
      </c>
      <c r="G8" s="654">
        <f t="shared" ref="G8" si="0">E8+F8</f>
        <v>14753.246376811592</v>
      </c>
    </row>
    <row r="9" spans="1:8">
      <c r="A9" s="373"/>
      <c r="B9" s="330"/>
      <c r="C9" s="374"/>
      <c r="D9" s="378"/>
      <c r="E9" s="639"/>
      <c r="F9" s="376"/>
      <c r="G9" s="640"/>
    </row>
    <row r="10" spans="1:8">
      <c r="A10" s="373"/>
      <c r="B10" s="330"/>
      <c r="C10" s="374"/>
      <c r="D10" s="378"/>
      <c r="E10" s="639"/>
      <c r="F10" s="376"/>
      <c r="G10" s="640"/>
    </row>
    <row r="11" spans="1:8">
      <c r="A11" s="373"/>
      <c r="B11" s="330"/>
      <c r="C11" s="374"/>
      <c r="D11" s="378"/>
      <c r="E11" s="639"/>
      <c r="F11" s="376"/>
      <c r="G11" s="640"/>
    </row>
    <row r="12" spans="1:8">
      <c r="A12" s="373"/>
      <c r="B12" s="330"/>
      <c r="C12" s="374"/>
      <c r="D12" s="378"/>
      <c r="E12" s="639"/>
      <c r="F12" s="376"/>
      <c r="G12" s="640"/>
    </row>
    <row r="13" spans="1:8">
      <c r="A13" s="373"/>
      <c r="B13" s="330"/>
      <c r="C13" s="374"/>
      <c r="D13" s="378"/>
      <c r="E13" s="639"/>
      <c r="F13" s="376"/>
      <c r="G13" s="640"/>
    </row>
    <row r="14" spans="1:8">
      <c r="A14" s="373"/>
      <c r="B14" s="330"/>
      <c r="C14" s="374"/>
      <c r="D14" s="378"/>
      <c r="E14" s="639"/>
      <c r="F14" s="376"/>
      <c r="G14" s="640"/>
    </row>
    <row r="15" spans="1:8">
      <c r="A15" s="655"/>
      <c r="B15" s="330"/>
      <c r="C15" s="374"/>
      <c r="D15" s="378"/>
      <c r="E15" s="639"/>
      <c r="F15" s="376"/>
      <c r="G15" s="640"/>
    </row>
    <row r="16" spans="1:8">
      <c r="F16" s="653"/>
      <c r="G16" s="654"/>
    </row>
    <row r="17" spans="1:8">
      <c r="A17" s="655"/>
      <c r="B17" s="330"/>
      <c r="C17" s="374"/>
      <c r="D17" s="378"/>
      <c r="E17" s="639"/>
      <c r="F17" s="376"/>
      <c r="G17" s="640"/>
    </row>
    <row r="18" spans="1:8">
      <c r="F18" s="653"/>
      <c r="G18" s="654"/>
    </row>
    <row r="19" spans="1:8">
      <c r="A19" s="655"/>
      <c r="B19" s="330"/>
      <c r="C19" s="374"/>
      <c r="D19" s="378"/>
      <c r="E19" s="639"/>
      <c r="F19" s="376"/>
      <c r="G19" s="640"/>
    </row>
    <row r="20" spans="1:8">
      <c r="B20" s="330"/>
      <c r="C20" s="374"/>
      <c r="D20" s="378"/>
      <c r="E20" s="639"/>
      <c r="F20" s="376"/>
      <c r="G20" s="654"/>
    </row>
    <row r="21" spans="1:8" s="17" customFormat="1">
      <c r="A21" s="656"/>
      <c r="B21" s="657" t="s">
        <v>235</v>
      </c>
      <c r="C21" s="656"/>
      <c r="D21" s="656"/>
      <c r="E21" s="658">
        <f>SUM(E4:E20)</f>
        <v>24856.144927536232</v>
      </c>
      <c r="F21" s="658">
        <f>SUM(F4:F20)</f>
        <v>101030.76684769477</v>
      </c>
      <c r="G21" s="658">
        <f>SUM(G4:G20)</f>
        <v>140681.11467378173</v>
      </c>
      <c r="H21" s="115"/>
    </row>
    <row r="23" spans="1:8" s="16" customFormat="1" ht="34.5">
      <c r="A23" s="659"/>
      <c r="B23" s="275" t="s">
        <v>604</v>
      </c>
      <c r="C23" s="660" t="s">
        <v>129</v>
      </c>
      <c r="D23" s="660"/>
      <c r="E23" s="661"/>
      <c r="F23" s="661"/>
      <c r="G23" s="661">
        <f>G21*5%</f>
        <v>7034.055733689087</v>
      </c>
      <c r="H23" s="116"/>
    </row>
    <row r="24" spans="1:8">
      <c r="A24" s="656"/>
      <c r="B24" s="657" t="s">
        <v>240</v>
      </c>
      <c r="C24" s="656"/>
      <c r="D24" s="656"/>
      <c r="E24" s="658"/>
      <c r="F24" s="658"/>
      <c r="G24" s="658">
        <f>SUM(G21:G23)</f>
        <v>147715.17040747081</v>
      </c>
    </row>
    <row r="25" spans="1:8">
      <c r="A25" s="662"/>
      <c r="B25" s="663"/>
      <c r="C25" s="664"/>
      <c r="D25" s="665"/>
      <c r="E25" s="666"/>
      <c r="F25" s="476"/>
      <c r="G25" s="664"/>
    </row>
    <row r="26" spans="1:8">
      <c r="A26" s="662"/>
      <c r="B26" s="275" t="s">
        <v>668</v>
      </c>
      <c r="C26" s="374" t="s">
        <v>129</v>
      </c>
      <c r="D26" s="665"/>
      <c r="E26" s="666"/>
      <c r="F26" s="667"/>
      <c r="G26" s="661">
        <f>G24*5%</f>
        <v>7385.7585203735407</v>
      </c>
    </row>
    <row r="27" spans="1:8">
      <c r="A27" s="668"/>
      <c r="B27" s="390" t="s">
        <v>127</v>
      </c>
      <c r="C27" s="669"/>
      <c r="D27" s="670"/>
      <c r="E27" s="671"/>
      <c r="F27" s="672"/>
      <c r="G27" s="671">
        <f>SUM(G24:G26)</f>
        <v>155100.92892784436</v>
      </c>
    </row>
    <row r="30" spans="1:8">
      <c r="E30" s="733"/>
    </row>
  </sheetData>
  <printOptions horizontalCentered="1" verticalCentered="1"/>
  <pageMargins left="0.7" right="0.7" top="0.75" bottom="0.75" header="0.3" footer="0.3"/>
  <pageSetup paperSize="9" scale="82" fitToHeight="0" orientation="landscape" r:id="rId1"/>
  <headerFooter alignWithMargins="0">
    <oddHeader>&amp;C&amp;F</oddHeader>
    <oddFooter>&amp;A&amp;RPage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919E7-DA05-44F6-8E64-624C9BE8DE9F}">
  <dimension ref="A1:AG38"/>
  <sheetViews>
    <sheetView showZeros="0" view="pageBreakPreview" topLeftCell="A25" zoomScale="80" zoomScaleNormal="100" zoomScaleSheetLayoutView="80" workbookViewId="0">
      <selection activeCell="J31" sqref="J31"/>
    </sheetView>
  </sheetViews>
  <sheetFormatPr defaultColWidth="9.140625" defaultRowHeight="19.5"/>
  <cols>
    <col min="1" max="1" width="8.140625" style="286" customWidth="1"/>
    <col min="2" max="2" width="48.28515625" style="264" customWidth="1"/>
    <col min="3" max="3" width="7.5703125" style="287" customWidth="1"/>
    <col min="4" max="4" width="7.140625" style="288" customWidth="1"/>
    <col min="5" max="5" width="11.42578125" style="867" customWidth="1"/>
    <col min="6" max="6" width="17.140625" style="868" customWidth="1"/>
    <col min="7" max="7" width="19.7109375" style="292" customWidth="1"/>
    <col min="8" max="8" width="8.42578125" style="287" customWidth="1"/>
    <col min="9" max="9" width="7.42578125" style="288" customWidth="1"/>
    <col min="10" max="10" width="16" style="868" customWidth="1"/>
    <col min="11" max="11" width="18.7109375" style="868" customWidth="1"/>
    <col min="12" max="12" width="8.7109375" style="514" hidden="1" customWidth="1"/>
    <col min="13" max="13" width="10.42578125" style="514" hidden="1" customWidth="1"/>
    <col min="14" max="15" width="18.7109375" style="515" hidden="1" customWidth="1"/>
    <col min="16" max="17" width="18.7109375" style="515" customWidth="1"/>
    <col min="18" max="18" width="17.42578125" style="506" customWidth="1"/>
    <col min="19" max="19" width="10.5703125" style="506" bestFit="1" customWidth="1"/>
    <col min="20" max="20" width="10" style="506" bestFit="1" customWidth="1"/>
    <col min="21" max="21" width="11.42578125" style="506" bestFit="1" customWidth="1"/>
    <col min="22" max="22" width="14.28515625" style="506" bestFit="1" customWidth="1"/>
    <col min="23" max="26" width="9.28515625" style="506" bestFit="1" customWidth="1"/>
    <col min="27" max="27" width="9.140625" style="506"/>
    <col min="28" max="16384" width="9.140625" style="8"/>
  </cols>
  <sheetData>
    <row r="1" spans="1:33" s="9" customFormat="1">
      <c r="A1" s="838" t="s">
        <v>2</v>
      </c>
      <c r="B1" s="840" t="s">
        <v>4</v>
      </c>
      <c r="C1" s="796" t="s">
        <v>36</v>
      </c>
      <c r="D1" s="796"/>
      <c r="E1" s="796"/>
      <c r="F1" s="796"/>
      <c r="G1" s="795" t="s">
        <v>118</v>
      </c>
      <c r="H1" s="795"/>
      <c r="I1" s="795"/>
      <c r="J1" s="795"/>
      <c r="K1" s="795"/>
      <c r="L1" s="485"/>
      <c r="M1" s="485"/>
      <c r="N1" s="486"/>
      <c r="O1" s="486"/>
      <c r="P1" s="484"/>
      <c r="Q1" s="484"/>
      <c r="R1" s="487"/>
      <c r="S1" s="488"/>
      <c r="T1" s="488"/>
      <c r="U1" s="488"/>
      <c r="V1" s="488"/>
      <c r="W1" s="488"/>
      <c r="X1" s="488"/>
      <c r="Y1" s="488"/>
      <c r="Z1" s="488"/>
      <c r="AA1" s="488"/>
    </row>
    <row r="2" spans="1:33" s="10" customFormat="1" ht="55.5" customHeight="1">
      <c r="A2" s="839"/>
      <c r="B2" s="841"/>
      <c r="C2" s="241" t="s">
        <v>5</v>
      </c>
      <c r="D2" s="242" t="s">
        <v>0</v>
      </c>
      <c r="E2" s="863" t="s">
        <v>682</v>
      </c>
      <c r="F2" s="864" t="s">
        <v>683</v>
      </c>
      <c r="G2" s="489" t="s">
        <v>37</v>
      </c>
      <c r="H2" s="241" t="s">
        <v>5</v>
      </c>
      <c r="I2" s="242" t="s">
        <v>0</v>
      </c>
      <c r="J2" s="864" t="s">
        <v>684</v>
      </c>
      <c r="K2" s="864" t="s">
        <v>685</v>
      </c>
      <c r="L2" s="485"/>
      <c r="M2" s="485"/>
      <c r="N2" s="486"/>
      <c r="O2" s="486"/>
      <c r="P2" s="486"/>
      <c r="Q2" s="486"/>
      <c r="R2" s="490"/>
      <c r="S2" s="491"/>
      <c r="T2" s="491"/>
      <c r="U2" s="491"/>
      <c r="V2" s="491"/>
      <c r="W2" s="491"/>
      <c r="X2" s="491"/>
      <c r="Y2" s="491"/>
      <c r="Z2" s="491"/>
      <c r="AA2" s="491"/>
    </row>
    <row r="3" spans="1:33" s="113" customFormat="1" ht="19.5" customHeight="1">
      <c r="A3" s="286"/>
      <c r="B3" s="492" t="s">
        <v>599</v>
      </c>
      <c r="C3" s="356"/>
      <c r="D3" s="357"/>
      <c r="E3" s="991"/>
      <c r="F3" s="982"/>
      <c r="G3" s="493"/>
      <c r="H3" s="356"/>
      <c r="I3" s="357"/>
      <c r="J3" s="982"/>
      <c r="K3" s="982"/>
      <c r="L3" s="494"/>
      <c r="M3" s="494"/>
      <c r="N3" s="495"/>
      <c r="O3" s="495"/>
      <c r="P3" s="495"/>
      <c r="Q3" s="495"/>
      <c r="R3" s="496"/>
      <c r="S3" s="496"/>
      <c r="T3" s="496"/>
      <c r="U3" s="496"/>
      <c r="V3" s="496"/>
      <c r="W3" s="496"/>
      <c r="X3" s="496"/>
      <c r="Y3" s="496"/>
      <c r="Z3" s="496"/>
      <c r="AA3" s="496"/>
    </row>
    <row r="4" spans="1:33" s="514" customFormat="1">
      <c r="A4" s="286"/>
      <c r="B4" s="689" t="s">
        <v>581</v>
      </c>
      <c r="C4" s="356"/>
      <c r="D4" s="357"/>
      <c r="E4" s="982"/>
      <c r="F4" s="982"/>
      <c r="G4" s="366"/>
      <c r="H4" s="359"/>
      <c r="I4" s="359"/>
      <c r="J4" s="982"/>
      <c r="K4" s="982"/>
      <c r="N4" s="515"/>
      <c r="O4" s="515"/>
      <c r="P4" s="515"/>
      <c r="Q4" s="515"/>
      <c r="R4" s="506"/>
      <c r="S4" s="506"/>
      <c r="T4" s="506"/>
      <c r="U4" s="506"/>
      <c r="V4" s="506"/>
      <c r="W4" s="506"/>
      <c r="X4" s="506"/>
      <c r="Y4" s="506"/>
      <c r="Z4" s="506"/>
      <c r="AA4" s="506"/>
      <c r="AB4" s="8"/>
      <c r="AC4" s="8"/>
      <c r="AD4" s="8"/>
      <c r="AE4" s="8"/>
      <c r="AF4" s="8"/>
      <c r="AG4" s="8"/>
    </row>
    <row r="5" spans="1:33" s="514" customFormat="1" ht="66">
      <c r="A5" s="690">
        <v>1</v>
      </c>
      <c r="B5" s="292" t="s">
        <v>62</v>
      </c>
      <c r="C5" s="691" t="s">
        <v>20</v>
      </c>
      <c r="D5" s="692">
        <v>200</v>
      </c>
      <c r="E5" s="992">
        <f>4500/3450</f>
        <v>1.3043478260869565</v>
      </c>
      <c r="F5" s="993">
        <f t="shared" ref="F5:F19" si="0">D5*E5</f>
        <v>260.86956521739131</v>
      </c>
      <c r="G5" s="693" t="s">
        <v>582</v>
      </c>
      <c r="H5" s="694"/>
      <c r="I5" s="694"/>
      <c r="J5" s="993"/>
      <c r="K5" s="993"/>
      <c r="N5" s="515"/>
      <c r="O5" s="515"/>
      <c r="P5" s="515"/>
      <c r="Q5" s="515"/>
      <c r="R5" s="506"/>
      <c r="S5" s="506"/>
      <c r="T5" s="506"/>
      <c r="U5" s="506"/>
      <c r="V5" s="506"/>
      <c r="W5" s="506"/>
      <c r="X5" s="506"/>
      <c r="Y5" s="506"/>
      <c r="Z5" s="506"/>
      <c r="AA5" s="506"/>
      <c r="AB5" s="8"/>
      <c r="AC5" s="8"/>
      <c r="AD5" s="8"/>
      <c r="AE5" s="8"/>
      <c r="AF5" s="8"/>
      <c r="AG5" s="8"/>
    </row>
    <row r="6" spans="1:33" s="514" customFormat="1" ht="40.5" customHeight="1">
      <c r="A6" s="690">
        <f>A5+1</f>
        <v>2</v>
      </c>
      <c r="B6" s="695" t="s">
        <v>583</v>
      </c>
      <c r="C6" s="696" t="s">
        <v>20</v>
      </c>
      <c r="D6" s="697">
        <f>D5</f>
        <v>200</v>
      </c>
      <c r="E6" s="994">
        <f>3000/3450</f>
        <v>0.86956521739130432</v>
      </c>
      <c r="F6" s="995">
        <f>D6*E6</f>
        <v>173.91304347826087</v>
      </c>
      <c r="G6" s="693" t="s">
        <v>582</v>
      </c>
      <c r="H6" s="698"/>
      <c r="I6" s="698"/>
      <c r="J6" s="999"/>
      <c r="K6" s="999"/>
      <c r="N6" s="515"/>
      <c r="O6" s="515"/>
      <c r="P6" s="515"/>
      <c r="Q6" s="515"/>
      <c r="R6" s="506"/>
      <c r="S6" s="506"/>
      <c r="T6" s="506"/>
      <c r="U6" s="506"/>
      <c r="V6" s="506"/>
      <c r="W6" s="506"/>
      <c r="X6" s="506"/>
      <c r="Y6" s="506"/>
      <c r="Z6" s="506"/>
      <c r="AA6" s="506"/>
      <c r="AB6" s="8"/>
      <c r="AC6" s="8"/>
      <c r="AD6" s="8"/>
      <c r="AE6" s="8"/>
      <c r="AF6" s="8"/>
      <c r="AG6" s="8"/>
    </row>
    <row r="7" spans="1:33" s="514" customFormat="1" ht="54">
      <c r="A7" s="690"/>
      <c r="B7" s="493" t="s">
        <v>584</v>
      </c>
      <c r="C7" s="691"/>
      <c r="D7" s="692"/>
      <c r="E7" s="992"/>
      <c r="F7" s="993"/>
      <c r="G7" s="693"/>
      <c r="H7" s="694"/>
      <c r="I7" s="694"/>
      <c r="J7" s="993"/>
      <c r="K7" s="993"/>
      <c r="N7" s="515"/>
      <c r="O7" s="515"/>
      <c r="P7" s="515"/>
      <c r="Q7" s="515"/>
      <c r="R7" s="506"/>
      <c r="S7" s="506"/>
      <c r="T7" s="506"/>
      <c r="U7" s="506"/>
      <c r="V7" s="506"/>
      <c r="W7" s="506"/>
      <c r="X7" s="506"/>
      <c r="Y7" s="506"/>
      <c r="Z7" s="506"/>
      <c r="AA7" s="506"/>
      <c r="AB7" s="8"/>
      <c r="AC7" s="8"/>
      <c r="AD7" s="8"/>
      <c r="AE7" s="8"/>
      <c r="AF7" s="8"/>
      <c r="AG7" s="8"/>
    </row>
    <row r="8" spans="1:33" s="514" customFormat="1" ht="43.5" customHeight="1">
      <c r="A8" s="690">
        <v>3</v>
      </c>
      <c r="B8" s="699" t="s">
        <v>598</v>
      </c>
      <c r="C8" s="691" t="s">
        <v>16</v>
      </c>
      <c r="D8" s="692">
        <f>D6</f>
        <v>200</v>
      </c>
      <c r="E8" s="992">
        <f>8000/3450</f>
        <v>2.318840579710145</v>
      </c>
      <c r="F8" s="993">
        <f t="shared" si="0"/>
        <v>463.768115942029</v>
      </c>
      <c r="G8" s="700" t="s">
        <v>39</v>
      </c>
      <c r="H8" s="701" t="s">
        <v>40</v>
      </c>
      <c r="I8" s="702">
        <v>30</v>
      </c>
      <c r="J8" s="997">
        <f>'Main Building'!J29</f>
        <v>8.695652173913043</v>
      </c>
      <c r="K8" s="917">
        <f>I8*J8</f>
        <v>260.86956521739131</v>
      </c>
      <c r="N8" s="515"/>
      <c r="O8" s="515"/>
      <c r="P8" s="515"/>
      <c r="Q8" s="515"/>
      <c r="R8" s="506"/>
      <c r="S8" s="506"/>
      <c r="T8" s="506"/>
      <c r="U8" s="506"/>
      <c r="V8" s="506"/>
      <c r="W8" s="506"/>
      <c r="X8" s="506"/>
      <c r="Y8" s="506"/>
      <c r="Z8" s="506"/>
      <c r="AA8" s="506"/>
      <c r="AB8" s="8"/>
      <c r="AC8" s="8"/>
      <c r="AD8" s="8"/>
      <c r="AE8" s="8"/>
      <c r="AF8" s="8"/>
      <c r="AG8" s="8"/>
    </row>
    <row r="9" spans="1:33" s="514" customFormat="1">
      <c r="A9" s="690"/>
      <c r="B9" s="699"/>
      <c r="C9" s="691"/>
      <c r="D9" s="692"/>
      <c r="E9" s="992"/>
      <c r="F9" s="993"/>
      <c r="G9" s="700" t="s">
        <v>41</v>
      </c>
      <c r="H9" s="701" t="s">
        <v>312</v>
      </c>
      <c r="I9" s="702">
        <f>ROUND(((D8/27)*5.5),0)</f>
        <v>41</v>
      </c>
      <c r="J9" s="997">
        <f>'Main Building'!J30</f>
        <v>14.492753623188406</v>
      </c>
      <c r="K9" s="917">
        <f>I9*J9</f>
        <v>594.20289855072463</v>
      </c>
      <c r="N9" s="515"/>
      <c r="O9" s="515"/>
      <c r="P9" s="515"/>
      <c r="Q9" s="515"/>
      <c r="R9" s="506"/>
      <c r="S9" s="506"/>
      <c r="T9" s="506"/>
      <c r="U9" s="506"/>
      <c r="V9" s="506"/>
      <c r="W9" s="506"/>
      <c r="X9" s="506"/>
      <c r="Y9" s="506"/>
      <c r="Z9" s="506"/>
      <c r="AA9" s="506"/>
      <c r="AB9" s="8"/>
      <c r="AC9" s="8"/>
      <c r="AD9" s="8"/>
      <c r="AE9" s="8"/>
      <c r="AF9" s="8"/>
      <c r="AG9" s="8"/>
    </row>
    <row r="10" spans="1:33" s="514" customFormat="1">
      <c r="A10" s="690"/>
      <c r="B10" s="699"/>
      <c r="C10" s="691"/>
      <c r="D10" s="692"/>
      <c r="E10" s="992"/>
      <c r="F10" s="993"/>
      <c r="G10" s="700" t="s">
        <v>585</v>
      </c>
      <c r="H10" s="701" t="s">
        <v>586</v>
      </c>
      <c r="I10" s="702">
        <f>D8+(D8*5%)</f>
        <v>210</v>
      </c>
      <c r="J10" s="997">
        <f>36000/3450</f>
        <v>10.434782608695652</v>
      </c>
      <c r="K10" s="917">
        <f>I10*J10</f>
        <v>2191.304347826087</v>
      </c>
      <c r="N10" s="515"/>
      <c r="O10" s="515"/>
      <c r="P10" s="515"/>
      <c r="Q10" s="515"/>
      <c r="R10" s="506"/>
      <c r="S10" s="506"/>
      <c r="T10" s="506"/>
      <c r="U10" s="506"/>
      <c r="V10" s="506"/>
      <c r="W10" s="506"/>
      <c r="X10" s="506"/>
      <c r="Y10" s="506"/>
      <c r="Z10" s="506"/>
      <c r="AA10" s="506"/>
      <c r="AB10" s="8"/>
      <c r="AC10" s="8"/>
      <c r="AD10" s="8"/>
      <c r="AE10" s="8"/>
      <c r="AF10" s="8"/>
      <c r="AG10" s="8"/>
    </row>
    <row r="11" spans="1:33" s="514" customFormat="1" ht="72">
      <c r="A11" s="690"/>
      <c r="B11" s="703" t="s">
        <v>587</v>
      </c>
      <c r="C11" s="691"/>
      <c r="D11" s="692"/>
      <c r="E11" s="992"/>
      <c r="F11" s="993"/>
      <c r="G11" s="693"/>
      <c r="H11" s="694"/>
      <c r="I11" s="694"/>
      <c r="J11" s="993"/>
      <c r="K11" s="993"/>
      <c r="N11" s="515"/>
      <c r="O11" s="515"/>
      <c r="P11" s="515"/>
      <c r="Q11" s="515"/>
      <c r="R11" s="506"/>
      <c r="S11" s="506"/>
      <c r="T11" s="506"/>
      <c r="U11" s="506"/>
      <c r="V11" s="506"/>
      <c r="W11" s="506"/>
      <c r="X11" s="506"/>
      <c r="Y11" s="506"/>
      <c r="Z11" s="506"/>
      <c r="AA11" s="506"/>
      <c r="AB11" s="8"/>
      <c r="AC11" s="8"/>
      <c r="AD11" s="8"/>
      <c r="AE11" s="8"/>
      <c r="AF11" s="8"/>
      <c r="AG11" s="8"/>
    </row>
    <row r="12" spans="1:33" s="514" customFormat="1" ht="82.5">
      <c r="A12" s="690">
        <v>4</v>
      </c>
      <c r="B12" s="704" t="s">
        <v>588</v>
      </c>
      <c r="C12" s="691" t="s">
        <v>24</v>
      </c>
      <c r="D12" s="692">
        <v>20</v>
      </c>
      <c r="E12" s="992">
        <f>9000/3450</f>
        <v>2.6086956521739131</v>
      </c>
      <c r="F12" s="993">
        <f t="shared" si="0"/>
        <v>52.173913043478265</v>
      </c>
      <c r="G12" s="705" t="s">
        <v>589</v>
      </c>
      <c r="H12" s="706" t="s">
        <v>44</v>
      </c>
      <c r="I12" s="707">
        <f>ROUND(D12*2,0)</f>
        <v>40</v>
      </c>
      <c r="J12" s="1000">
        <v>2.6086956521739131</v>
      </c>
      <c r="K12" s="1001">
        <f>I12*J12</f>
        <v>104.34782608695653</v>
      </c>
      <c r="N12" s="515"/>
      <c r="O12" s="515"/>
      <c r="P12" s="515">
        <f>J12/3450</f>
        <v>7.5614366729678643E-4</v>
      </c>
      <c r="Q12" s="515"/>
      <c r="R12" s="506"/>
      <c r="S12" s="506"/>
      <c r="T12" s="506"/>
      <c r="U12" s="506"/>
      <c r="V12" s="506"/>
      <c r="W12" s="506"/>
      <c r="X12" s="506"/>
      <c r="Y12" s="506"/>
      <c r="Z12" s="506"/>
      <c r="AA12" s="506"/>
      <c r="AB12" s="8"/>
      <c r="AC12" s="8"/>
      <c r="AD12" s="8"/>
      <c r="AE12" s="8"/>
      <c r="AF12" s="8"/>
      <c r="AG12" s="8"/>
    </row>
    <row r="13" spans="1:33" s="514" customFormat="1">
      <c r="A13" s="690"/>
      <c r="B13" s="708"/>
      <c r="C13" s="691"/>
      <c r="D13" s="692"/>
      <c r="E13" s="992"/>
      <c r="F13" s="993"/>
      <c r="G13" s="705" t="s">
        <v>39</v>
      </c>
      <c r="H13" s="706" t="s">
        <v>40</v>
      </c>
      <c r="I13" s="707">
        <f>ROUND((D12*0.2*0.1*4),0)</f>
        <v>2</v>
      </c>
      <c r="J13" s="1000">
        <f>J8</f>
        <v>8.695652173913043</v>
      </c>
      <c r="K13" s="1001">
        <f>I13*J13</f>
        <v>17.391304347826086</v>
      </c>
      <c r="N13" s="515"/>
      <c r="O13" s="515"/>
      <c r="P13" s="515"/>
      <c r="Q13" s="515"/>
      <c r="R13" s="506"/>
      <c r="S13" s="506"/>
      <c r="T13" s="506"/>
      <c r="U13" s="506"/>
      <c r="V13" s="506"/>
      <c r="W13" s="506"/>
      <c r="X13" s="506"/>
      <c r="Y13" s="506"/>
      <c r="Z13" s="506"/>
      <c r="AA13" s="506"/>
      <c r="AB13" s="8"/>
      <c r="AC13" s="8"/>
      <c r="AD13" s="8"/>
      <c r="AE13" s="8"/>
      <c r="AF13" s="8"/>
      <c r="AG13" s="8"/>
    </row>
    <row r="14" spans="1:33" s="514" customFormat="1">
      <c r="A14" s="690"/>
      <c r="B14" s="708"/>
      <c r="C14" s="691"/>
      <c r="D14" s="692"/>
      <c r="E14" s="992"/>
      <c r="F14" s="993"/>
      <c r="G14" s="705" t="s">
        <v>41</v>
      </c>
      <c r="H14" s="706" t="s">
        <v>313</v>
      </c>
      <c r="I14" s="707">
        <f>ROUND(((I13/20)*5.5),0)</f>
        <v>1</v>
      </c>
      <c r="J14" s="1000">
        <f>J9</f>
        <v>14.492753623188406</v>
      </c>
      <c r="K14" s="1001">
        <f>I14*J14</f>
        <v>14.492753623188406</v>
      </c>
      <c r="N14" s="515"/>
      <c r="O14" s="515"/>
      <c r="P14" s="515"/>
      <c r="Q14" s="515"/>
      <c r="R14" s="506"/>
      <c r="S14" s="506"/>
      <c r="T14" s="506"/>
      <c r="U14" s="506"/>
      <c r="V14" s="506"/>
      <c r="W14" s="506"/>
      <c r="X14" s="506"/>
      <c r="Y14" s="506"/>
      <c r="Z14" s="506"/>
      <c r="AA14" s="506"/>
      <c r="AB14" s="8"/>
      <c r="AC14" s="8"/>
      <c r="AD14" s="8"/>
      <c r="AE14" s="8"/>
      <c r="AF14" s="8"/>
      <c r="AG14" s="8"/>
    </row>
    <row r="15" spans="1:33" s="514" customFormat="1">
      <c r="A15" s="690"/>
      <c r="B15" s="708"/>
      <c r="C15" s="691"/>
      <c r="D15" s="692"/>
      <c r="E15" s="992"/>
      <c r="F15" s="993"/>
      <c r="G15" s="705" t="s">
        <v>590</v>
      </c>
      <c r="H15" s="706" t="s">
        <v>313</v>
      </c>
      <c r="I15" s="707">
        <f>I14*2</f>
        <v>2</v>
      </c>
      <c r="J15" s="1000">
        <f>'Main Building'!J31</f>
        <v>17.391304347826086</v>
      </c>
      <c r="K15" s="1001">
        <f>I15*J15</f>
        <v>34.782608695652172</v>
      </c>
      <c r="N15" s="515"/>
      <c r="O15" s="515"/>
      <c r="P15" s="515">
        <f t="shared" ref="P13:P19" si="1">J15/3450</f>
        <v>5.0409577819785761E-3</v>
      </c>
      <c r="Q15" s="515"/>
      <c r="R15" s="506"/>
      <c r="S15" s="506"/>
      <c r="T15" s="506"/>
      <c r="U15" s="506"/>
      <c r="V15" s="506"/>
      <c r="W15" s="506"/>
      <c r="X15" s="506"/>
      <c r="Y15" s="506"/>
      <c r="Z15" s="506"/>
      <c r="AA15" s="506"/>
      <c r="AB15" s="8"/>
      <c r="AC15" s="8"/>
      <c r="AD15" s="8"/>
      <c r="AE15" s="8"/>
      <c r="AF15" s="8"/>
      <c r="AG15" s="8"/>
    </row>
    <row r="16" spans="1:33" s="514" customFormat="1">
      <c r="A16" s="263"/>
      <c r="B16" s="709" t="s">
        <v>591</v>
      </c>
      <c r="C16" s="265"/>
      <c r="D16" s="266"/>
      <c r="E16" s="875"/>
      <c r="F16" s="993">
        <f t="shared" si="0"/>
        <v>0</v>
      </c>
      <c r="G16" s="693"/>
      <c r="H16" s="694"/>
      <c r="I16" s="694"/>
      <c r="J16" s="993"/>
      <c r="K16" s="1001">
        <f t="shared" ref="K16:K19" si="2">I16*J16</f>
        <v>0</v>
      </c>
      <c r="N16" s="515"/>
      <c r="O16" s="515"/>
      <c r="P16" s="515">
        <f t="shared" si="1"/>
        <v>0</v>
      </c>
      <c r="Q16" s="515"/>
      <c r="R16" s="506"/>
      <c r="S16" s="506"/>
      <c r="T16" s="506"/>
      <c r="U16" s="506"/>
      <c r="V16" s="506"/>
      <c r="W16" s="506"/>
      <c r="X16" s="506"/>
      <c r="Y16" s="506"/>
      <c r="Z16" s="506"/>
      <c r="AA16" s="506"/>
      <c r="AB16" s="8"/>
      <c r="AC16" s="8"/>
      <c r="AD16" s="8"/>
      <c r="AE16" s="8"/>
      <c r="AF16" s="8"/>
      <c r="AG16" s="8"/>
    </row>
    <row r="17" spans="1:33" s="514" customFormat="1" ht="40.5" customHeight="1">
      <c r="A17" s="690">
        <v>5</v>
      </c>
      <c r="B17" s="710" t="s">
        <v>592</v>
      </c>
      <c r="C17" s="701" t="s">
        <v>16</v>
      </c>
      <c r="D17" s="692">
        <v>136</v>
      </c>
      <c r="E17" s="894"/>
      <c r="F17" s="993">
        <f t="shared" si="0"/>
        <v>0</v>
      </c>
      <c r="G17" s="693" t="s">
        <v>83</v>
      </c>
      <c r="H17" s="694" t="s">
        <v>20</v>
      </c>
      <c r="I17" s="694">
        <f>D17</f>
        <v>136</v>
      </c>
      <c r="J17" s="993">
        <v>2.318840579710145</v>
      </c>
      <c r="K17" s="1001">
        <f t="shared" si="2"/>
        <v>315.36231884057975</v>
      </c>
      <c r="N17" s="515"/>
      <c r="O17" s="515"/>
      <c r="P17" s="515">
        <f t="shared" si="1"/>
        <v>6.7212770426381015E-4</v>
      </c>
      <c r="Q17" s="515"/>
      <c r="R17" s="506"/>
      <c r="S17" s="506"/>
      <c r="T17" s="506"/>
      <c r="U17" s="506"/>
      <c r="V17" s="506"/>
      <c r="W17" s="506"/>
      <c r="X17" s="506"/>
      <c r="Y17" s="506"/>
      <c r="Z17" s="506"/>
      <c r="AA17" s="506"/>
      <c r="AB17" s="8"/>
      <c r="AC17" s="8"/>
      <c r="AD17" s="8"/>
      <c r="AE17" s="8"/>
      <c r="AF17" s="8"/>
      <c r="AG17" s="8"/>
    </row>
    <row r="18" spans="1:33" s="514" customFormat="1" ht="37.5" customHeight="1">
      <c r="A18" s="690">
        <f>A17+1</f>
        <v>6</v>
      </c>
      <c r="B18" s="711" t="s">
        <v>593</v>
      </c>
      <c r="C18" s="691" t="s">
        <v>16</v>
      </c>
      <c r="D18" s="692">
        <f>D17</f>
        <v>136</v>
      </c>
      <c r="E18" s="894"/>
      <c r="F18" s="993">
        <f t="shared" si="0"/>
        <v>0</v>
      </c>
      <c r="G18" s="693" t="s">
        <v>83</v>
      </c>
      <c r="H18" s="694" t="s">
        <v>20</v>
      </c>
      <c r="I18" s="694">
        <f>D18</f>
        <v>136</v>
      </c>
      <c r="J18" s="993">
        <v>3.4782608695652173</v>
      </c>
      <c r="K18" s="1001">
        <f t="shared" si="2"/>
        <v>473.04347826086956</v>
      </c>
      <c r="N18" s="515"/>
      <c r="O18" s="515"/>
      <c r="P18" s="515">
        <f t="shared" si="1"/>
        <v>1.0081915563957152E-3</v>
      </c>
      <c r="Q18" s="515"/>
      <c r="R18" s="506"/>
      <c r="S18" s="506"/>
      <c r="T18" s="506"/>
      <c r="U18" s="506"/>
      <c r="V18" s="506"/>
      <c r="W18" s="506"/>
      <c r="X18" s="506"/>
      <c r="Y18" s="506"/>
      <c r="Z18" s="506"/>
      <c r="AA18" s="506"/>
      <c r="AB18" s="8"/>
      <c r="AC18" s="8"/>
      <c r="AD18" s="8"/>
      <c r="AE18" s="8"/>
      <c r="AF18" s="8"/>
      <c r="AG18" s="8"/>
    </row>
    <row r="19" spans="1:33" s="514" customFormat="1" ht="37.5" customHeight="1">
      <c r="A19" s="690">
        <f>A18+1</f>
        <v>7</v>
      </c>
      <c r="B19" s="704" t="s">
        <v>666</v>
      </c>
      <c r="C19" s="691" t="s">
        <v>2</v>
      </c>
      <c r="D19" s="692">
        <v>1</v>
      </c>
      <c r="E19" s="894"/>
      <c r="F19" s="993">
        <f t="shared" si="0"/>
        <v>0</v>
      </c>
      <c r="G19" s="693" t="s">
        <v>83</v>
      </c>
      <c r="H19" s="694" t="s">
        <v>20</v>
      </c>
      <c r="I19" s="694">
        <f>D19</f>
        <v>1</v>
      </c>
      <c r="J19" s="993">
        <v>23.188405797101449</v>
      </c>
      <c r="K19" s="1001">
        <f t="shared" si="2"/>
        <v>23.188405797101449</v>
      </c>
      <c r="N19" s="515"/>
      <c r="O19" s="515"/>
      <c r="P19" s="515">
        <f t="shared" si="1"/>
        <v>6.7212770426381008E-3</v>
      </c>
      <c r="Q19" s="515"/>
      <c r="R19" s="506"/>
      <c r="S19" s="506"/>
      <c r="T19" s="506"/>
      <c r="U19" s="506"/>
      <c r="V19" s="506"/>
      <c r="W19" s="506"/>
      <c r="X19" s="506"/>
      <c r="Y19" s="506"/>
      <c r="Z19" s="506"/>
      <c r="AA19" s="506"/>
      <c r="AB19" s="8"/>
      <c r="AC19" s="8"/>
      <c r="AD19" s="8"/>
      <c r="AE19" s="8"/>
      <c r="AF19" s="8"/>
      <c r="AG19" s="8"/>
    </row>
    <row r="20" spans="1:33" s="514" customFormat="1" ht="20.25" thickBot="1">
      <c r="A20" s="319"/>
      <c r="B20" s="308" t="s">
        <v>399</v>
      </c>
      <c r="C20" s="323"/>
      <c r="D20" s="324"/>
      <c r="E20" s="891"/>
      <c r="F20" s="893">
        <f>SUM(F4:F19)</f>
        <v>950.72463768115949</v>
      </c>
      <c r="G20" s="410"/>
      <c r="H20" s="309"/>
      <c r="I20" s="313"/>
      <c r="J20" s="950"/>
      <c r="K20" s="893">
        <f>SUM(K4:K19)</f>
        <v>4028.985507246377</v>
      </c>
      <c r="N20" s="515"/>
      <c r="O20" s="515"/>
      <c r="P20" s="515"/>
      <c r="Q20" s="515"/>
      <c r="R20" s="506"/>
      <c r="S20" s="506"/>
      <c r="T20" s="506"/>
      <c r="U20" s="506"/>
      <c r="V20" s="506"/>
      <c r="W20" s="506"/>
      <c r="X20" s="506"/>
      <c r="Y20" s="506"/>
      <c r="Z20" s="506"/>
      <c r="AA20" s="506"/>
      <c r="AB20" s="8"/>
      <c r="AC20" s="8"/>
      <c r="AD20" s="8"/>
      <c r="AE20" s="8"/>
      <c r="AF20" s="8"/>
      <c r="AG20" s="8"/>
    </row>
    <row r="21" spans="1:33" s="514" customFormat="1" ht="20.25" thickTop="1">
      <c r="A21" s="350"/>
      <c r="B21" s="712" t="s">
        <v>594</v>
      </c>
      <c r="C21" s="713"/>
      <c r="D21" s="714"/>
      <c r="E21" s="996"/>
      <c r="F21" s="996"/>
      <c r="G21" s="715"/>
      <c r="H21" s="716"/>
      <c r="I21" s="716"/>
      <c r="J21" s="1002"/>
      <c r="K21" s="1002"/>
      <c r="N21" s="515"/>
      <c r="O21" s="515"/>
      <c r="P21" s="515"/>
      <c r="Q21" s="515"/>
      <c r="R21" s="506"/>
      <c r="S21" s="506"/>
      <c r="T21" s="506"/>
      <c r="U21" s="506"/>
      <c r="V21" s="506"/>
      <c r="W21" s="506"/>
      <c r="X21" s="506"/>
      <c r="Y21" s="506"/>
      <c r="Z21" s="506"/>
      <c r="AA21" s="506"/>
      <c r="AB21" s="8"/>
      <c r="AC21" s="8"/>
      <c r="AD21" s="8"/>
      <c r="AE21" s="8"/>
      <c r="AF21" s="8"/>
      <c r="AG21" s="8"/>
    </row>
    <row r="22" spans="1:33" s="514" customFormat="1" ht="280.5">
      <c r="A22" s="350">
        <v>8</v>
      </c>
      <c r="B22" s="331" t="s">
        <v>595</v>
      </c>
      <c r="C22" s="691" t="s">
        <v>24</v>
      </c>
      <c r="D22" s="692">
        <v>91</v>
      </c>
      <c r="E22" s="992">
        <f>57000/3450</f>
        <v>16.521739130434781</v>
      </c>
      <c r="F22" s="992">
        <f>E22*D22</f>
        <v>1503.478260869565</v>
      </c>
      <c r="G22" s="717" t="s">
        <v>459</v>
      </c>
      <c r="H22" s="718" t="s">
        <v>44</v>
      </c>
      <c r="I22" s="719">
        <f>ROUND(D22*1*70.4,0)</f>
        <v>6406</v>
      </c>
      <c r="J22" s="979">
        <f>'Main Building'!J53</f>
        <v>7.2463768115942032E-2</v>
      </c>
      <c r="K22" s="917">
        <f t="shared" ref="K22:K31" si="3">I22*J22</f>
        <v>464.20289855072463</v>
      </c>
      <c r="N22" s="515"/>
      <c r="O22" s="515"/>
      <c r="P22" s="515"/>
      <c r="Q22" s="515"/>
      <c r="R22" s="506"/>
      <c r="S22" s="506"/>
      <c r="T22" s="506"/>
      <c r="U22" s="506"/>
      <c r="V22" s="506"/>
      <c r="W22" s="506"/>
      <c r="X22" s="506"/>
      <c r="Y22" s="506"/>
      <c r="Z22" s="506"/>
      <c r="AA22" s="506"/>
      <c r="AB22" s="8"/>
      <c r="AC22" s="8"/>
      <c r="AD22" s="8"/>
      <c r="AE22" s="8"/>
      <c r="AF22" s="8"/>
      <c r="AG22" s="8"/>
    </row>
    <row r="23" spans="1:33" s="514" customFormat="1">
      <c r="A23" s="350"/>
      <c r="B23" s="331"/>
      <c r="C23" s="691"/>
      <c r="D23" s="692"/>
      <c r="E23" s="992"/>
      <c r="F23" s="997"/>
      <c r="G23" s="717" t="s">
        <v>600</v>
      </c>
      <c r="H23" s="718" t="s">
        <v>44</v>
      </c>
      <c r="I23" s="719">
        <f>ROUND(D22*1.2*13.2,0)</f>
        <v>1441</v>
      </c>
      <c r="J23" s="979">
        <f>2200/3450</f>
        <v>0.6376811594202898</v>
      </c>
      <c r="K23" s="917">
        <f t="shared" si="3"/>
        <v>918.89855072463763</v>
      </c>
      <c r="N23" s="515"/>
      <c r="O23" s="515"/>
      <c r="P23" s="515"/>
      <c r="Q23" s="515"/>
      <c r="R23" s="506"/>
      <c r="S23" s="506"/>
      <c r="T23" s="506"/>
      <c r="U23" s="506"/>
      <c r="V23" s="506"/>
      <c r="W23" s="506"/>
      <c r="X23" s="506"/>
      <c r="Y23" s="506"/>
      <c r="Z23" s="506"/>
      <c r="AA23" s="506"/>
      <c r="AB23" s="8"/>
      <c r="AC23" s="8"/>
      <c r="AD23" s="8"/>
      <c r="AE23" s="8"/>
      <c r="AF23" s="8"/>
      <c r="AG23" s="8"/>
    </row>
    <row r="24" spans="1:33" s="514" customFormat="1">
      <c r="A24" s="350"/>
      <c r="B24" s="331"/>
      <c r="C24" s="691"/>
      <c r="D24" s="692"/>
      <c r="E24" s="992"/>
      <c r="F24" s="997"/>
      <c r="G24" s="717" t="s">
        <v>39</v>
      </c>
      <c r="H24" s="718" t="s">
        <v>40</v>
      </c>
      <c r="I24" s="719">
        <f>ROUND(D22*1.6,0)</f>
        <v>146</v>
      </c>
      <c r="J24" s="979">
        <f>J8</f>
        <v>8.695652173913043</v>
      </c>
      <c r="K24" s="917">
        <f t="shared" si="3"/>
        <v>1269.5652173913043</v>
      </c>
      <c r="N24" s="515"/>
      <c r="O24" s="515"/>
      <c r="P24" s="515"/>
      <c r="Q24" s="515"/>
      <c r="R24" s="506"/>
      <c r="S24" s="506"/>
      <c r="T24" s="506"/>
      <c r="U24" s="506"/>
      <c r="V24" s="506"/>
      <c r="W24" s="506"/>
      <c r="X24" s="506"/>
      <c r="Y24" s="506"/>
      <c r="Z24" s="506"/>
      <c r="AA24" s="506"/>
      <c r="AB24" s="8"/>
      <c r="AC24" s="8"/>
      <c r="AD24" s="8"/>
      <c r="AE24" s="8"/>
      <c r="AF24" s="8"/>
      <c r="AG24" s="8"/>
    </row>
    <row r="25" spans="1:33" s="514" customFormat="1">
      <c r="A25" s="350"/>
      <c r="B25" s="331"/>
      <c r="C25" s="691"/>
      <c r="D25" s="692"/>
      <c r="E25" s="992"/>
      <c r="F25" s="997"/>
      <c r="G25" s="717" t="s">
        <v>41</v>
      </c>
      <c r="H25" s="718" t="s">
        <v>313</v>
      </c>
      <c r="I25" s="719">
        <f>ROUND((((I24*3)/40)*5.5),0)</f>
        <v>60</v>
      </c>
      <c r="J25" s="979">
        <f>J9</f>
        <v>14.492753623188406</v>
      </c>
      <c r="K25" s="917">
        <f t="shared" si="3"/>
        <v>869.56521739130437</v>
      </c>
      <c r="N25" s="515"/>
      <c r="O25" s="515"/>
      <c r="P25" s="515"/>
      <c r="Q25" s="515"/>
      <c r="R25" s="506"/>
      <c r="S25" s="506"/>
      <c r="T25" s="506"/>
      <c r="U25" s="506"/>
      <c r="V25" s="506"/>
      <c r="W25" s="506"/>
      <c r="X25" s="506"/>
      <c r="Y25" s="506"/>
      <c r="Z25" s="506"/>
      <c r="AA25" s="506"/>
      <c r="AB25" s="8"/>
      <c r="AC25" s="8"/>
      <c r="AD25" s="8"/>
      <c r="AE25" s="8"/>
      <c r="AF25" s="8"/>
      <c r="AG25" s="8"/>
    </row>
    <row r="26" spans="1:33" s="514" customFormat="1">
      <c r="A26" s="350"/>
      <c r="B26" s="331"/>
      <c r="C26" s="691"/>
      <c r="D26" s="692"/>
      <c r="E26" s="992"/>
      <c r="F26" s="997"/>
      <c r="G26" s="717" t="s">
        <v>230</v>
      </c>
      <c r="H26" s="718" t="s">
        <v>233</v>
      </c>
      <c r="I26" s="719">
        <f>ROUND(D22/12,0)</f>
        <v>8</v>
      </c>
      <c r="J26" s="979">
        <f>'Main Building'!J56</f>
        <v>14.492753623188406</v>
      </c>
      <c r="K26" s="917">
        <f t="shared" si="3"/>
        <v>115.94202898550725</v>
      </c>
      <c r="N26" s="515"/>
      <c r="O26" s="515"/>
      <c r="P26" s="515"/>
      <c r="Q26" s="515"/>
      <c r="R26" s="506"/>
      <c r="S26" s="506"/>
      <c r="T26" s="506"/>
      <c r="U26" s="506"/>
      <c r="V26" s="506"/>
      <c r="W26" s="506"/>
      <c r="X26" s="506"/>
      <c r="Y26" s="506"/>
      <c r="Z26" s="506"/>
      <c r="AA26" s="506"/>
      <c r="AB26" s="8"/>
      <c r="AC26" s="8"/>
      <c r="AD26" s="8"/>
      <c r="AE26" s="8"/>
      <c r="AF26" s="8"/>
      <c r="AG26" s="8"/>
    </row>
    <row r="27" spans="1:33" s="514" customFormat="1">
      <c r="A27" s="350"/>
      <c r="B27" s="331"/>
      <c r="C27" s="691"/>
      <c r="D27" s="692"/>
      <c r="E27" s="992"/>
      <c r="F27" s="997"/>
      <c r="G27" s="720" t="s">
        <v>42</v>
      </c>
      <c r="H27" s="721" t="s">
        <v>313</v>
      </c>
      <c r="I27" s="721">
        <f>ROUND(D22*0.283,0)</f>
        <v>26</v>
      </c>
      <c r="J27" s="997">
        <f>'Main Building'!J35</f>
        <v>17.391304347826086</v>
      </c>
      <c r="K27" s="917">
        <f t="shared" si="3"/>
        <v>452.17391304347825</v>
      </c>
      <c r="N27" s="515"/>
      <c r="O27" s="515"/>
      <c r="P27" s="515"/>
      <c r="Q27" s="515"/>
      <c r="R27" s="506"/>
      <c r="S27" s="506"/>
      <c r="T27" s="506"/>
      <c r="U27" s="506"/>
      <c r="V27" s="506"/>
      <c r="W27" s="506"/>
      <c r="X27" s="506"/>
      <c r="Y27" s="506"/>
      <c r="Z27" s="506"/>
      <c r="AA27" s="506"/>
      <c r="AB27" s="8"/>
      <c r="AC27" s="8"/>
      <c r="AD27" s="8"/>
      <c r="AE27" s="8"/>
      <c r="AF27" s="8"/>
      <c r="AG27" s="8"/>
    </row>
    <row r="28" spans="1:33" s="514" customFormat="1">
      <c r="A28" s="350"/>
      <c r="B28" s="331"/>
      <c r="C28" s="691"/>
      <c r="D28" s="692"/>
      <c r="E28" s="992"/>
      <c r="F28" s="997"/>
      <c r="G28" s="720" t="s">
        <v>498</v>
      </c>
      <c r="H28" s="721" t="s">
        <v>24</v>
      </c>
      <c r="I28" s="721">
        <f>D22</f>
        <v>91</v>
      </c>
      <c r="J28" s="997">
        <f>120000/3450</f>
        <v>34.782608695652172</v>
      </c>
      <c r="K28" s="917">
        <f t="shared" si="3"/>
        <v>3165.2173913043475</v>
      </c>
      <c r="N28" s="515"/>
      <c r="O28" s="515"/>
      <c r="P28" s="515"/>
      <c r="Q28" s="515"/>
      <c r="R28" s="506"/>
      <c r="S28" s="506"/>
      <c r="T28" s="506"/>
      <c r="U28" s="506"/>
      <c r="V28" s="506"/>
      <c r="W28" s="506"/>
      <c r="X28" s="506"/>
      <c r="Y28" s="506"/>
      <c r="Z28" s="506"/>
      <c r="AA28" s="506"/>
      <c r="AB28" s="8"/>
      <c r="AC28" s="8"/>
      <c r="AD28" s="8"/>
      <c r="AE28" s="8"/>
      <c r="AF28" s="8"/>
      <c r="AG28" s="8"/>
    </row>
    <row r="29" spans="1:33" s="514" customFormat="1">
      <c r="A29" s="350"/>
      <c r="B29" s="331"/>
      <c r="C29" s="691"/>
      <c r="D29" s="692"/>
      <c r="E29" s="992"/>
      <c r="F29" s="997"/>
      <c r="G29" s="693"/>
      <c r="H29" s="694"/>
      <c r="I29" s="721"/>
      <c r="J29" s="993"/>
      <c r="K29" s="917">
        <f t="shared" si="3"/>
        <v>0</v>
      </c>
      <c r="N29" s="515"/>
      <c r="O29" s="515"/>
      <c r="P29" s="515"/>
      <c r="Q29" s="515"/>
      <c r="R29" s="506"/>
      <c r="S29" s="506"/>
      <c r="T29" s="506"/>
      <c r="U29" s="506"/>
      <c r="V29" s="506"/>
      <c r="W29" s="506"/>
      <c r="X29" s="506"/>
      <c r="Y29" s="506"/>
      <c r="Z29" s="506"/>
      <c r="AA29" s="506"/>
      <c r="AB29" s="8"/>
      <c r="AC29" s="8"/>
      <c r="AD29" s="8"/>
      <c r="AE29" s="8"/>
      <c r="AF29" s="8"/>
      <c r="AG29" s="8"/>
    </row>
    <row r="30" spans="1:33" s="514" customFormat="1">
      <c r="A30" s="690"/>
      <c r="B30" s="722" t="s">
        <v>601</v>
      </c>
      <c r="C30" s="691"/>
      <c r="D30" s="692"/>
      <c r="E30" s="992"/>
      <c r="F30" s="993">
        <f t="shared" ref="F30:F36" si="4">D30*E30</f>
        <v>0</v>
      </c>
      <c r="G30" s="723"/>
      <c r="H30" s="724"/>
      <c r="I30" s="724"/>
      <c r="J30" s="1003"/>
      <c r="K30" s="917">
        <f t="shared" si="3"/>
        <v>0</v>
      </c>
      <c r="N30" s="515"/>
      <c r="O30" s="515"/>
      <c r="P30" s="515"/>
      <c r="Q30" s="515"/>
      <c r="R30" s="506"/>
      <c r="S30" s="506"/>
      <c r="T30" s="506"/>
      <c r="U30" s="506"/>
      <c r="V30" s="506"/>
      <c r="W30" s="506"/>
      <c r="X30" s="506"/>
      <c r="Y30" s="506"/>
      <c r="Z30" s="506"/>
      <c r="AA30" s="506"/>
      <c r="AB30" s="8"/>
      <c r="AC30" s="8"/>
      <c r="AD30" s="8"/>
      <c r="AE30" s="8"/>
      <c r="AF30" s="8"/>
      <c r="AG30" s="8"/>
    </row>
    <row r="31" spans="1:33" s="514" customFormat="1" ht="82.5">
      <c r="A31" s="690">
        <v>9</v>
      </c>
      <c r="B31" s="704" t="s">
        <v>596</v>
      </c>
      <c r="C31" s="691" t="s">
        <v>597</v>
      </c>
      <c r="D31" s="692">
        <v>1</v>
      </c>
      <c r="E31" s="875"/>
      <c r="F31" s="993">
        <f t="shared" si="4"/>
        <v>0</v>
      </c>
      <c r="G31" s="693" t="s">
        <v>83</v>
      </c>
      <c r="H31" s="694" t="str">
        <f>C31</f>
        <v>NO</v>
      </c>
      <c r="I31" s="721">
        <v>1</v>
      </c>
      <c r="J31" s="993">
        <f>3500000/3450</f>
        <v>1014.4927536231884</v>
      </c>
      <c r="K31" s="917">
        <f t="shared" si="3"/>
        <v>1014.4927536231884</v>
      </c>
      <c r="N31" s="515"/>
      <c r="O31" s="515"/>
      <c r="P31" s="515"/>
      <c r="Q31" s="515"/>
      <c r="R31" s="506"/>
      <c r="S31" s="506"/>
      <c r="T31" s="506"/>
      <c r="U31" s="506"/>
      <c r="V31" s="506"/>
      <c r="W31" s="506"/>
      <c r="X31" s="506"/>
      <c r="Y31" s="506"/>
      <c r="Z31" s="506"/>
      <c r="AA31" s="506"/>
      <c r="AB31" s="8"/>
      <c r="AC31" s="8"/>
      <c r="AD31" s="8"/>
      <c r="AE31" s="8"/>
      <c r="AF31" s="8"/>
      <c r="AG31" s="8"/>
    </row>
    <row r="32" spans="1:33" s="514" customFormat="1" ht="20.25" thickBot="1">
      <c r="A32" s="319"/>
      <c r="B32" s="308" t="s">
        <v>399</v>
      </c>
      <c r="C32" s="323"/>
      <c r="D32" s="324"/>
      <c r="E32" s="891"/>
      <c r="F32" s="893">
        <f>SUM(F21:F31)</f>
        <v>1503.478260869565</v>
      </c>
      <c r="G32" s="410"/>
      <c r="H32" s="309"/>
      <c r="I32" s="313"/>
      <c r="J32" s="950"/>
      <c r="K32" s="893">
        <f>SUM(K21:K31)</f>
        <v>8270.0579710144921</v>
      </c>
      <c r="N32" s="515"/>
      <c r="O32" s="515"/>
      <c r="P32" s="515"/>
      <c r="Q32" s="515"/>
      <c r="R32" s="506"/>
      <c r="S32" s="506"/>
      <c r="T32" s="506"/>
      <c r="U32" s="506"/>
      <c r="V32" s="506"/>
      <c r="W32" s="506"/>
      <c r="X32" s="506"/>
      <c r="Y32" s="506"/>
      <c r="Z32" s="506"/>
      <c r="AA32" s="506"/>
      <c r="AB32" s="8"/>
      <c r="AC32" s="8"/>
      <c r="AD32" s="8"/>
      <c r="AE32" s="8"/>
      <c r="AF32" s="8"/>
      <c r="AG32" s="8"/>
    </row>
    <row r="33" spans="1:33" s="514" customFormat="1" ht="20.25" thickTop="1">
      <c r="A33" s="690"/>
      <c r="B33" s="725" t="s">
        <v>225</v>
      </c>
      <c r="C33" s="691"/>
      <c r="D33" s="692"/>
      <c r="E33" s="875"/>
      <c r="F33" s="993"/>
      <c r="G33" s="693"/>
      <c r="H33" s="694"/>
      <c r="I33" s="694"/>
      <c r="J33" s="993"/>
      <c r="K33" s="993"/>
      <c r="N33" s="515"/>
      <c r="O33" s="515"/>
      <c r="P33" s="515"/>
      <c r="Q33" s="515"/>
      <c r="R33" s="506"/>
      <c r="S33" s="506"/>
      <c r="T33" s="506"/>
      <c r="U33" s="506"/>
      <c r="V33" s="506"/>
      <c r="W33" s="506"/>
      <c r="X33" s="506"/>
      <c r="Y33" s="506"/>
      <c r="Z33" s="506"/>
      <c r="AA33" s="506"/>
      <c r="AB33" s="8"/>
      <c r="AC33" s="8"/>
      <c r="AD33" s="8"/>
      <c r="AE33" s="8"/>
      <c r="AF33" s="8"/>
      <c r="AG33" s="8"/>
    </row>
    <row r="34" spans="1:33" s="514" customFormat="1">
      <c r="A34" s="690"/>
      <c r="B34" s="567" t="s">
        <v>55</v>
      </c>
      <c r="C34" s="691"/>
      <c r="D34" s="692"/>
      <c r="E34" s="875"/>
      <c r="F34" s="993">
        <f>F20</f>
        <v>950.72463768115949</v>
      </c>
      <c r="G34" s="693"/>
      <c r="H34" s="694"/>
      <c r="I34" s="694"/>
      <c r="J34" s="993"/>
      <c r="K34" s="993">
        <f>K20</f>
        <v>4028.985507246377</v>
      </c>
      <c r="N34" s="515"/>
      <c r="O34" s="515"/>
      <c r="P34" s="515"/>
      <c r="Q34" s="515"/>
      <c r="R34" s="506"/>
      <c r="S34" s="506"/>
      <c r="T34" s="506"/>
      <c r="U34" s="506"/>
      <c r="V34" s="506"/>
      <c r="W34" s="506"/>
      <c r="X34" s="506"/>
      <c r="Y34" s="506"/>
      <c r="Z34" s="506"/>
      <c r="AA34" s="506"/>
      <c r="AB34" s="8"/>
      <c r="AC34" s="8"/>
      <c r="AD34" s="8"/>
      <c r="AE34" s="8"/>
      <c r="AF34" s="8"/>
      <c r="AG34" s="8"/>
    </row>
    <row r="35" spans="1:33" s="514" customFormat="1">
      <c r="A35" s="690"/>
      <c r="B35" s="567" t="s">
        <v>56</v>
      </c>
      <c r="C35" s="691"/>
      <c r="D35" s="692"/>
      <c r="E35" s="875"/>
      <c r="F35" s="993">
        <f>F32</f>
        <v>1503.478260869565</v>
      </c>
      <c r="G35" s="693"/>
      <c r="H35" s="694"/>
      <c r="I35" s="694"/>
      <c r="J35" s="993"/>
      <c r="K35" s="993">
        <f>K32</f>
        <v>8270.0579710144921</v>
      </c>
      <c r="N35" s="515"/>
      <c r="O35" s="515"/>
      <c r="P35" s="515"/>
      <c r="Q35" s="515"/>
      <c r="R35" s="506"/>
      <c r="S35" s="506"/>
      <c r="T35" s="506"/>
      <c r="U35" s="506"/>
      <c r="V35" s="506"/>
      <c r="W35" s="506"/>
      <c r="X35" s="506"/>
      <c r="Y35" s="506"/>
      <c r="Z35" s="506"/>
      <c r="AA35" s="506"/>
      <c r="AB35" s="8"/>
      <c r="AC35" s="8"/>
      <c r="AD35" s="8"/>
      <c r="AE35" s="8"/>
      <c r="AF35" s="8"/>
      <c r="AG35" s="8"/>
    </row>
    <row r="36" spans="1:33" s="514" customFormat="1">
      <c r="A36" s="690"/>
      <c r="B36" s="704"/>
      <c r="C36" s="691"/>
      <c r="D36" s="692"/>
      <c r="E36" s="875"/>
      <c r="F36" s="993">
        <f t="shared" si="4"/>
        <v>0</v>
      </c>
      <c r="G36" s="693"/>
      <c r="H36" s="694"/>
      <c r="I36" s="694"/>
      <c r="J36" s="993"/>
      <c r="K36" s="993">
        <f t="shared" ref="K36" si="5">I36*J36</f>
        <v>0</v>
      </c>
      <c r="N36" s="515"/>
      <c r="O36" s="515"/>
      <c r="P36" s="515"/>
      <c r="Q36" s="515"/>
      <c r="R36" s="506"/>
      <c r="S36" s="506"/>
      <c r="T36" s="506"/>
      <c r="U36" s="506"/>
      <c r="V36" s="506"/>
      <c r="W36" s="506"/>
      <c r="X36" s="506"/>
      <c r="Y36" s="506"/>
      <c r="Z36" s="506"/>
      <c r="AA36" s="506"/>
      <c r="AB36" s="8"/>
      <c r="AC36" s="8"/>
      <c r="AD36" s="8"/>
      <c r="AE36" s="8"/>
      <c r="AF36" s="8"/>
      <c r="AG36" s="8"/>
    </row>
    <row r="37" spans="1:33" s="514" customFormat="1" ht="20.25" thickBot="1">
      <c r="A37" s="726"/>
      <c r="B37" s="727" t="s">
        <v>28</v>
      </c>
      <c r="C37" s="728"/>
      <c r="D37" s="729"/>
      <c r="E37" s="998"/>
      <c r="F37" s="998">
        <f>SUM(F33:F36)</f>
        <v>2454.2028985507245</v>
      </c>
      <c r="G37" s="730"/>
      <c r="H37" s="731"/>
      <c r="I37" s="731"/>
      <c r="J37" s="1004"/>
      <c r="K37" s="998">
        <f>SUM(K33:K36)</f>
        <v>12299.043478260868</v>
      </c>
      <c r="N37" s="515"/>
      <c r="O37" s="515"/>
      <c r="P37" s="515"/>
      <c r="Q37" s="515"/>
      <c r="R37" s="506"/>
      <c r="S37" s="506"/>
      <c r="T37" s="506"/>
      <c r="U37" s="506"/>
      <c r="V37" s="506"/>
      <c r="W37" s="506"/>
      <c r="X37" s="506"/>
      <c r="Y37" s="506"/>
      <c r="Z37" s="506"/>
      <c r="AA37" s="506"/>
      <c r="AB37" s="8"/>
      <c r="AC37" s="8"/>
      <c r="AD37" s="8"/>
      <c r="AE37" s="8"/>
      <c r="AF37" s="8"/>
      <c r="AG37" s="8"/>
    </row>
    <row r="38" spans="1:33" s="286" customFormat="1" ht="20.25" thickTop="1">
      <c r="B38" s="264"/>
      <c r="C38" s="287"/>
      <c r="D38" s="288"/>
      <c r="E38" s="867"/>
      <c r="F38" s="868"/>
      <c r="G38" s="292"/>
      <c r="H38" s="287"/>
      <c r="I38" s="288"/>
      <c r="J38" s="868"/>
      <c r="K38" s="868"/>
      <c r="L38" s="514"/>
      <c r="M38" s="514"/>
      <c r="N38" s="515"/>
      <c r="O38" s="515"/>
      <c r="P38" s="515"/>
      <c r="Q38" s="515"/>
      <c r="R38" s="506"/>
      <c r="S38" s="506"/>
      <c r="T38" s="506"/>
      <c r="U38" s="506"/>
      <c r="V38" s="506"/>
      <c r="W38" s="506"/>
      <c r="X38" s="506"/>
      <c r="Y38" s="506"/>
      <c r="Z38" s="506"/>
      <c r="AA38" s="506"/>
      <c r="AB38" s="8"/>
      <c r="AC38" s="8"/>
      <c r="AD38" s="8"/>
      <c r="AE38" s="8"/>
      <c r="AF38" s="8"/>
      <c r="AG38" s="8"/>
    </row>
  </sheetData>
  <mergeCells count="4">
    <mergeCell ref="A1:A2"/>
    <mergeCell ref="B1:B2"/>
    <mergeCell ref="C1:F1"/>
    <mergeCell ref="G1:K1"/>
  </mergeCells>
  <phoneticPr fontId="14" type="noConversion"/>
  <pageMargins left="0.70866141732283472" right="0.70866141732283472" top="0.74803149606299213" bottom="0.74803149606299213" header="0.31496062992125984" footer="0.31496062992125984"/>
  <pageSetup scale="70" fitToHeight="0" orientation="landscape" r:id="rId1"/>
  <headerFooter>
    <oddHeader>&amp;C&amp;F</oddHeader>
    <oddFooter>&amp;A&amp;RPage &amp;P</oddFooter>
  </headerFooter>
  <rowBreaks count="1" manualBreakCount="1">
    <brk id="20"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4DB2-6A34-4454-9173-4D2732CF6FE6}">
  <dimension ref="A1"/>
  <sheetViews>
    <sheetView workbookViewId="0"/>
  </sheetViews>
  <sheetFormatPr defaultRowHeight="1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57"/>
  <sheetViews>
    <sheetView workbookViewId="0">
      <selection activeCell="I12" sqref="I12"/>
    </sheetView>
  </sheetViews>
  <sheetFormatPr defaultColWidth="9.140625" defaultRowHeight="15"/>
  <cols>
    <col min="7" max="7" width="12.140625" customWidth="1"/>
  </cols>
  <sheetData>
    <row r="1" spans="1:17" ht="15.75">
      <c r="A1" s="804" t="s">
        <v>186</v>
      </c>
      <c r="B1" s="804"/>
      <c r="C1" s="804"/>
      <c r="D1" s="804"/>
      <c r="E1" s="804"/>
      <c r="F1" s="804"/>
      <c r="G1" s="804"/>
    </row>
    <row r="2" spans="1:17" ht="15.75">
      <c r="A2" s="22" t="s">
        <v>138</v>
      </c>
      <c r="B2" s="22" t="s">
        <v>141</v>
      </c>
      <c r="C2" s="22" t="s">
        <v>140</v>
      </c>
      <c r="D2" s="22" t="s">
        <v>53</v>
      </c>
      <c r="E2" s="22" t="s">
        <v>148</v>
      </c>
      <c r="F2" s="22" t="s">
        <v>149</v>
      </c>
      <c r="G2" s="22" t="s">
        <v>137</v>
      </c>
    </row>
    <row r="3" spans="1:17">
      <c r="A3" s="830" t="s">
        <v>185</v>
      </c>
      <c r="B3" s="4">
        <v>8.41</v>
      </c>
      <c r="C3" s="4">
        <v>1.8</v>
      </c>
      <c r="D3" s="4">
        <v>2</v>
      </c>
      <c r="E3" s="4">
        <f>B3*C3*D3</f>
        <v>30.276</v>
      </c>
      <c r="F3" s="4">
        <v>0.4</v>
      </c>
      <c r="G3" s="4">
        <f>E3*F3</f>
        <v>12.1104</v>
      </c>
      <c r="H3">
        <f>B3*D3</f>
        <v>16.82</v>
      </c>
    </row>
    <row r="4" spans="1:17">
      <c r="A4" s="831"/>
      <c r="B4" s="4">
        <v>70.7</v>
      </c>
      <c r="C4" s="4">
        <v>1.8</v>
      </c>
      <c r="D4" s="4">
        <v>1</v>
      </c>
      <c r="E4" s="4">
        <f t="shared" ref="E4:E5" si="0">B4*C4*D4</f>
        <v>127.26</v>
      </c>
      <c r="F4" s="4">
        <v>0.4</v>
      </c>
      <c r="G4" s="4">
        <f t="shared" ref="G4:G5" si="1">E4*F4</f>
        <v>50.904000000000003</v>
      </c>
      <c r="H4">
        <f>B4*D4</f>
        <v>70.7</v>
      </c>
    </row>
    <row r="5" spans="1:17">
      <c r="A5" s="123" t="s">
        <v>252</v>
      </c>
      <c r="B5" s="4">
        <v>29.95</v>
      </c>
      <c r="C5" s="4">
        <v>1.5</v>
      </c>
      <c r="D5" s="4">
        <v>2</v>
      </c>
      <c r="E5" s="4">
        <f t="shared" si="0"/>
        <v>89.85</v>
      </c>
      <c r="F5" s="4">
        <v>0.3</v>
      </c>
      <c r="G5" s="4">
        <f t="shared" si="1"/>
        <v>26.954999999999998</v>
      </c>
      <c r="H5">
        <f>B5*D5</f>
        <v>59.9</v>
      </c>
    </row>
    <row r="6" spans="1:17" ht="15.75">
      <c r="A6" s="24" t="s">
        <v>146</v>
      </c>
      <c r="B6" s="24"/>
      <c r="C6" s="24"/>
      <c r="D6" s="24"/>
      <c r="E6" s="24">
        <f>SUM(E3:E5)</f>
        <v>247.386</v>
      </c>
      <c r="F6" s="24"/>
      <c r="G6" s="24">
        <f>SUM(G3:G5)</f>
        <v>89.969400000000007</v>
      </c>
      <c r="H6" s="24">
        <f>SUM(H3:H5)</f>
        <v>147.42000000000002</v>
      </c>
    </row>
    <row r="8" spans="1:17" ht="15.75">
      <c r="A8" s="804" t="s">
        <v>187</v>
      </c>
      <c r="B8" s="804"/>
      <c r="C8" s="804"/>
      <c r="D8" s="804"/>
      <c r="E8" s="804"/>
      <c r="F8" s="804"/>
      <c r="G8" s="804"/>
      <c r="J8" s="105" t="s">
        <v>188</v>
      </c>
      <c r="K8" s="105"/>
      <c r="L8" s="105"/>
      <c r="M8" s="105"/>
      <c r="N8" s="105"/>
      <c r="O8" s="105"/>
      <c r="P8" s="105"/>
    </row>
    <row r="9" spans="1:17" ht="31.5">
      <c r="A9" s="22" t="s">
        <v>138</v>
      </c>
      <c r="B9" s="22" t="s">
        <v>141</v>
      </c>
      <c r="C9" s="22" t="s">
        <v>139</v>
      </c>
      <c r="D9" s="22" t="s">
        <v>53</v>
      </c>
      <c r="E9" s="22" t="s">
        <v>148</v>
      </c>
      <c r="F9" s="22" t="s">
        <v>149</v>
      </c>
      <c r="G9" s="22" t="s">
        <v>137</v>
      </c>
      <c r="H9" s="40" t="s">
        <v>189</v>
      </c>
      <c r="J9" s="22" t="s">
        <v>138</v>
      </c>
      <c r="K9" s="22" t="s">
        <v>141</v>
      </c>
      <c r="L9" s="22" t="s">
        <v>139</v>
      </c>
      <c r="M9" s="22" t="s">
        <v>53</v>
      </c>
      <c r="N9" s="22" t="s">
        <v>148</v>
      </c>
      <c r="O9" s="22" t="s">
        <v>149</v>
      </c>
      <c r="P9" s="22" t="s">
        <v>137</v>
      </c>
      <c r="Q9" s="40" t="s">
        <v>189</v>
      </c>
    </row>
    <row r="10" spans="1:17">
      <c r="A10" s="830" t="s">
        <v>185</v>
      </c>
      <c r="B10" s="4">
        <v>8.41</v>
      </c>
      <c r="C10" s="4">
        <v>1.5</v>
      </c>
      <c r="D10" s="4">
        <v>2</v>
      </c>
      <c r="E10" s="4">
        <f>B10*C10*D10</f>
        <v>25.23</v>
      </c>
      <c r="F10" s="4">
        <v>0.2</v>
      </c>
      <c r="G10" s="4"/>
      <c r="H10" s="4">
        <f>B10*C10*D10*2</f>
        <v>50.46</v>
      </c>
      <c r="I10">
        <f>B10*D10</f>
        <v>16.82</v>
      </c>
      <c r="J10" s="830" t="s">
        <v>185</v>
      </c>
      <c r="K10" s="4">
        <v>8.41</v>
      </c>
      <c r="L10" s="4">
        <v>3.5</v>
      </c>
      <c r="M10" s="4">
        <v>2</v>
      </c>
      <c r="N10" s="4">
        <f>K10*L10*M10</f>
        <v>58.870000000000005</v>
      </c>
      <c r="O10" s="4">
        <v>0.2</v>
      </c>
      <c r="P10" s="4"/>
      <c r="Q10" s="4">
        <f>K10*L10*M10*2</f>
        <v>117.74000000000001</v>
      </c>
    </row>
    <row r="11" spans="1:17">
      <c r="A11" s="831"/>
      <c r="B11" s="4">
        <v>70.7</v>
      </c>
      <c r="C11" s="4">
        <v>1.5</v>
      </c>
      <c r="D11" s="4">
        <v>1</v>
      </c>
      <c r="E11" s="4">
        <f>B11*C11*D11</f>
        <v>106.05000000000001</v>
      </c>
      <c r="F11" s="4">
        <v>0.3</v>
      </c>
      <c r="G11" s="4">
        <f t="shared" ref="G11" si="2">E11*F11</f>
        <v>31.815000000000001</v>
      </c>
      <c r="H11" s="4">
        <f>B11*C11*D11*2</f>
        <v>212.10000000000002</v>
      </c>
      <c r="I11">
        <f>B11*D11</f>
        <v>70.7</v>
      </c>
      <c r="J11" s="831"/>
      <c r="K11" s="4">
        <v>70.7</v>
      </c>
      <c r="L11" s="4">
        <v>3.5</v>
      </c>
      <c r="M11" s="4">
        <v>1</v>
      </c>
      <c r="N11" s="4">
        <f>K11*L11*M11</f>
        <v>247.45000000000002</v>
      </c>
      <c r="O11" s="4">
        <v>0.3</v>
      </c>
      <c r="P11" s="4">
        <f>N11*O11</f>
        <v>74.234999999999999</v>
      </c>
      <c r="Q11" s="4">
        <f>K11*L11*M11*2</f>
        <v>494.90000000000003</v>
      </c>
    </row>
    <row r="12" spans="1:17">
      <c r="A12" s="124" t="s">
        <v>252</v>
      </c>
      <c r="B12" s="4">
        <v>29.95</v>
      </c>
      <c r="C12" s="4">
        <v>1.75</v>
      </c>
      <c r="D12" s="4">
        <v>2</v>
      </c>
      <c r="E12" s="4">
        <f>B12*C12*D12</f>
        <v>104.825</v>
      </c>
      <c r="F12" s="4">
        <v>0.11967999999999999</v>
      </c>
      <c r="G12" s="4"/>
      <c r="H12" s="4"/>
      <c r="J12" s="124"/>
      <c r="K12" s="4"/>
      <c r="L12" s="4"/>
      <c r="M12" s="4"/>
      <c r="N12" s="4"/>
      <c r="O12" s="4"/>
      <c r="P12" s="4"/>
      <c r="Q12" s="4"/>
    </row>
    <row r="13" spans="1:17">
      <c r="A13" s="124"/>
      <c r="B13" s="4"/>
      <c r="C13" s="4"/>
      <c r="D13" s="4"/>
      <c r="E13" s="4"/>
      <c r="F13" s="4"/>
      <c r="G13" s="4"/>
      <c r="H13" s="4"/>
      <c r="J13" s="124"/>
      <c r="K13" s="4"/>
      <c r="L13" s="4"/>
      <c r="M13" s="4"/>
      <c r="N13" s="4"/>
      <c r="O13" s="4"/>
      <c r="P13" s="4"/>
      <c r="Q13" s="4"/>
    </row>
    <row r="14" spans="1:17" ht="15.75">
      <c r="A14" s="24" t="s">
        <v>146</v>
      </c>
      <c r="B14" s="24"/>
      <c r="C14" s="24"/>
      <c r="D14" s="24"/>
      <c r="E14" s="24">
        <f>SUM(E10:E12)</f>
        <v>236.10500000000002</v>
      </c>
      <c r="F14" s="24"/>
      <c r="G14" s="24">
        <f>SUM(G10:G11)</f>
        <v>31.815000000000001</v>
      </c>
      <c r="H14" s="24">
        <f>SUM(H10:H12)</f>
        <v>262.56</v>
      </c>
      <c r="I14" s="24">
        <f>SUM(I10:I12)</f>
        <v>87.52000000000001</v>
      </c>
      <c r="J14" s="24" t="s">
        <v>146</v>
      </c>
      <c r="K14" s="24"/>
      <c r="L14" s="24"/>
      <c r="M14" s="24"/>
      <c r="N14" s="24">
        <f>SUM(N10:N13)</f>
        <v>306.32000000000005</v>
      </c>
      <c r="O14" s="24">
        <f t="shared" ref="O14:Q14" si="3">SUM(O10:O13)</f>
        <v>0.5</v>
      </c>
      <c r="P14" s="24">
        <f t="shared" si="3"/>
        <v>74.234999999999999</v>
      </c>
      <c r="Q14" s="24">
        <f t="shared" si="3"/>
        <v>612.6400000000001</v>
      </c>
    </row>
    <row r="15" spans="1:17">
      <c r="A15" s="25"/>
    </row>
    <row r="16" spans="1:17">
      <c r="A16" s="832" t="s">
        <v>212</v>
      </c>
      <c r="B16" s="832"/>
      <c r="C16" s="832"/>
      <c r="D16" s="832"/>
      <c r="E16" s="832"/>
      <c r="F16" s="832"/>
      <c r="G16" s="29"/>
      <c r="H16">
        <f>E12*F12</f>
        <v>12.545456</v>
      </c>
    </row>
    <row r="17" spans="1:8" ht="30">
      <c r="A17" s="30" t="s">
        <v>138</v>
      </c>
      <c r="B17" s="30" t="s">
        <v>159</v>
      </c>
      <c r="C17" s="30" t="s">
        <v>160</v>
      </c>
      <c r="D17" s="30" t="s">
        <v>161</v>
      </c>
      <c r="E17" s="30" t="s">
        <v>122</v>
      </c>
      <c r="F17" s="30" t="s">
        <v>31</v>
      </c>
      <c r="G17" s="30" t="s">
        <v>123</v>
      </c>
    </row>
    <row r="18" spans="1:8">
      <c r="A18" s="817" t="s">
        <v>255</v>
      </c>
      <c r="B18" s="4">
        <v>2</v>
      </c>
      <c r="C18" s="33">
        <v>36.15</v>
      </c>
      <c r="D18" s="33">
        <v>18</v>
      </c>
      <c r="E18" s="32"/>
      <c r="F18" s="34"/>
      <c r="G18" s="34">
        <f>B18*C18*D18</f>
        <v>1301.3999999999999</v>
      </c>
    </row>
    <row r="19" spans="1:8">
      <c r="A19" s="817"/>
      <c r="B19" s="4">
        <v>2</v>
      </c>
      <c r="C19" s="33">
        <v>1.8</v>
      </c>
      <c r="D19" s="33">
        <v>302</v>
      </c>
      <c r="E19" s="32"/>
      <c r="F19" s="34"/>
      <c r="G19" s="34">
        <f>B19*C19*D19</f>
        <v>1087.2</v>
      </c>
    </row>
    <row r="20" spans="1:8">
      <c r="A20" s="849" t="s">
        <v>256</v>
      </c>
      <c r="B20" s="4">
        <v>2</v>
      </c>
      <c r="C20" s="33">
        <v>8.61</v>
      </c>
      <c r="D20" s="33">
        <v>20</v>
      </c>
      <c r="E20" s="32"/>
      <c r="F20" s="34"/>
      <c r="G20" s="34">
        <f>B20*C20*D20</f>
        <v>344.4</v>
      </c>
    </row>
    <row r="21" spans="1:8">
      <c r="A21" s="850"/>
      <c r="B21" s="4">
        <v>2</v>
      </c>
      <c r="C21" s="33">
        <v>2</v>
      </c>
      <c r="D21" s="33">
        <f>43</f>
        <v>43</v>
      </c>
      <c r="E21" s="32"/>
      <c r="F21" s="34">
        <f>B21*C21*D21</f>
        <v>172</v>
      </c>
      <c r="G21" s="34"/>
    </row>
    <row r="22" spans="1:8">
      <c r="A22" s="850"/>
      <c r="B22" s="4">
        <v>2</v>
      </c>
      <c r="C22" s="33">
        <v>2</v>
      </c>
      <c r="D22" s="33">
        <v>43</v>
      </c>
      <c r="E22" s="32">
        <f>D22*C22*B22</f>
        <v>172</v>
      </c>
      <c r="F22" s="34"/>
      <c r="G22" s="34"/>
    </row>
    <row r="23" spans="1:8">
      <c r="A23" s="850"/>
      <c r="B23" s="4">
        <v>1</v>
      </c>
      <c r="C23" s="33">
        <v>79.3</v>
      </c>
      <c r="D23" s="33">
        <v>20</v>
      </c>
      <c r="E23" s="32"/>
      <c r="F23" s="34">
        <f>B23*C23*D23</f>
        <v>1586</v>
      </c>
      <c r="G23" s="34"/>
    </row>
    <row r="24" spans="1:8">
      <c r="A24" s="850"/>
      <c r="B24" s="4">
        <v>1</v>
      </c>
      <c r="C24" s="33">
        <v>2</v>
      </c>
      <c r="D24" s="33">
        <v>355</v>
      </c>
      <c r="E24" s="32"/>
      <c r="F24" s="34">
        <f>B24*C24*D24</f>
        <v>710</v>
      </c>
      <c r="G24" s="34"/>
    </row>
    <row r="25" spans="1:8">
      <c r="A25" s="851"/>
      <c r="B25" s="4">
        <v>1</v>
      </c>
      <c r="C25" s="33">
        <v>2</v>
      </c>
      <c r="D25" s="33">
        <v>355</v>
      </c>
      <c r="E25" s="32">
        <f>D25*C25*B25</f>
        <v>710</v>
      </c>
      <c r="F25" s="34"/>
      <c r="G25" s="34"/>
    </row>
    <row r="26" spans="1:8">
      <c r="A26" s="29"/>
      <c r="B26" s="35"/>
      <c r="C26" s="847" t="s">
        <v>164</v>
      </c>
      <c r="D26" s="848"/>
      <c r="E26" s="36">
        <f>SUM(E18:E25)</f>
        <v>882</v>
      </c>
      <c r="F26" s="36">
        <f>SUM(F18:F25)</f>
        <v>2468</v>
      </c>
      <c r="G26" s="36">
        <f>SUM(G18:G25)</f>
        <v>2733</v>
      </c>
    </row>
    <row r="27" spans="1:8">
      <c r="A27" s="29"/>
      <c r="B27" s="35"/>
      <c r="C27" s="812" t="s">
        <v>165</v>
      </c>
      <c r="D27" s="813"/>
      <c r="E27" s="32">
        <v>1.5780000000000001</v>
      </c>
      <c r="F27" s="34">
        <v>0.88800000000000001</v>
      </c>
      <c r="G27" s="34">
        <v>0.61699999999999999</v>
      </c>
    </row>
    <row r="28" spans="1:8" ht="15.75" thickBot="1">
      <c r="A28" s="29"/>
      <c r="B28" s="35"/>
      <c r="C28" s="814" t="s">
        <v>166</v>
      </c>
      <c r="D28" s="815"/>
      <c r="E28" s="37">
        <f>E26*E27</f>
        <v>1391.796</v>
      </c>
      <c r="F28" s="37">
        <f>F26*F27</f>
        <v>2191.5839999999998</v>
      </c>
      <c r="G28" s="37">
        <f>G26*G27</f>
        <v>1686.261</v>
      </c>
    </row>
    <row r="30" spans="1:8">
      <c r="A30" s="832" t="s">
        <v>213</v>
      </c>
      <c r="B30" s="832"/>
      <c r="C30" s="832"/>
      <c r="D30" s="832"/>
      <c r="E30" s="832"/>
      <c r="F30" s="832"/>
      <c r="G30" s="29"/>
    </row>
    <row r="31" spans="1:8" ht="30">
      <c r="A31" s="30" t="s">
        <v>138</v>
      </c>
      <c r="B31" s="30" t="s">
        <v>159</v>
      </c>
      <c r="C31" s="30" t="s">
        <v>160</v>
      </c>
      <c r="D31" s="30" t="s">
        <v>161</v>
      </c>
      <c r="E31" s="30" t="s">
        <v>122</v>
      </c>
      <c r="F31" s="30" t="s">
        <v>31</v>
      </c>
      <c r="G31" s="30" t="s">
        <v>123</v>
      </c>
      <c r="H31" s="38" t="s">
        <v>162</v>
      </c>
    </row>
    <row r="32" spans="1:8">
      <c r="A32" s="817" t="s">
        <v>210</v>
      </c>
      <c r="B32" s="4">
        <v>2</v>
      </c>
      <c r="C32" s="33">
        <v>2.4</v>
      </c>
      <c r="D32" s="33">
        <v>35</v>
      </c>
      <c r="E32" s="32"/>
      <c r="F32" s="34"/>
      <c r="G32" s="34">
        <f>B32*C32*D32</f>
        <v>168</v>
      </c>
      <c r="H32" s="4"/>
    </row>
    <row r="33" spans="1:8">
      <c r="A33" s="817"/>
      <c r="B33" s="4">
        <v>2</v>
      </c>
      <c r="C33" s="33">
        <v>2.4</v>
      </c>
      <c r="D33" s="33">
        <v>35</v>
      </c>
      <c r="E33" s="32"/>
      <c r="F33" s="34"/>
      <c r="G33" s="34"/>
      <c r="H33" s="4">
        <f>D33*C33*B33</f>
        <v>168</v>
      </c>
    </row>
    <row r="34" spans="1:8">
      <c r="A34" s="817"/>
      <c r="B34" s="4">
        <v>2</v>
      </c>
      <c r="C34" s="33">
        <v>8.61</v>
      </c>
      <c r="D34" s="33">
        <v>22</v>
      </c>
      <c r="E34" s="32"/>
      <c r="F34" s="34"/>
      <c r="G34" s="34">
        <f>B34*C34*D34</f>
        <v>378.84</v>
      </c>
      <c r="H34" s="4"/>
    </row>
    <row r="35" spans="1:8">
      <c r="A35" s="817"/>
      <c r="B35" s="4"/>
      <c r="C35" s="33"/>
      <c r="D35" s="33"/>
      <c r="E35" s="32"/>
      <c r="F35" s="34"/>
      <c r="G35" s="34"/>
      <c r="H35" s="4"/>
    </row>
    <row r="36" spans="1:8">
      <c r="A36" s="817"/>
      <c r="B36" s="4">
        <v>1</v>
      </c>
      <c r="C36" s="33">
        <v>2.4</v>
      </c>
      <c r="D36" s="33">
        <f>355*2</f>
        <v>710</v>
      </c>
      <c r="E36" s="32"/>
      <c r="F36" s="34">
        <f>D36*C36*B36</f>
        <v>1704</v>
      </c>
      <c r="G36" s="34"/>
      <c r="H36" s="4"/>
    </row>
    <row r="37" spans="1:8">
      <c r="A37" s="817"/>
      <c r="B37" s="4">
        <v>1</v>
      </c>
      <c r="C37" s="33">
        <v>79.3</v>
      </c>
      <c r="D37" s="33">
        <v>22</v>
      </c>
      <c r="E37" s="32"/>
      <c r="F37" s="34"/>
      <c r="G37" s="34">
        <f>B37*C37*D37</f>
        <v>1744.6</v>
      </c>
      <c r="H37" s="4"/>
    </row>
    <row r="38" spans="1:8">
      <c r="A38" s="33"/>
      <c r="B38" s="4"/>
      <c r="C38" s="33"/>
      <c r="D38" s="33"/>
      <c r="E38" s="32"/>
      <c r="F38" s="34"/>
      <c r="G38" s="34"/>
      <c r="H38" s="4"/>
    </row>
    <row r="39" spans="1:8">
      <c r="A39" s="817" t="s">
        <v>257</v>
      </c>
      <c r="B39" s="4">
        <v>2</v>
      </c>
      <c r="C39" s="33">
        <v>2.6</v>
      </c>
      <c r="D39" s="33">
        <v>151</v>
      </c>
      <c r="E39" s="32"/>
      <c r="F39" s="34"/>
      <c r="G39" s="34">
        <f>D39*C39*B39</f>
        <v>785.2</v>
      </c>
      <c r="H39" s="4"/>
    </row>
    <row r="40" spans="1:8">
      <c r="A40" s="817"/>
      <c r="B40" s="4">
        <v>2</v>
      </c>
      <c r="C40" s="33">
        <v>2.6</v>
      </c>
      <c r="D40" s="33">
        <v>151</v>
      </c>
      <c r="E40" s="32"/>
      <c r="F40" s="34">
        <f>D40*C40*B40</f>
        <v>785.2</v>
      </c>
      <c r="G40" s="34"/>
      <c r="H40" s="4"/>
    </row>
    <row r="41" spans="1:8">
      <c r="A41" s="817"/>
      <c r="B41" s="4">
        <v>2</v>
      </c>
      <c r="C41" s="33">
        <v>36.15</v>
      </c>
      <c r="D41" s="33">
        <v>22</v>
      </c>
      <c r="E41" s="32"/>
      <c r="F41" s="34"/>
      <c r="G41" s="34">
        <f>B41*C41*D41</f>
        <v>1590.6</v>
      </c>
      <c r="H41" s="4"/>
    </row>
    <row r="42" spans="1:8">
      <c r="A42" s="29"/>
      <c r="B42" s="35"/>
      <c r="C42" s="847" t="s">
        <v>164</v>
      </c>
      <c r="D42" s="848"/>
      <c r="E42" s="36">
        <f>SUM(E32:E41)</f>
        <v>0</v>
      </c>
      <c r="F42" s="36">
        <f>SUM(F32:F41)</f>
        <v>2489.1999999999998</v>
      </c>
      <c r="G42" s="36">
        <f>SUM(G32:G41)</f>
        <v>4667.24</v>
      </c>
      <c r="H42" s="36">
        <f>SUM(H32:H41)</f>
        <v>168</v>
      </c>
    </row>
    <row r="43" spans="1:8">
      <c r="A43" s="29"/>
      <c r="B43" s="35"/>
      <c r="C43" s="812" t="s">
        <v>165</v>
      </c>
      <c r="D43" s="813"/>
      <c r="E43" s="32">
        <v>1.58</v>
      </c>
      <c r="F43" s="34">
        <v>0.88800000000000001</v>
      </c>
      <c r="G43" s="34">
        <v>0.61699999999999999</v>
      </c>
      <c r="H43" s="4">
        <v>2.4700000000000002</v>
      </c>
    </row>
    <row r="44" spans="1:8" ht="15.75" thickBot="1">
      <c r="A44" s="29"/>
      <c r="B44" s="35"/>
      <c r="C44" s="814" t="s">
        <v>166</v>
      </c>
      <c r="D44" s="815"/>
      <c r="E44" s="37">
        <f>E42*E43</f>
        <v>0</v>
      </c>
      <c r="F44" s="37">
        <f>F42*F43</f>
        <v>2210.4096</v>
      </c>
      <c r="G44" s="37">
        <f>G42*G43</f>
        <v>2879.6870799999997</v>
      </c>
      <c r="H44" s="37">
        <f>H42*H43</f>
        <v>414.96000000000004</v>
      </c>
    </row>
    <row r="47" spans="1:8">
      <c r="A47" s="832" t="s">
        <v>213</v>
      </c>
      <c r="B47" s="832"/>
      <c r="C47" s="832"/>
      <c r="D47" s="832"/>
      <c r="E47" s="832"/>
      <c r="F47" s="832"/>
      <c r="G47" s="29"/>
    </row>
    <row r="48" spans="1:8" ht="30">
      <c r="A48" s="30" t="s">
        <v>138</v>
      </c>
      <c r="B48" s="30" t="s">
        <v>159</v>
      </c>
      <c r="C48" s="30" t="s">
        <v>160</v>
      </c>
      <c r="D48" s="30" t="s">
        <v>161</v>
      </c>
      <c r="E48" s="30" t="s">
        <v>122</v>
      </c>
      <c r="F48" s="30" t="s">
        <v>31</v>
      </c>
      <c r="G48" s="30" t="s">
        <v>123</v>
      </c>
      <c r="H48" s="38" t="s">
        <v>162</v>
      </c>
    </row>
    <row r="49" spans="1:8">
      <c r="A49" s="817" t="s">
        <v>210</v>
      </c>
      <c r="B49" s="4">
        <v>2</v>
      </c>
      <c r="C49" s="33">
        <v>3.1</v>
      </c>
      <c r="D49" s="33">
        <v>35</v>
      </c>
      <c r="E49" s="32"/>
      <c r="F49" s="34"/>
      <c r="G49" s="34">
        <f>B49*C49*D49</f>
        <v>217</v>
      </c>
      <c r="H49" s="4"/>
    </row>
    <row r="50" spans="1:8">
      <c r="A50" s="817"/>
      <c r="B50" s="4">
        <v>2</v>
      </c>
      <c r="C50" s="33">
        <v>3.1</v>
      </c>
      <c r="D50" s="33">
        <v>35</v>
      </c>
      <c r="E50" s="32"/>
      <c r="F50" s="34"/>
      <c r="G50" s="34"/>
      <c r="H50" s="4">
        <f>D50*C50*B50</f>
        <v>217</v>
      </c>
    </row>
    <row r="51" spans="1:8">
      <c r="A51" s="817"/>
      <c r="B51" s="4">
        <v>2</v>
      </c>
      <c r="C51" s="33">
        <v>8.61</v>
      </c>
      <c r="D51" s="33">
        <v>32</v>
      </c>
      <c r="E51" s="32"/>
      <c r="F51" s="34"/>
      <c r="G51" s="34">
        <f>B51*C51*D51</f>
        <v>551.04</v>
      </c>
      <c r="H51" s="4"/>
    </row>
    <row r="52" spans="1:8">
      <c r="A52" s="817"/>
      <c r="B52" s="4"/>
      <c r="C52" s="33"/>
      <c r="D52" s="33"/>
      <c r="E52" s="32"/>
      <c r="F52" s="34"/>
      <c r="G52" s="34"/>
      <c r="H52" s="4"/>
    </row>
    <row r="53" spans="1:8">
      <c r="A53" s="817"/>
      <c r="B53" s="4">
        <v>1</v>
      </c>
      <c r="C53" s="33">
        <v>3.1</v>
      </c>
      <c r="D53" s="33">
        <f>355*2</f>
        <v>710</v>
      </c>
      <c r="E53" s="32"/>
      <c r="F53" s="34">
        <f>D53*C53*B53</f>
        <v>2201</v>
      </c>
      <c r="G53" s="34"/>
      <c r="H53" s="4"/>
    </row>
    <row r="54" spans="1:8">
      <c r="A54" s="817"/>
      <c r="B54" s="4">
        <v>1</v>
      </c>
      <c r="C54" s="33">
        <v>79.3</v>
      </c>
      <c r="D54" s="33">
        <v>32</v>
      </c>
      <c r="E54" s="32"/>
      <c r="F54" s="34"/>
      <c r="G54" s="34">
        <f>B54*C54*D54</f>
        <v>2537.6</v>
      </c>
      <c r="H54" s="4"/>
    </row>
    <row r="55" spans="1:8">
      <c r="A55" s="29"/>
      <c r="B55" s="35"/>
      <c r="C55" s="847" t="s">
        <v>164</v>
      </c>
      <c r="D55" s="848"/>
      <c r="E55" s="36">
        <f>SUM(E49:E54)</f>
        <v>0</v>
      </c>
      <c r="F55" s="36">
        <f>SUM(F49:F54)</f>
        <v>2201</v>
      </c>
      <c r="G55" s="36">
        <f>SUM(G49:G54)</f>
        <v>3305.64</v>
      </c>
      <c r="H55" s="36">
        <f>SUM(H49:H54)</f>
        <v>217</v>
      </c>
    </row>
    <row r="56" spans="1:8">
      <c r="A56" s="29"/>
      <c r="B56" s="35"/>
      <c r="C56" s="812" t="s">
        <v>165</v>
      </c>
      <c r="D56" s="813"/>
      <c r="E56" s="32">
        <v>1.58</v>
      </c>
      <c r="F56" s="34">
        <v>0.88800000000000001</v>
      </c>
      <c r="G56" s="34">
        <v>0.61699999999999999</v>
      </c>
      <c r="H56" s="4">
        <v>2.4700000000000002</v>
      </c>
    </row>
    <row r="57" spans="1:8" ht="15.75" thickBot="1">
      <c r="A57" s="29"/>
      <c r="B57" s="35"/>
      <c r="C57" s="814" t="s">
        <v>166</v>
      </c>
      <c r="D57" s="815"/>
      <c r="E57" s="37">
        <f>E55*E56</f>
        <v>0</v>
      </c>
      <c r="F57" s="37">
        <f>F55*F56</f>
        <v>1954.4880000000001</v>
      </c>
      <c r="G57" s="37">
        <f>G55*G56</f>
        <v>2039.57988</v>
      </c>
      <c r="H57" s="37">
        <f>H55*H56</f>
        <v>535.99</v>
      </c>
    </row>
  </sheetData>
  <mergeCells count="22">
    <mergeCell ref="A1:G1"/>
    <mergeCell ref="A16:F16"/>
    <mergeCell ref="C26:D26"/>
    <mergeCell ref="C27:D27"/>
    <mergeCell ref="A18:A19"/>
    <mergeCell ref="A3:A4"/>
    <mergeCell ref="A8:G8"/>
    <mergeCell ref="C43:D43"/>
    <mergeCell ref="C44:D44"/>
    <mergeCell ref="A30:F30"/>
    <mergeCell ref="A32:A37"/>
    <mergeCell ref="A39:A41"/>
    <mergeCell ref="J10:J11"/>
    <mergeCell ref="A10:A11"/>
    <mergeCell ref="C28:D28"/>
    <mergeCell ref="A20:A25"/>
    <mergeCell ref="C42:D42"/>
    <mergeCell ref="C57:D57"/>
    <mergeCell ref="A47:F47"/>
    <mergeCell ref="A49:A54"/>
    <mergeCell ref="C55:D55"/>
    <mergeCell ref="C56:D56"/>
  </mergeCells>
  <pageMargins left="0.7" right="0.7" top="0.75" bottom="0.75" header="0.3" footer="0.3"/>
  <pageSetup orientation="portrait" horizont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58"/>
  <sheetViews>
    <sheetView view="pageBreakPreview" zoomScale="91" zoomScaleNormal="100" zoomScaleSheetLayoutView="91" workbookViewId="0">
      <pane ySplit="1" topLeftCell="A35" activePane="bottomLeft" state="frozen"/>
      <selection pane="bottomLeft" activeCell="S57" sqref="S57"/>
    </sheetView>
  </sheetViews>
  <sheetFormatPr defaultRowHeight="15"/>
  <cols>
    <col min="1" max="1" width="14.28515625" customWidth="1"/>
    <col min="6" max="6" width="11" bestFit="1" customWidth="1"/>
    <col min="7" max="7" width="11" customWidth="1"/>
    <col min="9" max="9" width="11" bestFit="1" customWidth="1"/>
    <col min="12" max="12" width="9.140625" style="204"/>
    <col min="14" max="14" width="12.42578125" customWidth="1"/>
    <col min="15" max="16" width="11" customWidth="1"/>
    <col min="17" max="17" width="11.140625" customWidth="1"/>
    <col min="18" max="18" width="10.85546875" customWidth="1"/>
    <col min="19" max="19" width="12" customWidth="1"/>
  </cols>
  <sheetData>
    <row r="1" spans="1:19" ht="30.75" customHeight="1">
      <c r="A1" s="125" t="s">
        <v>276</v>
      </c>
      <c r="B1" s="125" t="s">
        <v>277</v>
      </c>
      <c r="C1" s="195" t="s">
        <v>278</v>
      </c>
      <c r="D1" s="125" t="s">
        <v>279</v>
      </c>
      <c r="E1" s="125" t="s">
        <v>280</v>
      </c>
      <c r="F1" s="126" t="s">
        <v>281</v>
      </c>
      <c r="G1" s="125" t="s">
        <v>282</v>
      </c>
      <c r="H1" s="127" t="s">
        <v>283</v>
      </c>
      <c r="I1" s="128" t="s">
        <v>284</v>
      </c>
      <c r="J1" s="129" t="s">
        <v>285</v>
      </c>
      <c r="K1" s="129" t="s">
        <v>286</v>
      </c>
      <c r="L1" s="199" t="s">
        <v>287</v>
      </c>
      <c r="M1" s="130" t="s">
        <v>179</v>
      </c>
      <c r="N1" s="130" t="s">
        <v>163</v>
      </c>
      <c r="O1" s="130" t="s">
        <v>162</v>
      </c>
      <c r="P1" s="130" t="s">
        <v>122</v>
      </c>
      <c r="Q1" s="130" t="s">
        <v>31</v>
      </c>
      <c r="R1" s="130" t="s">
        <v>123</v>
      </c>
      <c r="S1" s="130" t="s">
        <v>288</v>
      </c>
    </row>
    <row r="2" spans="1:19">
      <c r="A2" s="852" t="s">
        <v>184</v>
      </c>
      <c r="B2" s="852"/>
      <c r="C2" s="196"/>
      <c r="D2" s="133"/>
      <c r="E2" s="134"/>
      <c r="F2" s="135"/>
      <c r="G2" s="136"/>
      <c r="H2" s="137"/>
      <c r="I2" s="138"/>
      <c r="J2" s="139"/>
      <c r="K2" s="139"/>
      <c r="L2" s="200"/>
      <c r="M2" s="140"/>
      <c r="N2" s="140"/>
      <c r="O2" s="140"/>
      <c r="P2" s="140"/>
      <c r="Q2" s="140"/>
      <c r="R2" s="140"/>
      <c r="S2" s="140"/>
    </row>
    <row r="3" spans="1:19" ht="15" customHeight="1">
      <c r="A3" s="853" t="s">
        <v>203</v>
      </c>
      <c r="B3" s="132">
        <v>16</v>
      </c>
      <c r="C3" s="197">
        <v>4</v>
      </c>
      <c r="D3" s="131">
        <v>2</v>
      </c>
      <c r="E3" s="134">
        <f>C3*D3</f>
        <v>8</v>
      </c>
      <c r="F3" s="135">
        <f>SUM(I3:L3)</f>
        <v>20.11272727272727</v>
      </c>
      <c r="G3" s="136">
        <f>E3*F3</f>
        <v>160.90181818181816</v>
      </c>
      <c r="H3" s="142"/>
      <c r="I3" s="138">
        <v>16.68</v>
      </c>
      <c r="J3" s="139">
        <v>0.2</v>
      </c>
      <c r="K3" s="139">
        <v>0.2</v>
      </c>
      <c r="L3" s="201">
        <f>(I3/11)*2</f>
        <v>3.0327272727272727</v>
      </c>
      <c r="M3" s="140"/>
      <c r="N3" s="140"/>
      <c r="O3" s="140"/>
      <c r="P3" s="140">
        <f>G3*1.578</f>
        <v>253.90306909090907</v>
      </c>
      <c r="Q3" s="140"/>
      <c r="R3" s="140"/>
      <c r="S3" s="140"/>
    </row>
    <row r="4" spans="1:19" ht="15" customHeight="1">
      <c r="A4" s="853"/>
      <c r="B4" s="132">
        <v>16</v>
      </c>
      <c r="C4" s="197">
        <v>1</v>
      </c>
      <c r="D4" s="131">
        <v>2</v>
      </c>
      <c r="E4" s="134">
        <f>C4*D4</f>
        <v>2</v>
      </c>
      <c r="F4" s="135">
        <f>SUM(I4:L4)</f>
        <v>16</v>
      </c>
      <c r="G4" s="136">
        <f>E4*F4</f>
        <v>32</v>
      </c>
      <c r="H4" s="142"/>
      <c r="I4" s="138">
        <v>4.2</v>
      </c>
      <c r="J4" s="139">
        <v>3.6</v>
      </c>
      <c r="K4" s="139">
        <v>4.5999999999999996</v>
      </c>
      <c r="L4" s="201">
        <v>3.6</v>
      </c>
      <c r="M4" s="140"/>
      <c r="N4" s="140"/>
      <c r="O4" s="140"/>
      <c r="P4" s="140">
        <f t="shared" ref="P4" si="0">G4*1.578</f>
        <v>50.496000000000002</v>
      </c>
      <c r="Q4" s="140"/>
      <c r="R4" s="140"/>
      <c r="S4" s="140"/>
    </row>
    <row r="5" spans="1:19" ht="15" customHeight="1">
      <c r="A5" s="853"/>
      <c r="B5" s="132">
        <v>8</v>
      </c>
      <c r="C5" s="197">
        <v>75</v>
      </c>
      <c r="D5" s="131">
        <v>2</v>
      </c>
      <c r="E5" s="134">
        <f>C5*D5</f>
        <v>150</v>
      </c>
      <c r="F5" s="135">
        <f t="shared" ref="F5" si="1">SUM(I5:L5)</f>
        <v>1.8</v>
      </c>
      <c r="G5" s="136">
        <f t="shared" ref="G5:G6" si="2">E5*F5</f>
        <v>270</v>
      </c>
      <c r="H5" s="142"/>
      <c r="I5" s="138">
        <v>1.6</v>
      </c>
      <c r="J5" s="139">
        <v>0.2</v>
      </c>
      <c r="K5" s="139"/>
      <c r="L5" s="202"/>
      <c r="M5" s="139"/>
      <c r="N5" s="139"/>
      <c r="O5" s="139"/>
      <c r="P5" s="139"/>
      <c r="Q5" s="139"/>
      <c r="R5" s="139"/>
      <c r="S5" s="139">
        <f>G5*0.395</f>
        <v>106.65</v>
      </c>
    </row>
    <row r="6" spans="1:19">
      <c r="A6" s="131"/>
      <c r="B6" s="132"/>
      <c r="C6" s="197"/>
      <c r="D6" s="131"/>
      <c r="E6" s="134"/>
      <c r="F6" s="135"/>
      <c r="G6" s="136">
        <f t="shared" si="2"/>
        <v>0</v>
      </c>
      <c r="H6" s="142"/>
      <c r="I6" s="138"/>
      <c r="J6" s="139"/>
      <c r="K6" s="139"/>
      <c r="L6" s="201"/>
      <c r="M6" s="140"/>
      <c r="N6" s="140"/>
      <c r="O6" s="140"/>
      <c r="P6" s="140"/>
      <c r="Q6" s="140"/>
      <c r="R6" s="140"/>
      <c r="S6" s="140"/>
    </row>
    <row r="7" spans="1:19" ht="15" customHeight="1">
      <c r="A7" s="853" t="s">
        <v>202</v>
      </c>
      <c r="B7" s="132">
        <v>16</v>
      </c>
      <c r="C7" s="197">
        <v>4</v>
      </c>
      <c r="D7" s="131">
        <v>2</v>
      </c>
      <c r="E7" s="134">
        <f>C7*D7</f>
        <v>8</v>
      </c>
      <c r="F7" s="135">
        <f>SUM(I7:L7)</f>
        <v>20.11272727272727</v>
      </c>
      <c r="G7" s="136">
        <f>E7*F7</f>
        <v>160.90181818181816</v>
      </c>
      <c r="H7" s="142"/>
      <c r="I7" s="138">
        <v>16.68</v>
      </c>
      <c r="J7" s="139">
        <v>0.2</v>
      </c>
      <c r="K7" s="139">
        <v>0.2</v>
      </c>
      <c r="L7" s="201">
        <f>(I7/11)*2</f>
        <v>3.0327272727272727</v>
      </c>
      <c r="M7" s="140"/>
      <c r="N7" s="140"/>
      <c r="O7" s="140"/>
      <c r="P7" s="140">
        <f>G7*1.578</f>
        <v>253.90306909090907</v>
      </c>
      <c r="Q7" s="140"/>
      <c r="R7" s="140"/>
      <c r="S7" s="140"/>
    </row>
    <row r="8" spans="1:19" ht="15" customHeight="1">
      <c r="A8" s="853"/>
      <c r="B8" s="132">
        <v>16</v>
      </c>
      <c r="C8" s="197">
        <v>1</v>
      </c>
      <c r="D8" s="131">
        <v>2</v>
      </c>
      <c r="E8" s="134">
        <f>C8*D8</f>
        <v>2</v>
      </c>
      <c r="F8" s="135">
        <f>SUM(I8:L8)</f>
        <v>11.799999999999999</v>
      </c>
      <c r="G8" s="136">
        <f>E8*F8</f>
        <v>23.599999999999998</v>
      </c>
      <c r="H8" s="142"/>
      <c r="I8" s="138">
        <v>3.6</v>
      </c>
      <c r="J8" s="139">
        <v>4.5999999999999996</v>
      </c>
      <c r="K8" s="139">
        <v>3.6</v>
      </c>
      <c r="L8" s="201"/>
      <c r="M8" s="140"/>
      <c r="N8" s="140"/>
      <c r="O8" s="140"/>
      <c r="P8" s="140">
        <f t="shared" ref="P8" si="3">G8*1.578</f>
        <v>37.2408</v>
      </c>
      <c r="Q8" s="140"/>
      <c r="R8" s="140"/>
      <c r="S8" s="140"/>
    </row>
    <row r="9" spans="1:19" ht="15" customHeight="1">
      <c r="A9" s="853"/>
      <c r="B9" s="132">
        <v>8</v>
      </c>
      <c r="C9" s="197">
        <v>75</v>
      </c>
      <c r="D9" s="131">
        <v>2</v>
      </c>
      <c r="E9" s="134">
        <f>C9*D9</f>
        <v>150</v>
      </c>
      <c r="F9" s="135">
        <f t="shared" ref="F9" si="4">SUM(I9:L9)</f>
        <v>1.8</v>
      </c>
      <c r="G9" s="136">
        <f t="shared" ref="G9:G10" si="5">E9*F9</f>
        <v>270</v>
      </c>
      <c r="H9" s="142"/>
      <c r="I9" s="138">
        <v>1.6</v>
      </c>
      <c r="J9" s="139">
        <v>0.2</v>
      </c>
      <c r="K9" s="139"/>
      <c r="L9" s="202"/>
      <c r="M9" s="139"/>
      <c r="N9" s="139"/>
      <c r="O9" s="139"/>
      <c r="P9" s="139"/>
      <c r="Q9" s="139"/>
      <c r="R9" s="139"/>
      <c r="S9" s="139">
        <f>G9*0.395</f>
        <v>106.65</v>
      </c>
    </row>
    <row r="10" spans="1:19" ht="15" customHeight="1">
      <c r="A10" s="131"/>
      <c r="B10" s="132"/>
      <c r="C10" s="197"/>
      <c r="D10" s="131"/>
      <c r="E10" s="134"/>
      <c r="F10" s="135"/>
      <c r="G10" s="136">
        <f t="shared" si="5"/>
        <v>0</v>
      </c>
      <c r="H10" s="142"/>
      <c r="I10" s="138"/>
      <c r="J10" s="139"/>
      <c r="K10" s="139"/>
      <c r="L10" s="201"/>
      <c r="M10" s="140"/>
      <c r="N10" s="140"/>
      <c r="O10" s="140"/>
      <c r="P10" s="140"/>
      <c r="Q10" s="140"/>
      <c r="R10" s="140"/>
      <c r="S10" s="140"/>
    </row>
    <row r="11" spans="1:19" ht="15" customHeight="1">
      <c r="A11" s="853" t="s">
        <v>204</v>
      </c>
      <c r="B11" s="132">
        <v>16</v>
      </c>
      <c r="C11" s="197">
        <v>4</v>
      </c>
      <c r="D11" s="131">
        <v>2</v>
      </c>
      <c r="E11" s="134">
        <f>C11*D11</f>
        <v>8</v>
      </c>
      <c r="F11" s="135">
        <f>SUM(I11:L11)</f>
        <v>8</v>
      </c>
      <c r="G11" s="136">
        <f>E11*F11</f>
        <v>64</v>
      </c>
      <c r="H11" s="142"/>
      <c r="I11" s="138">
        <v>7.6</v>
      </c>
      <c r="J11" s="139">
        <v>0.2</v>
      </c>
      <c r="K11" s="139">
        <v>0.2</v>
      </c>
      <c r="L11" s="201"/>
      <c r="M11" s="140"/>
      <c r="N11" s="140"/>
      <c r="O11" s="140"/>
      <c r="P11" s="140">
        <f>G11*1.578</f>
        <v>100.992</v>
      </c>
      <c r="Q11" s="140"/>
      <c r="R11" s="140"/>
      <c r="S11" s="140"/>
    </row>
    <row r="12" spans="1:19" ht="15" customHeight="1">
      <c r="A12" s="853"/>
      <c r="B12" s="132">
        <v>8</v>
      </c>
      <c r="C12" s="197">
        <v>32</v>
      </c>
      <c r="D12" s="131">
        <v>2</v>
      </c>
      <c r="E12" s="134">
        <f>C12*D12</f>
        <v>64</v>
      </c>
      <c r="F12" s="135">
        <f t="shared" ref="F12" si="6">SUM(I12:L12)</f>
        <v>1.8</v>
      </c>
      <c r="G12" s="136">
        <f t="shared" ref="G12:G13" si="7">E12*F12</f>
        <v>115.2</v>
      </c>
      <c r="H12" s="142"/>
      <c r="I12" s="138">
        <v>1.6</v>
      </c>
      <c r="J12" s="139">
        <v>0.2</v>
      </c>
      <c r="K12" s="139"/>
      <c r="L12" s="202"/>
      <c r="M12" s="139"/>
      <c r="N12" s="139"/>
      <c r="O12" s="139"/>
      <c r="P12" s="139"/>
      <c r="Q12" s="139"/>
      <c r="R12" s="139"/>
      <c r="S12" s="139">
        <f>G12*0.395</f>
        <v>45.504000000000005</v>
      </c>
    </row>
    <row r="13" spans="1:19" ht="15" customHeight="1">
      <c r="A13" s="131"/>
      <c r="B13" s="132"/>
      <c r="C13" s="197"/>
      <c r="D13" s="131"/>
      <c r="E13" s="134"/>
      <c r="F13" s="135"/>
      <c r="G13" s="136">
        <f t="shared" si="7"/>
        <v>0</v>
      </c>
      <c r="H13" s="142"/>
      <c r="I13" s="138"/>
      <c r="J13" s="139"/>
      <c r="K13" s="139"/>
      <c r="L13" s="201"/>
      <c r="M13" s="140"/>
      <c r="N13" s="140"/>
      <c r="O13" s="140"/>
      <c r="P13" s="140"/>
      <c r="Q13" s="140"/>
      <c r="R13" s="140"/>
      <c r="S13" s="140"/>
    </row>
    <row r="14" spans="1:19" ht="15" customHeight="1">
      <c r="A14" s="853" t="s">
        <v>205</v>
      </c>
      <c r="B14" s="132">
        <v>16</v>
      </c>
      <c r="C14" s="197">
        <v>4</v>
      </c>
      <c r="D14" s="131">
        <v>1</v>
      </c>
      <c r="E14" s="134">
        <f>C14*D14</f>
        <v>4</v>
      </c>
      <c r="F14" s="135">
        <f>SUM(I14:L14)</f>
        <v>6.8000000000000007</v>
      </c>
      <c r="G14" s="136">
        <f>E14*F14</f>
        <v>27.200000000000003</v>
      </c>
      <c r="H14" s="142"/>
      <c r="I14" s="138">
        <v>6.4</v>
      </c>
      <c r="J14" s="139">
        <v>0.2</v>
      </c>
      <c r="K14" s="139">
        <v>0.2</v>
      </c>
      <c r="L14" s="201"/>
      <c r="M14" s="140"/>
      <c r="N14" s="140"/>
      <c r="O14" s="140"/>
      <c r="P14" s="140">
        <f>G14*1.578</f>
        <v>42.921600000000005</v>
      </c>
      <c r="Q14" s="140"/>
      <c r="R14" s="140"/>
      <c r="S14" s="140"/>
    </row>
    <row r="15" spans="1:19">
      <c r="A15" s="853"/>
      <c r="B15" s="132">
        <v>8</v>
      </c>
      <c r="C15" s="197">
        <v>26</v>
      </c>
      <c r="D15" s="131">
        <v>1</v>
      </c>
      <c r="E15" s="134">
        <f>C15*D15</f>
        <v>26</v>
      </c>
      <c r="F15" s="135">
        <f t="shared" ref="F15" si="8">SUM(I15:L15)</f>
        <v>1.8</v>
      </c>
      <c r="G15" s="136">
        <f t="shared" ref="G15:G16" si="9">E15*F15</f>
        <v>46.800000000000004</v>
      </c>
      <c r="H15" s="142"/>
      <c r="I15" s="138">
        <v>1.6</v>
      </c>
      <c r="J15" s="139">
        <v>0.2</v>
      </c>
      <c r="K15" s="139"/>
      <c r="L15" s="202"/>
      <c r="M15" s="139"/>
      <c r="N15" s="139"/>
      <c r="O15" s="139"/>
      <c r="P15" s="139"/>
      <c r="Q15" s="139"/>
      <c r="R15" s="139"/>
      <c r="S15" s="139">
        <f>G15*0.395</f>
        <v>18.486000000000004</v>
      </c>
    </row>
    <row r="16" spans="1:19" ht="15" customHeight="1">
      <c r="A16" s="131"/>
      <c r="B16" s="132"/>
      <c r="C16" s="197"/>
      <c r="D16" s="131"/>
      <c r="E16" s="134"/>
      <c r="F16" s="135"/>
      <c r="G16" s="136">
        <f t="shared" si="9"/>
        <v>0</v>
      </c>
      <c r="H16" s="142"/>
      <c r="I16" s="138"/>
      <c r="J16" s="139"/>
      <c r="K16" s="139"/>
      <c r="L16" s="201"/>
      <c r="M16" s="140"/>
      <c r="N16" s="140"/>
      <c r="O16" s="140"/>
      <c r="P16" s="140"/>
      <c r="Q16" s="140"/>
      <c r="R16" s="140"/>
      <c r="S16" s="140"/>
    </row>
    <row r="17" spans="1:19" ht="15" customHeight="1">
      <c r="A17" s="853" t="s">
        <v>198</v>
      </c>
      <c r="B17" s="132">
        <v>16</v>
      </c>
      <c r="C17" s="197">
        <v>4</v>
      </c>
      <c r="D17" s="131">
        <v>2</v>
      </c>
      <c r="E17" s="134">
        <f>C17*D17</f>
        <v>8</v>
      </c>
      <c r="F17" s="135">
        <f>SUM(I17:L17)</f>
        <v>6.8000000000000007</v>
      </c>
      <c r="G17" s="136">
        <f>E17*F17</f>
        <v>54.400000000000006</v>
      </c>
      <c r="H17" s="142"/>
      <c r="I17" s="138">
        <v>6.4</v>
      </c>
      <c r="J17" s="139">
        <v>0.2</v>
      </c>
      <c r="K17" s="139">
        <v>0.2</v>
      </c>
      <c r="L17" s="201"/>
      <c r="M17" s="140"/>
      <c r="N17" s="140"/>
      <c r="O17" s="140"/>
      <c r="P17" s="140">
        <f>G17*1.578</f>
        <v>85.84320000000001</v>
      </c>
      <c r="Q17" s="140"/>
      <c r="R17" s="140"/>
      <c r="S17" s="140"/>
    </row>
    <row r="18" spans="1:19" ht="15" customHeight="1">
      <c r="A18" s="853"/>
      <c r="B18" s="132">
        <v>8</v>
      </c>
      <c r="C18" s="197">
        <v>26</v>
      </c>
      <c r="D18" s="131">
        <v>2</v>
      </c>
      <c r="E18" s="134">
        <f>C18*D18</f>
        <v>52</v>
      </c>
      <c r="F18" s="135">
        <f t="shared" ref="F18" si="10">SUM(I18:L18)</f>
        <v>1.8</v>
      </c>
      <c r="G18" s="136">
        <f t="shared" ref="G18:G19" si="11">E18*F18</f>
        <v>93.600000000000009</v>
      </c>
      <c r="H18" s="142"/>
      <c r="I18" s="138">
        <v>1.6</v>
      </c>
      <c r="J18" s="139">
        <v>0.2</v>
      </c>
      <c r="K18" s="139"/>
      <c r="L18" s="202"/>
      <c r="M18" s="139"/>
      <c r="N18" s="139"/>
      <c r="O18" s="139"/>
      <c r="P18" s="139"/>
      <c r="Q18" s="139"/>
      <c r="R18" s="139"/>
      <c r="S18" s="139">
        <f>G18*0.395</f>
        <v>36.972000000000008</v>
      </c>
    </row>
    <row r="19" spans="1:19" ht="15" customHeight="1">
      <c r="A19" s="131"/>
      <c r="B19" s="132"/>
      <c r="C19" s="197"/>
      <c r="D19" s="131"/>
      <c r="E19" s="134"/>
      <c r="F19" s="135"/>
      <c r="G19" s="136">
        <f t="shared" si="11"/>
        <v>0</v>
      </c>
      <c r="H19" s="142"/>
      <c r="I19" s="138"/>
      <c r="J19" s="139"/>
      <c r="K19" s="139"/>
      <c r="L19" s="201"/>
      <c r="M19" s="140"/>
      <c r="N19" s="140"/>
      <c r="O19" s="140"/>
      <c r="P19" s="140"/>
      <c r="Q19" s="140"/>
      <c r="R19" s="140"/>
      <c r="S19" s="140"/>
    </row>
    <row r="20" spans="1:19" ht="15" customHeight="1">
      <c r="A20" s="853" t="s">
        <v>190</v>
      </c>
      <c r="B20" s="132">
        <v>16</v>
      </c>
      <c r="C20" s="197">
        <v>4</v>
      </c>
      <c r="D20" s="131">
        <v>2</v>
      </c>
      <c r="E20" s="134">
        <f>C20*D20</f>
        <v>8</v>
      </c>
      <c r="F20" s="135">
        <f>SUM(I20:L20)</f>
        <v>8.1199999999999992</v>
      </c>
      <c r="G20" s="136">
        <f>E20*F20</f>
        <v>64.959999999999994</v>
      </c>
      <c r="H20" s="142"/>
      <c r="I20" s="138">
        <v>7.72</v>
      </c>
      <c r="J20" s="139">
        <v>0.2</v>
      </c>
      <c r="K20" s="139">
        <v>0.2</v>
      </c>
      <c r="L20" s="201"/>
      <c r="M20" s="140"/>
      <c r="N20" s="140"/>
      <c r="O20" s="140"/>
      <c r="P20" s="140">
        <f>G20*1.578</f>
        <v>102.50688</v>
      </c>
      <c r="Q20" s="140"/>
      <c r="R20" s="140"/>
      <c r="S20" s="140"/>
    </row>
    <row r="21" spans="1:19" ht="15" customHeight="1">
      <c r="A21" s="853"/>
      <c r="B21" s="132">
        <v>8</v>
      </c>
      <c r="C21" s="197">
        <v>32</v>
      </c>
      <c r="D21" s="131">
        <v>2</v>
      </c>
      <c r="E21" s="134">
        <f>C21*D21</f>
        <v>64</v>
      </c>
      <c r="F21" s="135">
        <f t="shared" ref="F21" si="12">SUM(I21:L21)</f>
        <v>1.8</v>
      </c>
      <c r="G21" s="136">
        <f t="shared" ref="G21:G22" si="13">E21*F21</f>
        <v>115.2</v>
      </c>
      <c r="H21" s="142"/>
      <c r="I21" s="138">
        <v>1.6</v>
      </c>
      <c r="J21" s="139">
        <v>0.2</v>
      </c>
      <c r="K21" s="139"/>
      <c r="L21" s="202"/>
      <c r="M21" s="139"/>
      <c r="N21" s="139"/>
      <c r="O21" s="139"/>
      <c r="P21" s="139"/>
      <c r="Q21" s="139"/>
      <c r="R21" s="139"/>
      <c r="S21" s="139">
        <f>G21*0.395</f>
        <v>45.504000000000005</v>
      </c>
    </row>
    <row r="22" spans="1:19" ht="15" customHeight="1">
      <c r="A22" s="131"/>
      <c r="B22" s="132"/>
      <c r="C22" s="197"/>
      <c r="D22" s="131"/>
      <c r="E22" s="134"/>
      <c r="F22" s="135"/>
      <c r="G22" s="136">
        <f t="shared" si="13"/>
        <v>0</v>
      </c>
      <c r="H22" s="142"/>
      <c r="I22" s="138"/>
      <c r="J22" s="139"/>
      <c r="K22" s="139"/>
      <c r="L22" s="201"/>
      <c r="M22" s="140"/>
      <c r="N22" s="140"/>
      <c r="O22" s="140"/>
      <c r="P22" s="140"/>
      <c r="Q22" s="140"/>
      <c r="R22" s="140"/>
      <c r="S22" s="140"/>
    </row>
    <row r="23" spans="1:19" ht="15" customHeight="1">
      <c r="A23" s="853" t="s">
        <v>191</v>
      </c>
      <c r="B23" s="132">
        <v>16</v>
      </c>
      <c r="C23" s="197">
        <v>4</v>
      </c>
      <c r="D23" s="131">
        <v>2</v>
      </c>
      <c r="E23" s="134">
        <f>C23*D23</f>
        <v>8</v>
      </c>
      <c r="F23" s="135">
        <f>SUM(I23:L23)</f>
        <v>8.1199999999999992</v>
      </c>
      <c r="G23" s="136">
        <f>E23*F23</f>
        <v>64.959999999999994</v>
      </c>
      <c r="H23" s="142"/>
      <c r="I23" s="138">
        <v>7.72</v>
      </c>
      <c r="J23" s="139">
        <v>0.2</v>
      </c>
      <c r="K23" s="139">
        <v>0.2</v>
      </c>
      <c r="L23" s="201"/>
      <c r="M23" s="140"/>
      <c r="N23" s="140"/>
      <c r="O23" s="140"/>
      <c r="P23" s="140">
        <f>G23*1.578</f>
        <v>102.50688</v>
      </c>
      <c r="Q23" s="140"/>
      <c r="R23" s="140"/>
      <c r="S23" s="140"/>
    </row>
    <row r="24" spans="1:19" ht="15" customHeight="1">
      <c r="A24" s="853"/>
      <c r="B24" s="132">
        <v>8</v>
      </c>
      <c r="C24" s="197">
        <v>32</v>
      </c>
      <c r="D24" s="131">
        <v>2</v>
      </c>
      <c r="E24" s="134">
        <f>C24*D24</f>
        <v>64</v>
      </c>
      <c r="F24" s="135">
        <f t="shared" ref="F24" si="14">SUM(I24:L24)</f>
        <v>1.8</v>
      </c>
      <c r="G24" s="136">
        <f t="shared" ref="G24:G25" si="15">E24*F24</f>
        <v>115.2</v>
      </c>
      <c r="H24" s="142"/>
      <c r="I24" s="138">
        <v>1.6</v>
      </c>
      <c r="J24" s="139">
        <v>0.2</v>
      </c>
      <c r="K24" s="139"/>
      <c r="L24" s="202"/>
      <c r="M24" s="139"/>
      <c r="N24" s="139"/>
      <c r="O24" s="139"/>
      <c r="P24" s="139"/>
      <c r="Q24" s="139"/>
      <c r="R24" s="139"/>
      <c r="S24" s="139">
        <f>G24*0.395</f>
        <v>45.504000000000005</v>
      </c>
    </row>
    <row r="25" spans="1:19" ht="15" customHeight="1">
      <c r="A25" s="131"/>
      <c r="B25" s="132"/>
      <c r="C25" s="197"/>
      <c r="D25" s="131"/>
      <c r="E25" s="134"/>
      <c r="F25" s="135"/>
      <c r="G25" s="136">
        <f t="shared" si="15"/>
        <v>0</v>
      </c>
      <c r="H25" s="142"/>
      <c r="I25" s="138"/>
      <c r="J25" s="139"/>
      <c r="K25" s="139"/>
      <c r="L25" s="201"/>
      <c r="M25" s="140"/>
      <c r="N25" s="140"/>
      <c r="O25" s="140"/>
      <c r="P25" s="140"/>
      <c r="Q25" s="140"/>
      <c r="R25" s="140"/>
      <c r="S25" s="140"/>
    </row>
    <row r="26" spans="1:19" ht="15" customHeight="1">
      <c r="A26" s="853" t="s">
        <v>200</v>
      </c>
      <c r="B26" s="132">
        <v>16</v>
      </c>
      <c r="C26" s="197">
        <v>4</v>
      </c>
      <c r="D26" s="131">
        <v>1</v>
      </c>
      <c r="E26" s="134">
        <f>C26*D26</f>
        <v>4</v>
      </c>
      <c r="F26" s="135">
        <f>SUM(I26:L26)</f>
        <v>20.053636363636361</v>
      </c>
      <c r="G26" s="136">
        <f>E26*F26</f>
        <v>80.214545454545444</v>
      </c>
      <c r="H26" s="142"/>
      <c r="I26" s="138">
        <v>16.63</v>
      </c>
      <c r="J26" s="139">
        <v>0.2</v>
      </c>
      <c r="K26" s="139">
        <v>0.2</v>
      </c>
      <c r="L26" s="201">
        <f>+I26/11*2</f>
        <v>3.0236363636363635</v>
      </c>
      <c r="M26" s="140"/>
      <c r="N26" s="140"/>
      <c r="O26" s="140"/>
      <c r="P26" s="140">
        <f>G26*1.578</f>
        <v>126.57855272727272</v>
      </c>
      <c r="Q26" s="140"/>
      <c r="R26" s="140"/>
      <c r="S26" s="140"/>
    </row>
    <row r="27" spans="1:19" ht="15" customHeight="1">
      <c r="A27" s="853"/>
      <c r="B27" s="132">
        <v>12</v>
      </c>
      <c r="C27" s="197">
        <v>4</v>
      </c>
      <c r="D27" s="131">
        <v>1</v>
      </c>
      <c r="E27" s="134">
        <f>C27*D27</f>
        <v>4</v>
      </c>
      <c r="F27" s="135">
        <f t="shared" ref="F27" si="16">SUM(I27:L27)</f>
        <v>19.653636363636362</v>
      </c>
      <c r="G27" s="136">
        <f t="shared" ref="G27" si="17">E27*F27</f>
        <v>78.61454545454545</v>
      </c>
      <c r="H27" s="142"/>
      <c r="I27" s="138">
        <v>16.63</v>
      </c>
      <c r="J27" s="139"/>
      <c r="K27" s="139"/>
      <c r="L27" s="201">
        <f>+I27/11*2</f>
        <v>3.0236363636363635</v>
      </c>
      <c r="M27" s="139"/>
      <c r="N27" s="139"/>
      <c r="O27" s="139"/>
      <c r="P27" s="139"/>
      <c r="Q27" s="139">
        <f>G27*0.888</f>
        <v>69.809716363636355</v>
      </c>
      <c r="R27" s="140"/>
      <c r="S27" s="140"/>
    </row>
    <row r="28" spans="1:19" ht="15" customHeight="1">
      <c r="A28" s="853"/>
      <c r="B28" s="132">
        <v>8</v>
      </c>
      <c r="C28" s="197">
        <v>112</v>
      </c>
      <c r="D28" s="131">
        <v>1</v>
      </c>
      <c r="E28" s="134">
        <f>C28*D28</f>
        <v>112</v>
      </c>
      <c r="F28" s="135">
        <f t="shared" ref="F28" si="18">SUM(I28:L28)</f>
        <v>1.9</v>
      </c>
      <c r="G28" s="136">
        <f t="shared" ref="G28:G29" si="19">E28*F28</f>
        <v>212.79999999999998</v>
      </c>
      <c r="H28" s="142"/>
      <c r="I28" s="138">
        <v>1.7</v>
      </c>
      <c r="J28" s="139">
        <v>0.2</v>
      </c>
      <c r="K28" s="139"/>
      <c r="L28" s="202"/>
      <c r="M28" s="139"/>
      <c r="N28" s="139"/>
      <c r="O28" s="139"/>
      <c r="P28" s="139"/>
      <c r="Q28" s="139"/>
      <c r="R28" s="139"/>
      <c r="S28" s="139">
        <f>G28*0.395</f>
        <v>84.055999999999997</v>
      </c>
    </row>
    <row r="29" spans="1:19" ht="15" customHeight="1">
      <c r="A29" s="131"/>
      <c r="B29" s="132"/>
      <c r="C29" s="197"/>
      <c r="D29" s="131"/>
      <c r="E29" s="134"/>
      <c r="F29" s="135"/>
      <c r="G29" s="136">
        <f t="shared" si="19"/>
        <v>0</v>
      </c>
      <c r="H29" s="142"/>
      <c r="I29" s="138"/>
      <c r="J29" s="139"/>
      <c r="K29" s="139"/>
      <c r="L29" s="201"/>
      <c r="M29" s="140"/>
      <c r="N29" s="140"/>
      <c r="O29" s="140"/>
      <c r="P29" s="140"/>
      <c r="Q29" s="140"/>
      <c r="R29" s="140"/>
      <c r="S29" s="140"/>
    </row>
    <row r="30" spans="1:19" ht="15" customHeight="1">
      <c r="A30" s="853" t="s">
        <v>199</v>
      </c>
      <c r="B30" s="132">
        <v>16</v>
      </c>
      <c r="C30" s="197">
        <v>4</v>
      </c>
      <c r="D30" s="131">
        <v>2</v>
      </c>
      <c r="E30" s="134">
        <f>C30*D30</f>
        <v>8</v>
      </c>
      <c r="F30" s="135">
        <f>SUM(I30:L30)</f>
        <v>4.3500000000000005</v>
      </c>
      <c r="G30" s="136">
        <f>E30*F30</f>
        <v>34.800000000000004</v>
      </c>
      <c r="H30" s="142"/>
      <c r="I30" s="138">
        <v>3.95</v>
      </c>
      <c r="J30" s="139">
        <v>0.2</v>
      </c>
      <c r="K30" s="139">
        <v>0.2</v>
      </c>
      <c r="L30" s="201"/>
      <c r="M30" s="140"/>
      <c r="N30" s="140"/>
      <c r="O30" s="140"/>
      <c r="P30" s="140">
        <f>G30*1.578</f>
        <v>54.914400000000008</v>
      </c>
      <c r="Q30" s="140"/>
      <c r="R30" s="140"/>
      <c r="S30" s="140"/>
    </row>
    <row r="31" spans="1:19" ht="15" customHeight="1">
      <c r="A31" s="853"/>
      <c r="B31" s="132">
        <v>12</v>
      </c>
      <c r="C31" s="197">
        <v>4</v>
      </c>
      <c r="D31" s="131">
        <v>2</v>
      </c>
      <c r="E31" s="134">
        <f>C31*D31</f>
        <v>8</v>
      </c>
      <c r="F31" s="135">
        <f t="shared" ref="F31:F32" si="20">SUM(I31:L31)</f>
        <v>3.95</v>
      </c>
      <c r="G31" s="136">
        <f t="shared" ref="G31:G33" si="21">E31*F31</f>
        <v>31.6</v>
      </c>
      <c r="H31" s="142"/>
      <c r="I31" s="138">
        <v>3.95</v>
      </c>
      <c r="J31" s="139"/>
      <c r="K31" s="139"/>
      <c r="L31" s="201"/>
      <c r="M31" s="139"/>
      <c r="N31" s="139"/>
      <c r="O31" s="139"/>
      <c r="P31" s="139"/>
      <c r="Q31" s="139">
        <f>G31*0.888</f>
        <v>28.0608</v>
      </c>
      <c r="R31" s="140"/>
      <c r="S31" s="140"/>
    </row>
    <row r="32" spans="1:19" ht="15" customHeight="1">
      <c r="A32" s="853"/>
      <c r="B32" s="132">
        <v>8</v>
      </c>
      <c r="C32" s="197">
        <v>26</v>
      </c>
      <c r="D32" s="131">
        <v>2</v>
      </c>
      <c r="E32" s="134">
        <f>C32*D32</f>
        <v>52</v>
      </c>
      <c r="F32" s="135">
        <f t="shared" si="20"/>
        <v>1.9</v>
      </c>
      <c r="G32" s="136">
        <f t="shared" si="21"/>
        <v>98.8</v>
      </c>
      <c r="H32" s="142"/>
      <c r="I32" s="138">
        <v>1.7</v>
      </c>
      <c r="J32" s="139">
        <v>0.2</v>
      </c>
      <c r="K32" s="139"/>
      <c r="L32" s="202"/>
      <c r="M32" s="139"/>
      <c r="N32" s="139"/>
      <c r="O32" s="139"/>
      <c r="P32" s="139"/>
      <c r="Q32" s="139"/>
      <c r="R32" s="139"/>
      <c r="S32" s="139">
        <f>G32*0.395</f>
        <v>39.026000000000003</v>
      </c>
    </row>
    <row r="33" spans="1:19" ht="15" customHeight="1">
      <c r="A33" s="131"/>
      <c r="B33" s="132"/>
      <c r="C33" s="197"/>
      <c r="D33" s="131"/>
      <c r="E33" s="134"/>
      <c r="F33" s="135"/>
      <c r="G33" s="136">
        <f t="shared" si="21"/>
        <v>0</v>
      </c>
      <c r="H33" s="142"/>
      <c r="I33" s="138"/>
      <c r="J33" s="139"/>
      <c r="K33" s="139"/>
      <c r="L33" s="201"/>
      <c r="M33" s="140"/>
      <c r="N33" s="140"/>
      <c r="O33" s="140"/>
      <c r="P33" s="140"/>
      <c r="Q33" s="140"/>
      <c r="R33" s="140"/>
      <c r="S33" s="140"/>
    </row>
    <row r="34" spans="1:19" ht="15" customHeight="1">
      <c r="A34" s="853" t="s">
        <v>196</v>
      </c>
      <c r="B34" s="132">
        <v>16</v>
      </c>
      <c r="C34" s="197">
        <v>4</v>
      </c>
      <c r="D34" s="131">
        <v>1</v>
      </c>
      <c r="E34" s="134">
        <f>C34*D34</f>
        <v>4</v>
      </c>
      <c r="F34" s="135">
        <f>SUM(I34:L34)</f>
        <v>20.053636363636361</v>
      </c>
      <c r="G34" s="136">
        <f>E34*F34</f>
        <v>80.214545454545444</v>
      </c>
      <c r="H34" s="142"/>
      <c r="I34" s="138">
        <v>16.63</v>
      </c>
      <c r="J34" s="139">
        <v>0.2</v>
      </c>
      <c r="K34" s="139">
        <v>0.2</v>
      </c>
      <c r="L34" s="201">
        <f>+I34/11*2</f>
        <v>3.0236363636363635</v>
      </c>
      <c r="M34" s="140"/>
      <c r="N34" s="140"/>
      <c r="O34" s="140"/>
      <c r="P34" s="140">
        <f>G34*1.578</f>
        <v>126.57855272727272</v>
      </c>
      <c r="Q34" s="140"/>
      <c r="R34" s="140"/>
      <c r="S34" s="140"/>
    </row>
    <row r="35" spans="1:19" ht="15" customHeight="1">
      <c r="A35" s="853"/>
      <c r="B35" s="132">
        <v>12</v>
      </c>
      <c r="C35" s="197">
        <v>4</v>
      </c>
      <c r="D35" s="131">
        <v>1</v>
      </c>
      <c r="E35" s="134">
        <f>C35*D35</f>
        <v>4</v>
      </c>
      <c r="F35" s="135">
        <f t="shared" ref="F35:F36" si="22">SUM(I35:L35)</f>
        <v>19.653636363636362</v>
      </c>
      <c r="G35" s="136">
        <f t="shared" ref="G35:G37" si="23">E35*F35</f>
        <v>78.61454545454545</v>
      </c>
      <c r="H35" s="142"/>
      <c r="I35" s="138">
        <v>16.63</v>
      </c>
      <c r="J35" s="139"/>
      <c r="K35" s="139"/>
      <c r="L35" s="201">
        <f>+I35/11*2</f>
        <v>3.0236363636363635</v>
      </c>
      <c r="M35" s="139"/>
      <c r="N35" s="139"/>
      <c r="O35" s="139"/>
      <c r="P35" s="139"/>
      <c r="Q35" s="139">
        <f>G35*0.888</f>
        <v>69.809716363636355</v>
      </c>
      <c r="R35" s="140"/>
      <c r="S35" s="140"/>
    </row>
    <row r="36" spans="1:19" ht="15" customHeight="1">
      <c r="A36" s="853"/>
      <c r="B36" s="132">
        <v>8</v>
      </c>
      <c r="C36" s="197">
        <v>112</v>
      </c>
      <c r="D36" s="131">
        <v>1</v>
      </c>
      <c r="E36" s="134">
        <f>C36*D36</f>
        <v>112</v>
      </c>
      <c r="F36" s="135">
        <f t="shared" si="22"/>
        <v>1.9</v>
      </c>
      <c r="G36" s="136">
        <f t="shared" si="23"/>
        <v>212.79999999999998</v>
      </c>
      <c r="H36" s="142"/>
      <c r="I36" s="138">
        <v>1.7</v>
      </c>
      <c r="J36" s="139">
        <v>0.2</v>
      </c>
      <c r="K36" s="139"/>
      <c r="L36" s="202"/>
      <c r="M36" s="139"/>
      <c r="N36" s="139"/>
      <c r="O36" s="139"/>
      <c r="P36" s="139"/>
      <c r="Q36" s="139"/>
      <c r="R36" s="139"/>
      <c r="S36" s="139">
        <f>G36*0.395</f>
        <v>84.055999999999997</v>
      </c>
    </row>
    <row r="37" spans="1:19">
      <c r="A37" s="131"/>
      <c r="B37" s="132"/>
      <c r="C37" s="197"/>
      <c r="D37" s="131"/>
      <c r="E37" s="134"/>
      <c r="F37" s="135"/>
      <c r="G37" s="136">
        <f t="shared" si="23"/>
        <v>0</v>
      </c>
      <c r="H37" s="142"/>
      <c r="I37" s="138"/>
      <c r="J37" s="139"/>
      <c r="K37" s="139"/>
      <c r="L37" s="201"/>
      <c r="M37" s="140"/>
      <c r="N37" s="140"/>
      <c r="O37" s="140"/>
      <c r="P37" s="140"/>
      <c r="Q37" s="140"/>
      <c r="R37" s="140"/>
      <c r="S37" s="140"/>
    </row>
    <row r="38" spans="1:19" ht="15" customHeight="1">
      <c r="A38" s="853" t="s">
        <v>195</v>
      </c>
      <c r="B38" s="132">
        <v>16</v>
      </c>
      <c r="C38" s="197">
        <v>4</v>
      </c>
      <c r="D38" s="131">
        <v>1</v>
      </c>
      <c r="E38" s="134">
        <f>C38*D38</f>
        <v>4</v>
      </c>
      <c r="F38" s="135">
        <f>SUM(I38:L38)</f>
        <v>20.053636363636361</v>
      </c>
      <c r="G38" s="136">
        <f>E38*F38</f>
        <v>80.214545454545444</v>
      </c>
      <c r="H38" s="142"/>
      <c r="I38" s="138">
        <v>16.63</v>
      </c>
      <c r="J38" s="139">
        <v>0.2</v>
      </c>
      <c r="K38" s="139">
        <v>0.2</v>
      </c>
      <c r="L38" s="201">
        <f>+I38/11*2</f>
        <v>3.0236363636363635</v>
      </c>
      <c r="M38" s="140"/>
      <c r="N38" s="140"/>
      <c r="O38" s="140"/>
      <c r="P38" s="140">
        <f>G38*1.578</f>
        <v>126.57855272727272</v>
      </c>
      <c r="Q38" s="140"/>
      <c r="R38" s="140"/>
      <c r="S38" s="140"/>
    </row>
    <row r="39" spans="1:19" ht="15" customHeight="1">
      <c r="A39" s="853"/>
      <c r="B39" s="132">
        <v>8</v>
      </c>
      <c r="C39" s="197">
        <v>68</v>
      </c>
      <c r="D39" s="131">
        <v>1</v>
      </c>
      <c r="E39" s="134">
        <f>C39*D39</f>
        <v>68</v>
      </c>
      <c r="F39" s="135">
        <f t="shared" ref="F39" si="24">SUM(I39:L39)</f>
        <v>1.8</v>
      </c>
      <c r="G39" s="136">
        <f t="shared" ref="G39:G40" si="25">E39*F39</f>
        <v>122.4</v>
      </c>
      <c r="H39" s="142"/>
      <c r="I39" s="138">
        <v>1.6</v>
      </c>
      <c r="J39" s="139">
        <v>0.2</v>
      </c>
      <c r="K39" s="139"/>
      <c r="L39" s="202"/>
      <c r="M39" s="139"/>
      <c r="N39" s="139"/>
      <c r="O39" s="139"/>
      <c r="P39" s="139"/>
      <c r="Q39" s="139"/>
      <c r="R39" s="139"/>
      <c r="S39" s="139">
        <f>G39*0.395</f>
        <v>48.348000000000006</v>
      </c>
    </row>
    <row r="40" spans="1:19" ht="15" customHeight="1">
      <c r="A40" s="131"/>
      <c r="B40" s="132"/>
      <c r="C40" s="197"/>
      <c r="D40" s="131"/>
      <c r="E40" s="134"/>
      <c r="F40" s="135"/>
      <c r="G40" s="136">
        <f t="shared" si="25"/>
        <v>0</v>
      </c>
      <c r="H40" s="142"/>
      <c r="I40" s="138"/>
      <c r="J40" s="139"/>
      <c r="K40" s="139"/>
      <c r="L40" s="201"/>
      <c r="M40" s="140"/>
      <c r="N40" s="140"/>
      <c r="O40" s="140"/>
      <c r="P40" s="140"/>
      <c r="Q40" s="140"/>
      <c r="R40" s="140"/>
      <c r="S40" s="140"/>
    </row>
    <row r="41" spans="1:19" ht="15" customHeight="1">
      <c r="A41" s="853" t="s">
        <v>201</v>
      </c>
      <c r="B41" s="132">
        <v>16</v>
      </c>
      <c r="C41" s="197">
        <v>4</v>
      </c>
      <c r="D41" s="131">
        <v>2</v>
      </c>
      <c r="E41" s="134">
        <f>C41*D41</f>
        <v>8</v>
      </c>
      <c r="F41" s="135">
        <f>SUM(I41:L41)</f>
        <v>3.95</v>
      </c>
      <c r="G41" s="136">
        <f>E41*F41</f>
        <v>31.6</v>
      </c>
      <c r="H41" s="142"/>
      <c r="I41" s="138">
        <v>3.55</v>
      </c>
      <c r="J41" s="139">
        <v>0.2</v>
      </c>
      <c r="K41" s="139">
        <v>0.2</v>
      </c>
      <c r="L41" s="201"/>
      <c r="M41" s="140"/>
      <c r="N41" s="140"/>
      <c r="O41" s="140"/>
      <c r="P41" s="140">
        <f>G41*1.578</f>
        <v>49.864800000000002</v>
      </c>
      <c r="Q41" s="140"/>
      <c r="R41" s="140"/>
      <c r="S41" s="140"/>
    </row>
    <row r="42" spans="1:19" ht="15" customHeight="1">
      <c r="A42" s="853"/>
      <c r="B42" s="132">
        <v>8</v>
      </c>
      <c r="C42" s="197">
        <v>15</v>
      </c>
      <c r="D42" s="131">
        <v>2</v>
      </c>
      <c r="E42" s="134">
        <f>C42*D42</f>
        <v>30</v>
      </c>
      <c r="F42" s="135">
        <f t="shared" ref="F42" si="26">SUM(I42:L42)</f>
        <v>1.8</v>
      </c>
      <c r="G42" s="136">
        <f t="shared" ref="G42:G43" si="27">E42*F42</f>
        <v>54</v>
      </c>
      <c r="H42" s="142"/>
      <c r="I42" s="138">
        <v>1.6</v>
      </c>
      <c r="J42" s="139">
        <v>0.2</v>
      </c>
      <c r="K42" s="139"/>
      <c r="L42" s="202"/>
      <c r="M42" s="139"/>
      <c r="N42" s="139"/>
      <c r="O42" s="139"/>
      <c r="P42" s="139"/>
      <c r="Q42" s="139"/>
      <c r="R42" s="139"/>
      <c r="S42" s="139">
        <f>G42*0.395</f>
        <v>21.330000000000002</v>
      </c>
    </row>
    <row r="43" spans="1:19" ht="15" customHeight="1">
      <c r="A43" s="131"/>
      <c r="B43" s="132"/>
      <c r="C43" s="197"/>
      <c r="D43" s="131"/>
      <c r="E43" s="134"/>
      <c r="F43" s="135"/>
      <c r="G43" s="136">
        <f t="shared" si="27"/>
        <v>0</v>
      </c>
      <c r="H43" s="142"/>
      <c r="I43" s="138"/>
      <c r="J43" s="139"/>
      <c r="K43" s="139"/>
      <c r="L43" s="201"/>
      <c r="M43" s="140"/>
      <c r="N43" s="140"/>
      <c r="O43" s="140"/>
      <c r="P43" s="140"/>
      <c r="Q43" s="140"/>
      <c r="R43" s="140"/>
      <c r="S43" s="140"/>
    </row>
    <row r="44" spans="1:19" ht="15" customHeight="1">
      <c r="A44" s="853" t="s">
        <v>197</v>
      </c>
      <c r="B44" s="132">
        <v>16</v>
      </c>
      <c r="C44" s="197">
        <v>4</v>
      </c>
      <c r="D44" s="131">
        <v>2</v>
      </c>
      <c r="E44" s="134">
        <f>C44*D44</f>
        <v>8</v>
      </c>
      <c r="F44" s="135">
        <f>SUM(I44:L44)</f>
        <v>8.7499999999999982</v>
      </c>
      <c r="G44" s="136">
        <f>E44*F44</f>
        <v>69.999999999999986</v>
      </c>
      <c r="H44" s="142"/>
      <c r="I44" s="138">
        <v>8.35</v>
      </c>
      <c r="J44" s="139">
        <v>0.2</v>
      </c>
      <c r="K44" s="139">
        <v>0.2</v>
      </c>
      <c r="L44" s="201"/>
      <c r="M44" s="140"/>
      <c r="N44" s="140"/>
      <c r="O44" s="140"/>
      <c r="P44" s="140">
        <f>G44*1.578</f>
        <v>110.45999999999998</v>
      </c>
      <c r="Q44" s="140"/>
      <c r="R44" s="140"/>
      <c r="S44" s="140"/>
    </row>
    <row r="45" spans="1:19" ht="15" customHeight="1">
      <c r="A45" s="853"/>
      <c r="B45" s="132">
        <v>8</v>
      </c>
      <c r="C45" s="197">
        <v>35</v>
      </c>
      <c r="D45" s="131">
        <v>2</v>
      </c>
      <c r="E45" s="134">
        <f>C45*D45</f>
        <v>70</v>
      </c>
      <c r="F45" s="135">
        <f t="shared" ref="F45" si="28">SUM(I45:L45)</f>
        <v>1.8</v>
      </c>
      <c r="G45" s="136">
        <f t="shared" ref="G45:G46" si="29">E45*F45</f>
        <v>126</v>
      </c>
      <c r="H45" s="142"/>
      <c r="I45" s="138">
        <v>1.6</v>
      </c>
      <c r="J45" s="139">
        <v>0.2</v>
      </c>
      <c r="K45" s="139"/>
      <c r="L45" s="202"/>
      <c r="M45" s="139"/>
      <c r="N45" s="139"/>
      <c r="O45" s="139"/>
      <c r="P45" s="139"/>
      <c r="Q45" s="139"/>
      <c r="R45" s="139"/>
      <c r="S45" s="139">
        <f>G45*0.395</f>
        <v>49.77</v>
      </c>
    </row>
    <row r="46" spans="1:19" ht="15" customHeight="1">
      <c r="A46" s="131"/>
      <c r="B46" s="132"/>
      <c r="C46" s="197"/>
      <c r="D46" s="131"/>
      <c r="E46" s="134"/>
      <c r="F46" s="135"/>
      <c r="G46" s="136">
        <f t="shared" si="29"/>
        <v>0</v>
      </c>
      <c r="H46" s="142"/>
      <c r="I46" s="138"/>
      <c r="J46" s="139"/>
      <c r="K46" s="139"/>
      <c r="L46" s="201"/>
      <c r="M46" s="140"/>
      <c r="N46" s="140"/>
      <c r="O46" s="140"/>
      <c r="P46" s="140"/>
      <c r="Q46" s="140"/>
      <c r="R46" s="140"/>
      <c r="S46" s="140"/>
    </row>
    <row r="47" spans="1:19">
      <c r="A47" s="853" t="s">
        <v>193</v>
      </c>
      <c r="B47" s="132">
        <v>16</v>
      </c>
      <c r="C47" s="197">
        <v>4</v>
      </c>
      <c r="D47" s="131">
        <v>2</v>
      </c>
      <c r="E47" s="134">
        <f>C47*D47</f>
        <v>8</v>
      </c>
      <c r="F47" s="135">
        <f>SUM(I47:L47)</f>
        <v>8.7499999999999982</v>
      </c>
      <c r="G47" s="136">
        <f>E47*F47</f>
        <v>69.999999999999986</v>
      </c>
      <c r="H47" s="142"/>
      <c r="I47" s="138">
        <v>8.35</v>
      </c>
      <c r="J47" s="139">
        <v>0.2</v>
      </c>
      <c r="K47" s="139">
        <v>0.2</v>
      </c>
      <c r="L47" s="201"/>
      <c r="M47" s="140"/>
      <c r="N47" s="140"/>
      <c r="O47" s="140"/>
      <c r="P47" s="140">
        <f>G47*1.578</f>
        <v>110.45999999999998</v>
      </c>
      <c r="Q47" s="140"/>
      <c r="R47" s="140"/>
      <c r="S47" s="140"/>
    </row>
    <row r="48" spans="1:19">
      <c r="A48" s="853"/>
      <c r="B48" s="132">
        <v>16</v>
      </c>
      <c r="C48" s="197">
        <v>1</v>
      </c>
      <c r="D48" s="131">
        <v>2</v>
      </c>
      <c r="E48" s="134">
        <f>C48*D48</f>
        <v>2</v>
      </c>
      <c r="F48" s="135">
        <f>SUM(I48:L48)</f>
        <v>5.5</v>
      </c>
      <c r="G48" s="136">
        <f>E48*F48</f>
        <v>11</v>
      </c>
      <c r="H48" s="142"/>
      <c r="I48" s="138">
        <v>2.6</v>
      </c>
      <c r="J48" s="139">
        <v>2.9</v>
      </c>
      <c r="K48" s="139"/>
      <c r="L48" s="201"/>
      <c r="M48" s="140"/>
      <c r="N48" s="140"/>
      <c r="O48" s="140"/>
      <c r="P48" s="140">
        <f>G48*1.578</f>
        <v>17.358000000000001</v>
      </c>
      <c r="Q48" s="140"/>
      <c r="R48" s="140"/>
      <c r="S48" s="140"/>
    </row>
    <row r="49" spans="1:19" ht="15" customHeight="1">
      <c r="A49" s="853"/>
      <c r="B49" s="132">
        <v>8</v>
      </c>
      <c r="C49" s="197">
        <v>35</v>
      </c>
      <c r="D49" s="131">
        <v>2</v>
      </c>
      <c r="E49" s="134">
        <f>C49*D49</f>
        <v>70</v>
      </c>
      <c r="F49" s="135">
        <f t="shared" ref="F49" si="30">SUM(I49:L49)</f>
        <v>1.8</v>
      </c>
      <c r="G49" s="136">
        <f t="shared" ref="G49:G50" si="31">E49*F49</f>
        <v>126</v>
      </c>
      <c r="H49" s="142"/>
      <c r="I49" s="138">
        <v>1.6</v>
      </c>
      <c r="J49" s="139">
        <v>0.2</v>
      </c>
      <c r="K49" s="139"/>
      <c r="L49" s="202"/>
      <c r="M49" s="139"/>
      <c r="N49" s="139"/>
      <c r="O49" s="139"/>
      <c r="P49" s="139"/>
      <c r="Q49" s="139"/>
      <c r="R49" s="139"/>
      <c r="S49" s="139">
        <f>G49*0.395</f>
        <v>49.77</v>
      </c>
    </row>
    <row r="50" spans="1:19" ht="15" customHeight="1">
      <c r="A50" s="131"/>
      <c r="B50" s="132"/>
      <c r="C50" s="197"/>
      <c r="D50" s="131"/>
      <c r="E50" s="134"/>
      <c r="F50" s="135"/>
      <c r="G50" s="136">
        <f t="shared" si="31"/>
        <v>0</v>
      </c>
      <c r="H50" s="142"/>
      <c r="I50" s="138"/>
      <c r="J50" s="139"/>
      <c r="K50" s="139"/>
      <c r="L50" s="201"/>
      <c r="M50" s="140"/>
      <c r="N50" s="140"/>
      <c r="O50" s="140"/>
      <c r="P50" s="140"/>
      <c r="Q50" s="140"/>
      <c r="R50" s="140"/>
      <c r="S50" s="140"/>
    </row>
    <row r="51" spans="1:19" ht="15" customHeight="1">
      <c r="A51" s="853" t="s">
        <v>194</v>
      </c>
      <c r="B51" s="132">
        <v>16</v>
      </c>
      <c r="C51" s="197">
        <v>4</v>
      </c>
      <c r="D51" s="131">
        <v>1</v>
      </c>
      <c r="E51" s="134">
        <f>C51*D51</f>
        <v>4</v>
      </c>
      <c r="F51" s="135">
        <f>SUM(I51:L51)</f>
        <v>6.8000000000000007</v>
      </c>
      <c r="G51" s="136">
        <f>E51*F51</f>
        <v>27.200000000000003</v>
      </c>
      <c r="H51" s="142"/>
      <c r="I51" s="138">
        <v>6.4</v>
      </c>
      <c r="J51" s="139">
        <v>0.2</v>
      </c>
      <c r="K51" s="139">
        <v>0.2</v>
      </c>
      <c r="L51" s="201"/>
      <c r="M51" s="140"/>
      <c r="N51" s="140"/>
      <c r="O51" s="140"/>
      <c r="P51" s="140">
        <f>G51*1.578</f>
        <v>42.921600000000005</v>
      </c>
      <c r="Q51" s="140"/>
      <c r="R51" s="140"/>
      <c r="S51" s="140"/>
    </row>
    <row r="52" spans="1:19" ht="15" customHeight="1">
      <c r="A52" s="853"/>
      <c r="B52" s="132">
        <v>8</v>
      </c>
      <c r="C52" s="197">
        <v>27</v>
      </c>
      <c r="D52" s="131">
        <v>1</v>
      </c>
      <c r="E52" s="134">
        <f>C52*D52</f>
        <v>27</v>
      </c>
      <c r="F52" s="135">
        <f t="shared" ref="F52" si="32">SUM(I52:L52)</f>
        <v>1.8</v>
      </c>
      <c r="G52" s="136">
        <f t="shared" ref="G52:G53" si="33">E52*F52</f>
        <v>48.6</v>
      </c>
      <c r="H52" s="142"/>
      <c r="I52" s="138">
        <v>1.6</v>
      </c>
      <c r="J52" s="139">
        <v>0.2</v>
      </c>
      <c r="K52" s="139"/>
      <c r="L52" s="202"/>
      <c r="M52" s="139"/>
      <c r="N52" s="139"/>
      <c r="O52" s="139"/>
      <c r="P52" s="139"/>
      <c r="Q52" s="139"/>
      <c r="R52" s="139"/>
      <c r="S52" s="139">
        <f>G52*0.395</f>
        <v>19.197000000000003</v>
      </c>
    </row>
    <row r="53" spans="1:19" ht="15" customHeight="1">
      <c r="A53" s="131"/>
      <c r="B53" s="132"/>
      <c r="C53" s="197"/>
      <c r="D53" s="131"/>
      <c r="E53" s="134"/>
      <c r="F53" s="135"/>
      <c r="G53" s="136">
        <f t="shared" si="33"/>
        <v>0</v>
      </c>
      <c r="H53" s="142"/>
      <c r="I53" s="138"/>
      <c r="J53" s="139"/>
      <c r="K53" s="139"/>
      <c r="L53" s="201"/>
      <c r="M53" s="140"/>
      <c r="N53" s="140"/>
      <c r="O53" s="140"/>
      <c r="P53" s="140"/>
      <c r="Q53" s="140"/>
      <c r="R53" s="140"/>
      <c r="S53" s="140"/>
    </row>
    <row r="54" spans="1:19" ht="15" customHeight="1">
      <c r="A54" s="853" t="s">
        <v>192</v>
      </c>
      <c r="B54" s="132">
        <v>16</v>
      </c>
      <c r="C54" s="197">
        <v>4</v>
      </c>
      <c r="D54" s="131">
        <v>1</v>
      </c>
      <c r="E54" s="134">
        <f>C54*D54</f>
        <v>4</v>
      </c>
      <c r="F54" s="135">
        <f>SUM(I54:L54)</f>
        <v>6.8000000000000007</v>
      </c>
      <c r="G54" s="136">
        <f>E54*F54</f>
        <v>27.200000000000003</v>
      </c>
      <c r="H54" s="142"/>
      <c r="I54" s="138">
        <v>6.4</v>
      </c>
      <c r="J54" s="139">
        <v>0.2</v>
      </c>
      <c r="K54" s="139">
        <v>0.2</v>
      </c>
      <c r="L54" s="201"/>
      <c r="M54" s="140"/>
      <c r="N54" s="140"/>
      <c r="O54" s="140"/>
      <c r="P54" s="140">
        <f>G54*1.578</f>
        <v>42.921600000000005</v>
      </c>
      <c r="Q54" s="140"/>
      <c r="R54" s="140"/>
      <c r="S54" s="140"/>
    </row>
    <row r="55" spans="1:19" ht="15.75" thickBot="1">
      <c r="A55" s="853"/>
      <c r="B55" s="132">
        <v>8</v>
      </c>
      <c r="C55" s="197">
        <v>27</v>
      </c>
      <c r="D55" s="131">
        <v>1</v>
      </c>
      <c r="E55" s="134">
        <f>C55*D55</f>
        <v>27</v>
      </c>
      <c r="F55" s="135">
        <f t="shared" ref="F55" si="34">SUM(I55:L55)</f>
        <v>1.8</v>
      </c>
      <c r="G55" s="136">
        <f t="shared" ref="G55" si="35">E55*F55</f>
        <v>48.6</v>
      </c>
      <c r="H55" s="142"/>
      <c r="I55" s="138">
        <v>1.6</v>
      </c>
      <c r="J55" s="139">
        <v>0.2</v>
      </c>
      <c r="K55" s="139"/>
      <c r="L55" s="202"/>
      <c r="M55" s="139"/>
      <c r="N55" s="139"/>
      <c r="O55" s="139"/>
      <c r="P55" s="139"/>
      <c r="Q55" s="139"/>
      <c r="R55" s="139"/>
      <c r="S55" s="139">
        <f>G55*0.395</f>
        <v>19.197000000000003</v>
      </c>
    </row>
    <row r="56" spans="1:19" ht="15.75" thickBot="1">
      <c r="A56" s="194"/>
      <c r="B56" s="145"/>
      <c r="C56" s="145"/>
      <c r="D56" s="146"/>
      <c r="E56" s="147"/>
      <c r="F56" s="148"/>
      <c r="G56" s="149"/>
      <c r="H56" s="150"/>
      <c r="I56" s="151"/>
      <c r="J56" s="152"/>
      <c r="K56" s="152"/>
      <c r="L56" s="203"/>
      <c r="M56" s="152"/>
      <c r="N56" s="152">
        <f t="shared" ref="N56:S56" si="36">SUM(N2:N55)</f>
        <v>0</v>
      </c>
      <c r="O56" s="152">
        <f t="shared" si="36"/>
        <v>0</v>
      </c>
      <c r="P56" s="152">
        <f t="shared" si="36"/>
        <v>1838.9495563636365</v>
      </c>
      <c r="Q56" s="152">
        <f t="shared" si="36"/>
        <v>167.68023272727271</v>
      </c>
      <c r="R56" s="152">
        <f t="shared" si="36"/>
        <v>0</v>
      </c>
      <c r="S56" s="153">
        <f t="shared" si="36"/>
        <v>820.0200000000001</v>
      </c>
    </row>
    <row r="58" spans="1:19">
      <c r="O58" s="154"/>
    </row>
  </sheetData>
  <mergeCells count="17">
    <mergeCell ref="A51:A52"/>
    <mergeCell ref="A54:A55"/>
    <mergeCell ref="A7:A9"/>
    <mergeCell ref="A11:A12"/>
    <mergeCell ref="A14:A15"/>
    <mergeCell ref="A17:A18"/>
    <mergeCell ref="A20:A21"/>
    <mergeCell ref="A23:A24"/>
    <mergeCell ref="A26:A28"/>
    <mergeCell ref="A30:A32"/>
    <mergeCell ref="A34:A36"/>
    <mergeCell ref="A47:A49"/>
    <mergeCell ref="A2:B2"/>
    <mergeCell ref="A3:A5"/>
    <mergeCell ref="A38:A39"/>
    <mergeCell ref="A41:A42"/>
    <mergeCell ref="A44:A45"/>
  </mergeCells>
  <pageMargins left="0.7" right="0.7" top="0.75" bottom="0.75" header="0.3" footer="0.3"/>
  <pageSetup scale="6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8"/>
  <sheetViews>
    <sheetView topLeftCell="A25" zoomScale="96" zoomScaleNormal="96" workbookViewId="0">
      <selection activeCell="K55" sqref="K55"/>
    </sheetView>
  </sheetViews>
  <sheetFormatPr defaultColWidth="9.140625" defaultRowHeight="15"/>
  <cols>
    <col min="2" max="2" width="10" style="25" customWidth="1"/>
    <col min="3" max="3" width="11" customWidth="1"/>
    <col min="4" max="4" width="10.42578125" customWidth="1"/>
    <col min="5" max="5" width="10.140625" customWidth="1"/>
    <col min="6" max="6" width="12.140625" customWidth="1"/>
    <col min="7" max="7" width="11.85546875" customWidth="1"/>
    <col min="8" max="8" width="11.28515625" customWidth="1"/>
    <col min="9" max="10" width="11" customWidth="1"/>
  </cols>
  <sheetData>
    <row r="1" spans="1:8">
      <c r="A1" s="808" t="s">
        <v>158</v>
      </c>
      <c r="B1" s="809"/>
      <c r="C1" s="809"/>
      <c r="D1" s="809"/>
      <c r="E1" s="809"/>
      <c r="F1" s="809"/>
      <c r="G1" s="29"/>
    </row>
    <row r="2" spans="1:8" ht="30">
      <c r="A2" s="30" t="s">
        <v>138</v>
      </c>
      <c r="B2" s="30" t="s">
        <v>159</v>
      </c>
      <c r="C2" s="30" t="s">
        <v>160</v>
      </c>
      <c r="D2" s="30" t="s">
        <v>161</v>
      </c>
      <c r="E2" s="30" t="s">
        <v>122</v>
      </c>
      <c r="F2" s="30" t="s">
        <v>162</v>
      </c>
      <c r="G2" s="30" t="s">
        <v>163</v>
      </c>
      <c r="H2" s="31" t="s">
        <v>31</v>
      </c>
    </row>
    <row r="3" spans="1:8">
      <c r="A3" s="32" t="s">
        <v>54</v>
      </c>
      <c r="B3" s="23">
        <v>4</v>
      </c>
      <c r="C3" s="33">
        <v>1.2</v>
      </c>
      <c r="D3" s="33">
        <v>10</v>
      </c>
      <c r="E3" s="32"/>
      <c r="F3" s="34"/>
      <c r="G3" s="34"/>
      <c r="H3" s="32">
        <f t="shared" ref="H3:H6" si="0">B3*C3*D3</f>
        <v>48</v>
      </c>
    </row>
    <row r="4" spans="1:8">
      <c r="A4" s="32" t="s">
        <v>152</v>
      </c>
      <c r="B4" s="23">
        <v>12</v>
      </c>
      <c r="C4" s="33">
        <v>1.4</v>
      </c>
      <c r="D4" s="33">
        <v>12</v>
      </c>
      <c r="E4" s="32"/>
      <c r="F4" s="34"/>
      <c r="G4" s="34"/>
      <c r="H4" s="32">
        <f t="shared" si="0"/>
        <v>201.59999999999997</v>
      </c>
    </row>
    <row r="5" spans="1:8">
      <c r="A5" s="32" t="s">
        <v>153</v>
      </c>
      <c r="B5" s="23">
        <v>20</v>
      </c>
      <c r="C5" s="33">
        <v>1.6</v>
      </c>
      <c r="D5" s="33">
        <v>14</v>
      </c>
      <c r="E5" s="32"/>
      <c r="F5" s="34"/>
      <c r="G5" s="34"/>
      <c r="H5" s="32">
        <f t="shared" si="0"/>
        <v>448</v>
      </c>
    </row>
    <row r="6" spans="1:8">
      <c r="A6" s="32" t="s">
        <v>244</v>
      </c>
      <c r="B6" s="23">
        <v>22</v>
      </c>
      <c r="C6" s="33">
        <v>1.8</v>
      </c>
      <c r="D6" s="33">
        <v>16</v>
      </c>
      <c r="E6" s="32"/>
      <c r="F6" s="34"/>
      <c r="G6" s="34"/>
      <c r="H6" s="32">
        <f t="shared" si="0"/>
        <v>633.6</v>
      </c>
    </row>
    <row r="7" spans="1:8">
      <c r="A7" s="32" t="s">
        <v>245</v>
      </c>
      <c r="B7" s="23">
        <v>12</v>
      </c>
      <c r="C7" s="33">
        <v>2</v>
      </c>
      <c r="D7" s="33">
        <v>18</v>
      </c>
      <c r="E7" s="32"/>
      <c r="F7" s="34"/>
      <c r="G7" s="34"/>
      <c r="H7" s="32">
        <f t="shared" ref="H7" si="1">B7*C7*D7</f>
        <v>432</v>
      </c>
    </row>
    <row r="8" spans="1:8">
      <c r="A8" s="32" t="s">
        <v>246</v>
      </c>
      <c r="B8" s="23">
        <v>17</v>
      </c>
      <c r="C8" s="33">
        <v>2.2000000000000002</v>
      </c>
      <c r="D8" s="33">
        <v>22</v>
      </c>
      <c r="E8" s="32"/>
      <c r="F8" s="34"/>
      <c r="G8" s="34"/>
      <c r="H8" s="32">
        <f t="shared" ref="H8" si="2">B8*C8*D8</f>
        <v>822.80000000000018</v>
      </c>
    </row>
    <row r="9" spans="1:8">
      <c r="A9" s="32" t="s">
        <v>247</v>
      </c>
      <c r="B9" s="23">
        <v>18</v>
      </c>
      <c r="C9" s="33">
        <v>2.6</v>
      </c>
      <c r="D9" s="33">
        <v>26</v>
      </c>
      <c r="E9" s="32"/>
      <c r="F9" s="34"/>
      <c r="G9" s="34"/>
      <c r="H9" s="32">
        <f t="shared" ref="H9:H10" si="3">B9*C9*D9</f>
        <v>1216.8000000000002</v>
      </c>
    </row>
    <row r="10" spans="1:8">
      <c r="A10" s="32" t="s">
        <v>248</v>
      </c>
      <c r="B10" s="23">
        <v>2</v>
      </c>
      <c r="C10" s="33">
        <v>3</v>
      </c>
      <c r="D10" s="33">
        <v>34</v>
      </c>
      <c r="E10" s="32"/>
      <c r="F10" s="34"/>
      <c r="G10" s="34"/>
      <c r="H10" s="32">
        <f t="shared" si="3"/>
        <v>204</v>
      </c>
    </row>
    <row r="11" spans="1:8">
      <c r="A11" s="32" t="s">
        <v>249</v>
      </c>
      <c r="B11" s="23">
        <v>2</v>
      </c>
      <c r="C11" s="33">
        <v>3.4</v>
      </c>
      <c r="D11" s="33">
        <v>46</v>
      </c>
      <c r="E11" s="32"/>
      <c r="F11" s="34"/>
      <c r="G11" s="34"/>
      <c r="H11" s="32">
        <f>B11*C11*D11</f>
        <v>312.8</v>
      </c>
    </row>
    <row r="12" spans="1:8">
      <c r="A12" s="855" t="s">
        <v>157</v>
      </c>
      <c r="B12" s="23">
        <v>2</v>
      </c>
      <c r="C12" s="33">
        <v>3.4</v>
      </c>
      <c r="D12" s="33">
        <v>17</v>
      </c>
      <c r="E12" s="32">
        <f>B12*C12*D12</f>
        <v>115.6</v>
      </c>
      <c r="F12" s="34"/>
      <c r="G12" s="34"/>
      <c r="H12" s="32"/>
    </row>
    <row r="13" spans="1:8">
      <c r="A13" s="856"/>
      <c r="B13" s="23">
        <v>2</v>
      </c>
      <c r="C13" s="33">
        <v>4.2</v>
      </c>
      <c r="D13" s="33">
        <v>14</v>
      </c>
      <c r="E13" s="32">
        <f>B13*C13*D13</f>
        <v>117.60000000000001</v>
      </c>
      <c r="F13" s="34"/>
      <c r="G13" s="34"/>
      <c r="H13" s="32"/>
    </row>
    <row r="14" spans="1:8">
      <c r="A14" s="855" t="s">
        <v>259</v>
      </c>
      <c r="B14" s="23">
        <v>1</v>
      </c>
      <c r="C14" s="33">
        <v>5</v>
      </c>
      <c r="D14" s="33">
        <v>14</v>
      </c>
      <c r="E14" s="32">
        <f>B14*C14*D14</f>
        <v>70</v>
      </c>
      <c r="F14" s="34"/>
      <c r="G14" s="34"/>
      <c r="H14" s="32"/>
    </row>
    <row r="15" spans="1:8">
      <c r="A15" s="856"/>
      <c r="B15" s="23">
        <v>1</v>
      </c>
      <c r="C15" s="33">
        <v>3.4</v>
      </c>
      <c r="D15" s="33">
        <v>21</v>
      </c>
      <c r="E15" s="32">
        <f>B15*C15*D15</f>
        <v>71.399999999999991</v>
      </c>
      <c r="F15" s="34"/>
      <c r="G15" s="34"/>
      <c r="H15" s="32"/>
    </row>
    <row r="16" spans="1:8">
      <c r="A16" s="29"/>
      <c r="B16" s="35"/>
      <c r="C16" s="810" t="s">
        <v>164</v>
      </c>
      <c r="D16" s="811"/>
      <c r="E16" s="36">
        <f>SUM(E3:E15)</f>
        <v>374.59999999999997</v>
      </c>
      <c r="F16" s="36">
        <f>SUM(F3:F15)</f>
        <v>0</v>
      </c>
      <c r="G16" s="36">
        <f>SUM(G3:G15)</f>
        <v>0</v>
      </c>
      <c r="H16" s="36">
        <f>SUM(H3:H15)</f>
        <v>4319.6000000000004</v>
      </c>
    </row>
    <row r="17" spans="1:10">
      <c r="A17" s="29"/>
      <c r="B17" s="35"/>
      <c r="C17" s="812" t="s">
        <v>165</v>
      </c>
      <c r="D17" s="813"/>
      <c r="E17" s="32">
        <v>1.58</v>
      </c>
      <c r="F17" s="34">
        <v>2.4700000000000002</v>
      </c>
      <c r="G17" s="34">
        <v>3.85</v>
      </c>
      <c r="H17" s="32">
        <v>0.89</v>
      </c>
    </row>
    <row r="18" spans="1:10" ht="15.75" thickBot="1">
      <c r="A18" s="29"/>
      <c r="B18" s="35"/>
      <c r="C18" s="814" t="s">
        <v>166</v>
      </c>
      <c r="D18" s="815"/>
      <c r="E18" s="37">
        <f>E16*E17</f>
        <v>591.86799999999994</v>
      </c>
      <c r="F18" s="37">
        <f>F16*F17</f>
        <v>0</v>
      </c>
      <c r="G18" s="37">
        <f>G16*G17</f>
        <v>0</v>
      </c>
      <c r="H18" s="37">
        <f>H16*H17</f>
        <v>3844.4440000000004</v>
      </c>
      <c r="I18" s="111">
        <f>SUM(E18:H18)</f>
        <v>4436.3119999999999</v>
      </c>
    </row>
    <row r="20" spans="1:10">
      <c r="A20" s="816" t="s">
        <v>128</v>
      </c>
      <c r="B20" s="816"/>
      <c r="C20" s="816"/>
      <c r="D20" s="816"/>
      <c r="E20" s="816"/>
      <c r="F20" s="816"/>
    </row>
    <row r="21" spans="1:10" ht="45">
      <c r="A21" s="30" t="s">
        <v>138</v>
      </c>
      <c r="B21" s="30" t="s">
        <v>167</v>
      </c>
      <c r="C21" s="30" t="s">
        <v>160</v>
      </c>
      <c r="D21" s="30" t="s">
        <v>161</v>
      </c>
      <c r="E21" s="30" t="s">
        <v>122</v>
      </c>
      <c r="F21" s="30" t="s">
        <v>162</v>
      </c>
      <c r="G21" s="30" t="s">
        <v>163</v>
      </c>
      <c r="H21" s="38" t="s">
        <v>32</v>
      </c>
      <c r="J21" s="103"/>
    </row>
    <row r="22" spans="1:10">
      <c r="A22" s="817" t="s">
        <v>154</v>
      </c>
      <c r="B22" s="33">
        <v>5</v>
      </c>
      <c r="C22" s="33">
        <v>3</v>
      </c>
      <c r="D22" s="33">
        <v>8</v>
      </c>
      <c r="E22" s="32">
        <f>B22*C22*D22</f>
        <v>120</v>
      </c>
      <c r="F22" s="32"/>
      <c r="G22" s="32"/>
      <c r="H22" s="4"/>
    </row>
    <row r="23" spans="1:10">
      <c r="A23" s="817"/>
      <c r="B23" s="33">
        <v>5</v>
      </c>
      <c r="C23" s="33">
        <v>1.3</v>
      </c>
      <c r="D23" s="33">
        <v>11</v>
      </c>
      <c r="E23" s="32"/>
      <c r="F23" s="32"/>
      <c r="G23" s="32"/>
      <c r="H23" s="4">
        <f>B23*C23*D23</f>
        <v>71.5</v>
      </c>
    </row>
    <row r="24" spans="1:10">
      <c r="A24" s="817"/>
      <c r="B24" s="33">
        <v>5</v>
      </c>
      <c r="C24" s="33">
        <v>0.95</v>
      </c>
      <c r="D24" s="33">
        <v>11</v>
      </c>
      <c r="E24" s="32"/>
      <c r="F24" s="32"/>
      <c r="G24" s="32"/>
      <c r="H24" s="4">
        <f>B24*C24*D24</f>
        <v>52.25</v>
      </c>
    </row>
    <row r="25" spans="1:10">
      <c r="A25" s="817" t="s">
        <v>155</v>
      </c>
      <c r="B25" s="33">
        <v>59</v>
      </c>
      <c r="C25" s="33">
        <v>3</v>
      </c>
      <c r="D25" s="33">
        <v>6</v>
      </c>
      <c r="E25" s="32">
        <f>B25*C25*D25</f>
        <v>1062</v>
      </c>
      <c r="F25" s="32"/>
      <c r="G25" s="32"/>
      <c r="H25" s="4"/>
    </row>
    <row r="26" spans="1:10">
      <c r="A26" s="817"/>
      <c r="B26" s="33">
        <v>59</v>
      </c>
      <c r="C26" s="33">
        <v>1.3</v>
      </c>
      <c r="D26" s="33">
        <v>11</v>
      </c>
      <c r="E26" s="32"/>
      <c r="F26" s="32"/>
      <c r="G26" s="32"/>
      <c r="H26" s="4">
        <f>B26*C26*D26</f>
        <v>843.7</v>
      </c>
    </row>
    <row r="27" spans="1:10">
      <c r="A27" s="817" t="s">
        <v>144</v>
      </c>
      <c r="B27" s="33">
        <v>8</v>
      </c>
      <c r="C27" s="33">
        <v>3</v>
      </c>
      <c r="D27" s="33">
        <v>4</v>
      </c>
      <c r="E27" s="32">
        <f>B27*C27*D27</f>
        <v>96</v>
      </c>
      <c r="F27" s="32"/>
      <c r="G27" s="32"/>
      <c r="H27" s="4"/>
    </row>
    <row r="28" spans="1:10">
      <c r="A28" s="817"/>
      <c r="B28" s="33">
        <v>8</v>
      </c>
      <c r="C28" s="33">
        <v>1.1000000000000001</v>
      </c>
      <c r="D28" s="33">
        <v>11</v>
      </c>
      <c r="E28" s="32"/>
      <c r="F28" s="32"/>
      <c r="G28" s="32"/>
      <c r="H28" s="4">
        <f>B28*C28*D28</f>
        <v>96.800000000000011</v>
      </c>
    </row>
    <row r="29" spans="1:10">
      <c r="A29" s="817" t="s">
        <v>156</v>
      </c>
      <c r="B29" s="33">
        <v>9</v>
      </c>
      <c r="C29" s="33">
        <v>3</v>
      </c>
      <c r="D29" s="33">
        <v>6</v>
      </c>
      <c r="E29" s="32">
        <f>B29*C29*D29</f>
        <v>162</v>
      </c>
      <c r="F29" s="32"/>
      <c r="G29" s="32"/>
      <c r="H29" s="4"/>
    </row>
    <row r="30" spans="1:10">
      <c r="A30" s="817"/>
      <c r="B30" s="33">
        <v>9</v>
      </c>
      <c r="C30" s="33">
        <v>1.3</v>
      </c>
      <c r="D30" s="33">
        <v>11</v>
      </c>
      <c r="E30" s="32"/>
      <c r="F30" s="32"/>
      <c r="G30" s="32"/>
      <c r="H30" s="4">
        <f>B30*C30*D30</f>
        <v>128.70000000000002</v>
      </c>
    </row>
    <row r="31" spans="1:10">
      <c r="A31" s="817" t="s">
        <v>145</v>
      </c>
      <c r="B31" s="33">
        <v>31</v>
      </c>
      <c r="C31" s="33">
        <v>3</v>
      </c>
      <c r="D31" s="33">
        <v>4</v>
      </c>
      <c r="E31" s="32">
        <f>B31*C31*D31</f>
        <v>372</v>
      </c>
      <c r="F31" s="32"/>
      <c r="G31" s="32"/>
      <c r="H31" s="4"/>
    </row>
    <row r="32" spans="1:10">
      <c r="A32" s="817"/>
      <c r="B32" s="33">
        <v>31</v>
      </c>
      <c r="C32" s="33">
        <v>1.1000000000000001</v>
      </c>
      <c r="D32" s="33">
        <v>11</v>
      </c>
      <c r="E32" s="32"/>
      <c r="F32" s="32"/>
      <c r="G32" s="32"/>
      <c r="H32" s="4">
        <f>B32*C32*D32</f>
        <v>375.1</v>
      </c>
    </row>
    <row r="33" spans="1:10">
      <c r="A33" s="817" t="s">
        <v>250</v>
      </c>
      <c r="B33" s="33">
        <v>2</v>
      </c>
      <c r="C33" s="33">
        <v>3</v>
      </c>
      <c r="D33" s="33">
        <v>14</v>
      </c>
      <c r="E33" s="32"/>
      <c r="F33" s="32">
        <f>B33*C33*D33</f>
        <v>84</v>
      </c>
      <c r="G33" s="32"/>
      <c r="H33" s="4"/>
    </row>
    <row r="34" spans="1:10">
      <c r="A34" s="817"/>
      <c r="B34" s="33">
        <v>2</v>
      </c>
      <c r="C34" s="33">
        <v>1.9</v>
      </c>
      <c r="D34" s="33">
        <v>11</v>
      </c>
      <c r="E34" s="32"/>
      <c r="F34" s="32"/>
      <c r="G34" s="32"/>
      <c r="H34" s="4">
        <f>B34*C34*D34</f>
        <v>41.8</v>
      </c>
    </row>
    <row r="35" spans="1:10">
      <c r="A35" s="817"/>
      <c r="B35" s="33">
        <v>2</v>
      </c>
      <c r="C35" s="33">
        <v>1.35</v>
      </c>
      <c r="D35" s="33">
        <v>11</v>
      </c>
      <c r="E35" s="32"/>
      <c r="F35" s="32"/>
      <c r="G35" s="32"/>
      <c r="H35" s="4">
        <f>B35*C35*D35</f>
        <v>29.700000000000003</v>
      </c>
    </row>
    <row r="36" spans="1:10">
      <c r="A36" s="817"/>
      <c r="B36" s="33">
        <v>2</v>
      </c>
      <c r="C36" s="33">
        <v>1.4</v>
      </c>
      <c r="D36" s="33">
        <v>11</v>
      </c>
      <c r="E36" s="32"/>
      <c r="F36" s="32"/>
      <c r="G36" s="32"/>
      <c r="H36" s="4">
        <f>B36*C36*D36</f>
        <v>30.799999999999997</v>
      </c>
    </row>
    <row r="37" spans="1:10">
      <c r="A37" s="817" t="s">
        <v>251</v>
      </c>
      <c r="B37" s="33">
        <v>2</v>
      </c>
      <c r="C37" s="33">
        <v>3</v>
      </c>
      <c r="D37" s="33">
        <v>4</v>
      </c>
      <c r="E37" s="32"/>
      <c r="F37" s="32">
        <f>B37*C37*D37</f>
        <v>24</v>
      </c>
      <c r="G37" s="32"/>
      <c r="H37" s="4"/>
    </row>
    <row r="38" spans="1:10">
      <c r="A38" s="817"/>
      <c r="B38" s="33">
        <v>2</v>
      </c>
      <c r="C38" s="33">
        <v>3</v>
      </c>
      <c r="D38" s="33">
        <v>8</v>
      </c>
      <c r="E38" s="32">
        <f>B38*C38*D38</f>
        <v>48</v>
      </c>
      <c r="F38" s="32"/>
      <c r="G38" s="32"/>
      <c r="H38" s="4"/>
    </row>
    <row r="39" spans="1:10">
      <c r="A39" s="817"/>
      <c r="B39" s="33">
        <v>2</v>
      </c>
      <c r="C39" s="33">
        <v>1.7</v>
      </c>
      <c r="D39" s="33">
        <v>11</v>
      </c>
      <c r="E39" s="32"/>
      <c r="F39" s="32"/>
      <c r="G39" s="32"/>
      <c r="H39" s="4">
        <f>B39*C39*D39</f>
        <v>37.4</v>
      </c>
    </row>
    <row r="40" spans="1:10">
      <c r="A40" s="817"/>
      <c r="B40" s="33">
        <v>2</v>
      </c>
      <c r="C40" s="33">
        <v>1.1499999999999999</v>
      </c>
      <c r="D40" s="33">
        <v>11</v>
      </c>
      <c r="E40" s="32"/>
      <c r="F40" s="32"/>
      <c r="G40" s="32"/>
      <c r="H40" s="4">
        <f>B40*C40*D40</f>
        <v>25.299999999999997</v>
      </c>
    </row>
    <row r="41" spans="1:10">
      <c r="A41" s="29"/>
      <c r="B41" s="35"/>
      <c r="C41" s="854" t="s">
        <v>164</v>
      </c>
      <c r="D41" s="854"/>
      <c r="E41" s="39">
        <f>SUM(E22:E40)</f>
        <v>1860</v>
      </c>
      <c r="F41" s="39">
        <f t="shared" ref="F41:G41" si="4">SUM(F22:F40)</f>
        <v>108</v>
      </c>
      <c r="G41" s="39">
        <f t="shared" si="4"/>
        <v>0</v>
      </c>
      <c r="H41" s="39">
        <f>SUM(H22:H40)</f>
        <v>1733.0500000000002</v>
      </c>
      <c r="J41" s="104"/>
    </row>
    <row r="42" spans="1:10">
      <c r="A42" s="29"/>
      <c r="B42" s="35"/>
      <c r="C42" s="819" t="s">
        <v>165</v>
      </c>
      <c r="D42" s="817"/>
      <c r="E42" s="32">
        <v>1.58</v>
      </c>
      <c r="F42" s="32">
        <v>2.4700000000000002</v>
      </c>
      <c r="G42" s="4">
        <v>3.85</v>
      </c>
      <c r="H42" s="4">
        <v>0.39500000000000002</v>
      </c>
    </row>
    <row r="43" spans="1:10">
      <c r="A43" s="29"/>
      <c r="B43" s="35"/>
      <c r="C43" s="818" t="s">
        <v>166</v>
      </c>
      <c r="D43" s="818"/>
      <c r="E43" s="39">
        <f>E41*E42</f>
        <v>2938.8</v>
      </c>
      <c r="F43" s="39">
        <f>F41*F42</f>
        <v>266.76000000000005</v>
      </c>
      <c r="G43" s="39">
        <f>G41*G42</f>
        <v>0</v>
      </c>
      <c r="H43" s="39">
        <f>H41*H42</f>
        <v>684.55475000000013</v>
      </c>
      <c r="J43" s="104"/>
    </row>
    <row r="45" spans="1:10">
      <c r="A45" s="816" t="s">
        <v>184</v>
      </c>
      <c r="B45" s="816"/>
      <c r="C45" s="816"/>
      <c r="D45" s="816"/>
      <c r="E45" s="816"/>
      <c r="F45" s="816"/>
    </row>
    <row r="46" spans="1:10" ht="45">
      <c r="A46" s="30" t="s">
        <v>138</v>
      </c>
      <c r="B46" s="30" t="s">
        <v>167</v>
      </c>
      <c r="C46" s="30" t="s">
        <v>160</v>
      </c>
      <c r="D46" s="30" t="s">
        <v>161</v>
      </c>
      <c r="E46" s="30" t="s">
        <v>122</v>
      </c>
      <c r="F46" s="30" t="s">
        <v>162</v>
      </c>
      <c r="G46" s="30" t="s">
        <v>163</v>
      </c>
      <c r="H46" s="38" t="s">
        <v>32</v>
      </c>
    </row>
    <row r="47" spans="1:10">
      <c r="A47" s="817" t="s">
        <v>154</v>
      </c>
      <c r="B47" s="33">
        <v>5</v>
      </c>
      <c r="C47" s="33">
        <v>4</v>
      </c>
      <c r="D47" s="33">
        <v>8</v>
      </c>
      <c r="E47" s="32">
        <f>B47*C47*D47</f>
        <v>160</v>
      </c>
      <c r="F47" s="32"/>
      <c r="G47" s="32"/>
      <c r="H47" s="4"/>
    </row>
    <row r="48" spans="1:10">
      <c r="A48" s="817"/>
      <c r="B48" s="33">
        <v>5</v>
      </c>
      <c r="C48" s="33">
        <v>1.3</v>
      </c>
      <c r="D48" s="33">
        <v>22</v>
      </c>
      <c r="E48" s="32"/>
      <c r="F48" s="32"/>
      <c r="G48" s="32"/>
      <c r="H48" s="4">
        <f>B48*C48*D48</f>
        <v>143</v>
      </c>
    </row>
    <row r="49" spans="1:8">
      <c r="A49" s="817"/>
      <c r="B49" s="33">
        <v>5</v>
      </c>
      <c r="C49" s="33">
        <v>0.95</v>
      </c>
      <c r="D49" s="33">
        <v>22</v>
      </c>
      <c r="E49" s="32"/>
      <c r="F49" s="32"/>
      <c r="G49" s="32"/>
      <c r="H49" s="4">
        <f>B49*C49*D49</f>
        <v>104.5</v>
      </c>
    </row>
    <row r="50" spans="1:8">
      <c r="A50" s="817" t="s">
        <v>155</v>
      </c>
      <c r="B50" s="33">
        <v>59</v>
      </c>
      <c r="C50" s="33">
        <v>4</v>
      </c>
      <c r="D50" s="33">
        <v>6</v>
      </c>
      <c r="E50" s="32">
        <f>B50*C50*D50</f>
        <v>1416</v>
      </c>
      <c r="F50" s="32"/>
      <c r="G50" s="32"/>
      <c r="H50" s="4"/>
    </row>
    <row r="51" spans="1:8">
      <c r="A51" s="817"/>
      <c r="B51" s="33">
        <v>59</v>
      </c>
      <c r="C51" s="33">
        <v>1.3</v>
      </c>
      <c r="D51" s="33">
        <v>22</v>
      </c>
      <c r="E51" s="32"/>
      <c r="F51" s="32"/>
      <c r="G51" s="32"/>
      <c r="H51" s="4">
        <f>B51*C51*D51</f>
        <v>1687.4</v>
      </c>
    </row>
    <row r="52" spans="1:8">
      <c r="A52" s="817" t="s">
        <v>144</v>
      </c>
      <c r="B52" s="33">
        <v>8</v>
      </c>
      <c r="C52" s="33">
        <v>5</v>
      </c>
      <c r="D52" s="33">
        <v>4</v>
      </c>
      <c r="E52" s="32">
        <f>B52*C52*D52</f>
        <v>160</v>
      </c>
      <c r="F52" s="32"/>
      <c r="G52" s="32"/>
      <c r="H52" s="4"/>
    </row>
    <row r="53" spans="1:8">
      <c r="A53" s="817"/>
      <c r="B53" s="33">
        <v>8</v>
      </c>
      <c r="C53" s="33">
        <v>1.1000000000000001</v>
      </c>
      <c r="D53" s="33">
        <v>22</v>
      </c>
      <c r="E53" s="32"/>
      <c r="F53" s="32"/>
      <c r="G53" s="32"/>
      <c r="H53" s="4">
        <f>B53*C53*D53</f>
        <v>193.60000000000002</v>
      </c>
    </row>
    <row r="54" spans="1:8">
      <c r="A54" s="817" t="s">
        <v>156</v>
      </c>
      <c r="B54" s="33">
        <v>9</v>
      </c>
      <c r="C54" s="33">
        <v>5</v>
      </c>
      <c r="D54" s="33">
        <v>6</v>
      </c>
      <c r="E54" s="32">
        <f>B54*C54*D54</f>
        <v>270</v>
      </c>
      <c r="F54" s="32"/>
      <c r="G54" s="32"/>
      <c r="H54" s="4"/>
    </row>
    <row r="55" spans="1:8">
      <c r="A55" s="817"/>
      <c r="B55" s="33">
        <v>9</v>
      </c>
      <c r="C55" s="33">
        <v>1.3</v>
      </c>
      <c r="D55" s="33">
        <v>22</v>
      </c>
      <c r="E55" s="32"/>
      <c r="F55" s="32"/>
      <c r="G55" s="32"/>
      <c r="H55" s="4">
        <f>B55*C55*D55</f>
        <v>257.40000000000003</v>
      </c>
    </row>
    <row r="56" spans="1:8">
      <c r="A56" s="817" t="s">
        <v>250</v>
      </c>
      <c r="B56" s="33">
        <v>2</v>
      </c>
      <c r="C56" s="33">
        <v>4</v>
      </c>
      <c r="D56" s="33">
        <v>14</v>
      </c>
      <c r="E56" s="32"/>
      <c r="F56" s="32">
        <f>B56*C56*D56</f>
        <v>112</v>
      </c>
      <c r="G56" s="32"/>
      <c r="H56" s="4"/>
    </row>
    <row r="57" spans="1:8">
      <c r="A57" s="817"/>
      <c r="B57" s="33">
        <v>2</v>
      </c>
      <c r="C57" s="33">
        <v>1.9</v>
      </c>
      <c r="D57" s="33">
        <v>22</v>
      </c>
      <c r="E57" s="32"/>
      <c r="F57" s="32"/>
      <c r="G57" s="32"/>
      <c r="H57" s="4">
        <f>B57*C57*D57</f>
        <v>83.6</v>
      </c>
    </row>
    <row r="58" spans="1:8">
      <c r="A58" s="817"/>
      <c r="B58" s="33">
        <v>2</v>
      </c>
      <c r="C58" s="33">
        <v>1.35</v>
      </c>
      <c r="D58" s="33">
        <v>22</v>
      </c>
      <c r="E58" s="32"/>
      <c r="F58" s="32"/>
      <c r="G58" s="32"/>
      <c r="H58" s="4">
        <f>B58*C58*D58</f>
        <v>59.400000000000006</v>
      </c>
    </row>
    <row r="59" spans="1:8">
      <c r="A59" s="817"/>
      <c r="B59" s="33">
        <v>2</v>
      </c>
      <c r="C59" s="33">
        <v>1.4</v>
      </c>
      <c r="D59" s="33">
        <v>22</v>
      </c>
      <c r="E59" s="32"/>
      <c r="F59" s="32"/>
      <c r="G59" s="32"/>
      <c r="H59" s="4">
        <f>B59*C59*D59</f>
        <v>61.599999999999994</v>
      </c>
    </row>
    <row r="60" spans="1:8">
      <c r="A60" s="817" t="s">
        <v>251</v>
      </c>
      <c r="B60" s="33">
        <v>2</v>
      </c>
      <c r="C60" s="33">
        <v>4</v>
      </c>
      <c r="D60" s="33">
        <v>4</v>
      </c>
      <c r="E60" s="32"/>
      <c r="F60" s="32">
        <f>B60*C60*D60</f>
        <v>32</v>
      </c>
      <c r="G60" s="32"/>
      <c r="H60" s="4"/>
    </row>
    <row r="61" spans="1:8">
      <c r="A61" s="817"/>
      <c r="B61" s="33">
        <v>2</v>
      </c>
      <c r="C61" s="33">
        <v>3</v>
      </c>
      <c r="D61" s="33">
        <v>8</v>
      </c>
      <c r="E61" s="32">
        <f>B61*C61*D61</f>
        <v>48</v>
      </c>
      <c r="F61" s="32"/>
      <c r="G61" s="32"/>
      <c r="H61" s="4"/>
    </row>
    <row r="62" spans="1:8">
      <c r="A62" s="817"/>
      <c r="B62" s="33">
        <v>2</v>
      </c>
      <c r="C62" s="33">
        <v>1.7</v>
      </c>
      <c r="D62" s="33">
        <v>22</v>
      </c>
      <c r="E62" s="32"/>
      <c r="F62" s="32"/>
      <c r="G62" s="32"/>
      <c r="H62" s="4">
        <f>B62*C62*D62</f>
        <v>74.8</v>
      </c>
    </row>
    <row r="63" spans="1:8">
      <c r="A63" s="817"/>
      <c r="B63" s="33">
        <v>2</v>
      </c>
      <c r="C63" s="33">
        <v>1.1499999999999999</v>
      </c>
      <c r="D63" s="33">
        <v>22</v>
      </c>
      <c r="E63" s="32"/>
      <c r="F63" s="32"/>
      <c r="G63" s="32"/>
      <c r="H63" s="4">
        <f>B63*C63*D63</f>
        <v>50.599999999999994</v>
      </c>
    </row>
    <row r="64" spans="1:8">
      <c r="A64" s="29"/>
      <c r="B64" s="35"/>
      <c r="C64" s="854" t="s">
        <v>164</v>
      </c>
      <c r="D64" s="854"/>
      <c r="E64" s="39">
        <f>SUM(E47:E63)</f>
        <v>2054</v>
      </c>
      <c r="F64" s="39">
        <f>SUM(F47:F63)</f>
        <v>144</v>
      </c>
      <c r="G64" s="39">
        <f>SUM(G47:G63)</f>
        <v>0</v>
      </c>
      <c r="H64" s="39">
        <f>SUM(H47:H63)</f>
        <v>2715.9</v>
      </c>
    </row>
    <row r="65" spans="1:8">
      <c r="A65" s="29"/>
      <c r="B65" s="35"/>
      <c r="C65" s="819" t="s">
        <v>165</v>
      </c>
      <c r="D65" s="817"/>
      <c r="E65" s="32">
        <v>1.58</v>
      </c>
      <c r="F65" s="32">
        <v>2.4700000000000002</v>
      </c>
      <c r="G65" s="4">
        <v>3.85</v>
      </c>
      <c r="H65" s="4">
        <v>0.39500000000000002</v>
      </c>
    </row>
    <row r="66" spans="1:8">
      <c r="A66" s="29"/>
      <c r="B66" s="35"/>
      <c r="C66" s="818" t="s">
        <v>166</v>
      </c>
      <c r="D66" s="818"/>
      <c r="E66" s="39">
        <f>E64*E65</f>
        <v>3245.32</v>
      </c>
      <c r="F66" s="39">
        <f>F64*F65</f>
        <v>355.68</v>
      </c>
      <c r="G66" s="39">
        <f>G64*G65</f>
        <v>0</v>
      </c>
      <c r="H66" s="39">
        <f>H64*H65</f>
        <v>1072.7805000000001</v>
      </c>
    </row>
    <row r="68" spans="1:8">
      <c r="A68" s="816" t="s">
        <v>260</v>
      </c>
      <c r="B68" s="816"/>
      <c r="C68" s="816"/>
      <c r="D68" s="816"/>
      <c r="E68" s="816"/>
      <c r="F68" s="816"/>
    </row>
    <row r="69" spans="1:8" ht="45">
      <c r="A69" s="30" t="s">
        <v>138</v>
      </c>
      <c r="B69" s="30" t="s">
        <v>167</v>
      </c>
      <c r="C69" s="30" t="s">
        <v>160</v>
      </c>
      <c r="D69" s="30" t="s">
        <v>161</v>
      </c>
      <c r="E69" s="30" t="s">
        <v>122</v>
      </c>
      <c r="F69" s="30" t="s">
        <v>162</v>
      </c>
      <c r="G69" s="30" t="s">
        <v>163</v>
      </c>
      <c r="H69" s="38" t="s">
        <v>32</v>
      </c>
    </row>
    <row r="70" spans="1:8">
      <c r="A70" s="817" t="s">
        <v>144</v>
      </c>
      <c r="B70" s="33">
        <v>8</v>
      </c>
      <c r="C70" s="33">
        <v>4</v>
      </c>
      <c r="D70" s="33">
        <v>4</v>
      </c>
      <c r="E70" s="32">
        <f>B70*C70*D70</f>
        <v>128</v>
      </c>
      <c r="F70" s="32"/>
      <c r="G70" s="32"/>
      <c r="H70" s="4"/>
    </row>
    <row r="71" spans="1:8">
      <c r="A71" s="817"/>
      <c r="B71" s="33">
        <v>8</v>
      </c>
      <c r="C71" s="33">
        <v>1.1000000000000001</v>
      </c>
      <c r="D71" s="33">
        <v>22</v>
      </c>
      <c r="E71" s="32"/>
      <c r="F71" s="32"/>
      <c r="G71" s="32"/>
      <c r="H71" s="4">
        <f>B71*C71*D71</f>
        <v>193.60000000000002</v>
      </c>
    </row>
    <row r="72" spans="1:8">
      <c r="A72" s="817" t="s">
        <v>156</v>
      </c>
      <c r="B72" s="33">
        <v>9</v>
      </c>
      <c r="C72" s="33">
        <v>4</v>
      </c>
      <c r="D72" s="33">
        <v>6</v>
      </c>
      <c r="E72" s="32">
        <f>B72*C72*D72</f>
        <v>216</v>
      </c>
      <c r="F72" s="32"/>
      <c r="G72" s="32"/>
      <c r="H72" s="4"/>
    </row>
    <row r="73" spans="1:8">
      <c r="A73" s="817"/>
      <c r="B73" s="33">
        <v>9</v>
      </c>
      <c r="C73" s="33">
        <v>1.3</v>
      </c>
      <c r="D73" s="33">
        <v>22</v>
      </c>
      <c r="E73" s="32"/>
      <c r="F73" s="32"/>
      <c r="G73" s="32"/>
      <c r="H73" s="4">
        <f>B73*C73*D73</f>
        <v>257.40000000000003</v>
      </c>
    </row>
    <row r="74" spans="1:8">
      <c r="A74" s="817" t="s">
        <v>145</v>
      </c>
      <c r="B74" s="33">
        <v>31</v>
      </c>
      <c r="C74" s="33">
        <v>4</v>
      </c>
      <c r="D74" s="33">
        <v>4</v>
      </c>
      <c r="E74" s="32">
        <f t="shared" ref="E74" si="5">B74*C74*D74</f>
        <v>496</v>
      </c>
      <c r="F74" s="32"/>
      <c r="G74" s="32"/>
      <c r="H74" s="4"/>
    </row>
    <row r="75" spans="1:8">
      <c r="A75" s="817"/>
      <c r="B75" s="33">
        <v>31</v>
      </c>
      <c r="C75" s="33">
        <v>1.1000000000000001</v>
      </c>
      <c r="D75" s="33">
        <v>11</v>
      </c>
      <c r="E75" s="32"/>
      <c r="F75" s="32"/>
      <c r="G75" s="32"/>
      <c r="H75" s="4">
        <f t="shared" ref="H75" si="6">B75*C75*D75</f>
        <v>375.1</v>
      </c>
    </row>
    <row r="76" spans="1:8">
      <c r="A76" s="29"/>
      <c r="B76" s="35"/>
      <c r="C76" s="854" t="s">
        <v>164</v>
      </c>
      <c r="D76" s="854"/>
      <c r="E76" s="39">
        <f>SUM(E70:E75)</f>
        <v>840</v>
      </c>
      <c r="F76" s="39">
        <f>SUM(F70:F75)</f>
        <v>0</v>
      </c>
      <c r="G76" s="39">
        <f>SUM(G70:G75)</f>
        <v>0</v>
      </c>
      <c r="H76" s="39">
        <f>SUM(H70:H75)</f>
        <v>826.10000000000014</v>
      </c>
    </row>
    <row r="77" spans="1:8">
      <c r="A77" s="29"/>
      <c r="B77" s="35"/>
      <c r="C77" s="819" t="s">
        <v>165</v>
      </c>
      <c r="D77" s="817"/>
      <c r="E77" s="32">
        <v>1.58</v>
      </c>
      <c r="F77" s="32">
        <v>2.4700000000000002</v>
      </c>
      <c r="G77" s="4">
        <v>3.85</v>
      </c>
      <c r="H77" s="4">
        <v>0.39500000000000002</v>
      </c>
    </row>
    <row r="78" spans="1:8">
      <c r="A78" s="29"/>
      <c r="B78" s="35"/>
      <c r="C78" s="818" t="s">
        <v>166</v>
      </c>
      <c r="D78" s="818"/>
      <c r="E78" s="39">
        <f>E76*E77</f>
        <v>1327.2</v>
      </c>
      <c r="F78" s="39">
        <f>F76*F77</f>
        <v>0</v>
      </c>
      <c r="G78" s="39">
        <f>G76*G77</f>
        <v>0</v>
      </c>
      <c r="H78" s="39">
        <f>H76*H77</f>
        <v>326.30950000000007</v>
      </c>
    </row>
  </sheetData>
  <mergeCells count="34">
    <mergeCell ref="C78:D78"/>
    <mergeCell ref="A74:A75"/>
    <mergeCell ref="A72:A73"/>
    <mergeCell ref="C76:D76"/>
    <mergeCell ref="C77:D77"/>
    <mergeCell ref="C66:D66"/>
    <mergeCell ref="A68:F68"/>
    <mergeCell ref="A70:A71"/>
    <mergeCell ref="A56:A59"/>
    <mergeCell ref="A60:A63"/>
    <mergeCell ref="C64:D64"/>
    <mergeCell ref="C65:D65"/>
    <mergeCell ref="A1:F1"/>
    <mergeCell ref="C16:D16"/>
    <mergeCell ref="C17:D17"/>
    <mergeCell ref="C18:D18"/>
    <mergeCell ref="A20:F20"/>
    <mergeCell ref="A12:A13"/>
    <mergeCell ref="A14:A15"/>
    <mergeCell ref="A22:A24"/>
    <mergeCell ref="A25:A26"/>
    <mergeCell ref="A27:A28"/>
    <mergeCell ref="C41:D41"/>
    <mergeCell ref="C42:D42"/>
    <mergeCell ref="C43:D43"/>
    <mergeCell ref="A29:A30"/>
    <mergeCell ref="A31:A32"/>
    <mergeCell ref="A33:A36"/>
    <mergeCell ref="A37:A40"/>
    <mergeCell ref="A45:F45"/>
    <mergeCell ref="A47:A49"/>
    <mergeCell ref="A50:A51"/>
    <mergeCell ref="A52:A53"/>
    <mergeCell ref="A54:A55"/>
  </mergeCells>
  <phoneticPr fontId="14" type="noConversion"/>
  <pageMargins left="0.7" right="0.7" top="0.75" bottom="0.75" header="0.3" footer="0.3"/>
  <pageSetup orientation="portrait" horizont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8"/>
  <sheetViews>
    <sheetView zoomScale="90" zoomScaleNormal="90" workbookViewId="0">
      <selection activeCell="I20" sqref="I20"/>
    </sheetView>
  </sheetViews>
  <sheetFormatPr defaultColWidth="9.140625" defaultRowHeight="15"/>
  <cols>
    <col min="1" max="1" width="14.85546875" customWidth="1"/>
    <col min="2" max="2" width="9.140625" style="11"/>
    <col min="3" max="3" width="10.42578125" customWidth="1"/>
    <col min="4" max="4" width="12.7109375" customWidth="1"/>
    <col min="5" max="5" width="10.7109375" customWidth="1"/>
    <col min="6" max="6" width="10.42578125" style="51" customWidth="1"/>
    <col min="7" max="7" width="12.42578125" customWidth="1"/>
  </cols>
  <sheetData>
    <row r="1" spans="1:11" ht="15.75">
      <c r="A1" s="857" t="s">
        <v>173</v>
      </c>
      <c r="B1" s="857"/>
      <c r="C1" s="857"/>
      <c r="D1" s="857"/>
      <c r="E1" s="857"/>
      <c r="F1" s="857"/>
      <c r="G1" s="41"/>
    </row>
    <row r="2" spans="1:11" ht="31.5" customHeight="1">
      <c r="A2" s="42" t="s">
        <v>138</v>
      </c>
      <c r="B2" s="43" t="s">
        <v>141</v>
      </c>
      <c r="C2" s="43" t="s">
        <v>174</v>
      </c>
      <c r="D2" s="42" t="s">
        <v>175</v>
      </c>
      <c r="E2" s="42" t="s">
        <v>176</v>
      </c>
      <c r="F2" s="43" t="s">
        <v>177</v>
      </c>
      <c r="G2" s="42" t="s">
        <v>164</v>
      </c>
      <c r="H2" s="5" t="s">
        <v>178</v>
      </c>
    </row>
    <row r="3" spans="1:11" ht="15.75">
      <c r="A3" s="44" t="s">
        <v>203</v>
      </c>
      <c r="B3" s="45">
        <v>9.85</v>
      </c>
      <c r="C3" s="46">
        <v>0.2</v>
      </c>
      <c r="D3" s="46">
        <v>0.75</v>
      </c>
      <c r="E3" s="46">
        <v>4</v>
      </c>
      <c r="F3" s="47">
        <f>B3*C3*D3*E3</f>
        <v>5.91</v>
      </c>
      <c r="G3" s="48">
        <f>B3*E3</f>
        <v>39.4</v>
      </c>
      <c r="H3" s="4">
        <f>((D3*2)+C3)*G3</f>
        <v>66.97999999999999</v>
      </c>
      <c r="I3">
        <f>G3*C3</f>
        <v>7.88</v>
      </c>
    </row>
    <row r="4" spans="1:11" ht="15.75">
      <c r="A4" s="44" t="s">
        <v>202</v>
      </c>
      <c r="B4" s="45">
        <v>16.3</v>
      </c>
      <c r="C4" s="46">
        <v>0.2</v>
      </c>
      <c r="D4" s="46">
        <v>0.75</v>
      </c>
      <c r="E4" s="46">
        <v>2</v>
      </c>
      <c r="F4" s="47">
        <f>B4*C4*D4*E4</f>
        <v>4.8900000000000006</v>
      </c>
      <c r="G4" s="48">
        <f>B4*E4</f>
        <v>32.6</v>
      </c>
      <c r="H4" s="4">
        <f t="shared" ref="H4:H6" si="0">((D4*2)+C4)*G4</f>
        <v>55.42</v>
      </c>
      <c r="I4">
        <f>G4*C4</f>
        <v>6.5200000000000005</v>
      </c>
    </row>
    <row r="5" spans="1:11" ht="15.75">
      <c r="A5" s="44" t="s">
        <v>204</v>
      </c>
      <c r="B5" s="45">
        <v>16.3</v>
      </c>
      <c r="C5" s="46">
        <v>0.2</v>
      </c>
      <c r="D5" s="46">
        <v>0.6</v>
      </c>
      <c r="E5" s="46">
        <v>2</v>
      </c>
      <c r="F5" s="47">
        <f>B5*C5*D5*E5</f>
        <v>3.9119999999999999</v>
      </c>
      <c r="G5" s="48">
        <f>B5*E5</f>
        <v>32.6</v>
      </c>
      <c r="H5" s="4">
        <f t="shared" si="0"/>
        <v>45.64</v>
      </c>
      <c r="I5">
        <f>G5*C5</f>
        <v>6.5200000000000005</v>
      </c>
    </row>
    <row r="6" spans="1:11" ht="15.75">
      <c r="A6" s="44" t="s">
        <v>205</v>
      </c>
      <c r="B6" s="45">
        <v>9.85</v>
      </c>
      <c r="C6" s="46">
        <v>0.2</v>
      </c>
      <c r="D6" s="46">
        <v>0.6</v>
      </c>
      <c r="E6" s="46">
        <v>4</v>
      </c>
      <c r="F6" s="47">
        <f>B6*C6*D6*E6</f>
        <v>4.7279999999999998</v>
      </c>
      <c r="G6" s="48">
        <f>B6*E6</f>
        <v>39.4</v>
      </c>
      <c r="H6" s="4">
        <f t="shared" si="0"/>
        <v>55.16</v>
      </c>
      <c r="I6">
        <f>G6*C6</f>
        <v>7.88</v>
      </c>
    </row>
    <row r="7" spans="1:11" ht="15.75">
      <c r="A7" s="106" t="s">
        <v>146</v>
      </c>
      <c r="B7" s="106"/>
      <c r="C7" s="45"/>
      <c r="D7" s="49"/>
      <c r="E7" s="50"/>
      <c r="F7" s="50">
        <f>SUM(F3:F6)</f>
        <v>19.439999999999998</v>
      </c>
      <c r="G7" s="50">
        <f>SUM(G3:G6)</f>
        <v>144</v>
      </c>
      <c r="H7" s="50">
        <f>SUM(H3:H6)</f>
        <v>223.2</v>
      </c>
      <c r="I7" s="50">
        <f>SUM(I3:I6)</f>
        <v>28.8</v>
      </c>
    </row>
    <row r="9" spans="1:11" s="56" customFormat="1" ht="32.25" thickBot="1">
      <c r="A9" s="52" t="s">
        <v>138</v>
      </c>
      <c r="B9" s="53" t="s">
        <v>141</v>
      </c>
      <c r="C9" s="52" t="s">
        <v>176</v>
      </c>
      <c r="D9" s="54" t="s">
        <v>169</v>
      </c>
      <c r="E9" s="52" t="s">
        <v>163</v>
      </c>
      <c r="F9" s="53" t="s">
        <v>162</v>
      </c>
      <c r="G9" s="54" t="s">
        <v>122</v>
      </c>
      <c r="H9" s="52" t="s">
        <v>31</v>
      </c>
      <c r="I9" s="52" t="s">
        <v>123</v>
      </c>
      <c r="J9" s="55" t="s">
        <v>32</v>
      </c>
      <c r="K9" s="54" t="s">
        <v>179</v>
      </c>
    </row>
    <row r="10" spans="1:11" s="63" customFormat="1" ht="15.75">
      <c r="A10" s="57" t="s">
        <v>203</v>
      </c>
      <c r="B10" s="58">
        <v>10.45</v>
      </c>
      <c r="C10" s="59">
        <v>4</v>
      </c>
      <c r="D10" s="60">
        <v>4</v>
      </c>
      <c r="E10" s="61"/>
      <c r="F10" s="59"/>
      <c r="G10" s="60">
        <f>D10*C10*B10</f>
        <v>167.2</v>
      </c>
      <c r="H10" s="60"/>
      <c r="I10" s="60"/>
      <c r="J10" s="60"/>
      <c r="K10" s="62"/>
    </row>
    <row r="11" spans="1:11" s="63" customFormat="1" ht="15.75">
      <c r="A11" s="44"/>
      <c r="B11" s="45">
        <v>10.050000000000001</v>
      </c>
      <c r="C11" s="46">
        <v>4</v>
      </c>
      <c r="D11" s="72">
        <v>2</v>
      </c>
      <c r="E11" s="44"/>
      <c r="F11" s="46"/>
      <c r="G11" s="72"/>
      <c r="H11" s="72">
        <f>B11*C11*D11</f>
        <v>80.400000000000006</v>
      </c>
      <c r="I11" s="72"/>
      <c r="J11" s="72"/>
      <c r="K11" s="72"/>
    </row>
    <row r="12" spans="1:11" s="63" customFormat="1" ht="15.75">
      <c r="A12" s="44"/>
      <c r="B12" s="45">
        <f>3.8+5</f>
        <v>8.8000000000000007</v>
      </c>
      <c r="C12" s="46">
        <v>4</v>
      </c>
      <c r="D12" s="72">
        <v>2</v>
      </c>
      <c r="E12" s="44"/>
      <c r="F12" s="46"/>
      <c r="G12" s="72">
        <f>D12*C12*B12</f>
        <v>70.400000000000006</v>
      </c>
      <c r="H12" s="72"/>
      <c r="I12" s="72"/>
      <c r="J12" s="72"/>
      <c r="K12" s="72"/>
    </row>
    <row r="13" spans="1:11" s="63" customFormat="1" ht="16.5" thickBot="1">
      <c r="A13" s="64"/>
      <c r="B13" s="65">
        <v>2.1</v>
      </c>
      <c r="C13" s="66">
        <v>4</v>
      </c>
      <c r="D13" s="67">
        <v>51</v>
      </c>
      <c r="E13" s="68"/>
      <c r="F13" s="66"/>
      <c r="G13" s="67"/>
      <c r="H13" s="67"/>
      <c r="I13" s="67"/>
      <c r="J13" s="67">
        <f>B13*C13*D13</f>
        <v>428.40000000000003</v>
      </c>
      <c r="K13" s="69"/>
    </row>
    <row r="14" spans="1:11" s="63" customFormat="1" ht="15.75" customHeight="1">
      <c r="A14" s="57" t="s">
        <v>202</v>
      </c>
      <c r="B14" s="58">
        <v>18.91</v>
      </c>
      <c r="C14" s="59">
        <v>2</v>
      </c>
      <c r="D14" s="60">
        <v>4</v>
      </c>
      <c r="E14" s="61"/>
      <c r="F14" s="59"/>
      <c r="G14" s="60">
        <f>D14*C14*B14</f>
        <v>151.28</v>
      </c>
      <c r="H14" s="60"/>
      <c r="I14" s="60"/>
      <c r="J14" s="60"/>
      <c r="K14" s="62"/>
    </row>
    <row r="15" spans="1:11" s="63" customFormat="1" ht="15.75" customHeight="1">
      <c r="A15" s="44"/>
      <c r="B15" s="45">
        <v>18.510000000000002</v>
      </c>
      <c r="C15" s="46">
        <v>2</v>
      </c>
      <c r="D15" s="72">
        <v>2</v>
      </c>
      <c r="E15" s="44"/>
      <c r="F15" s="46"/>
      <c r="G15" s="72"/>
      <c r="H15" s="72">
        <f>B15*C15*D15</f>
        <v>74.040000000000006</v>
      </c>
      <c r="I15" s="72"/>
      <c r="J15" s="72"/>
      <c r="K15" s="72"/>
    </row>
    <row r="16" spans="1:11" s="63" customFormat="1" ht="15.75" customHeight="1">
      <c r="A16" s="44"/>
      <c r="B16" s="45">
        <f>4.86+7.95+4.8</f>
        <v>17.61</v>
      </c>
      <c r="C16" s="46">
        <v>2</v>
      </c>
      <c r="D16" s="72">
        <v>2</v>
      </c>
      <c r="E16" s="44"/>
      <c r="F16" s="46"/>
      <c r="G16" s="72">
        <f>D16*C16*B16</f>
        <v>70.44</v>
      </c>
      <c r="H16" s="72"/>
      <c r="I16" s="72"/>
      <c r="J16" s="72"/>
      <c r="K16" s="72"/>
    </row>
    <row r="17" spans="1:12" s="63" customFormat="1" ht="15.75" customHeight="1" thickBot="1">
      <c r="A17" s="64"/>
      <c r="B17" s="65">
        <v>2.1</v>
      </c>
      <c r="C17" s="66">
        <v>2</v>
      </c>
      <c r="D17" s="67">
        <v>83</v>
      </c>
      <c r="E17" s="68"/>
      <c r="F17" s="66"/>
      <c r="G17" s="67"/>
      <c r="H17" s="67"/>
      <c r="I17" s="67"/>
      <c r="J17" s="67">
        <f>B17*C17*D17</f>
        <v>348.6</v>
      </c>
      <c r="K17" s="69"/>
    </row>
    <row r="18" spans="1:12" s="63" customFormat="1" ht="15.75" customHeight="1">
      <c r="A18" s="57" t="s">
        <v>204</v>
      </c>
      <c r="B18" s="58">
        <v>20.91</v>
      </c>
      <c r="C18" s="59">
        <v>2</v>
      </c>
      <c r="D18" s="60">
        <v>2</v>
      </c>
      <c r="E18" s="61"/>
      <c r="F18" s="59">
        <f>B18*C18*D18</f>
        <v>83.64</v>
      </c>
      <c r="G18" s="60"/>
      <c r="H18" s="60"/>
      <c r="I18" s="60"/>
      <c r="J18" s="70"/>
      <c r="K18" s="62"/>
    </row>
    <row r="19" spans="1:12" s="63" customFormat="1" ht="15.75">
      <c r="A19" s="82"/>
      <c r="B19" s="83">
        <f>6.71+6.75</f>
        <v>13.46</v>
      </c>
      <c r="C19" s="84">
        <v>2</v>
      </c>
      <c r="D19" s="85">
        <v>2</v>
      </c>
      <c r="E19" s="86">
        <f>D19*C19*B19</f>
        <v>53.84</v>
      </c>
      <c r="F19" s="84"/>
      <c r="G19" s="85"/>
      <c r="H19" s="85"/>
      <c r="I19" s="85"/>
      <c r="J19" s="87"/>
      <c r="K19" s="88"/>
    </row>
    <row r="20" spans="1:12" s="63" customFormat="1" ht="15.75">
      <c r="A20" s="82"/>
      <c r="B20" s="83">
        <v>5.15</v>
      </c>
      <c r="C20" s="84">
        <v>2</v>
      </c>
      <c r="D20" s="85">
        <v>2</v>
      </c>
      <c r="E20" s="86"/>
      <c r="F20" s="84"/>
      <c r="G20" s="85">
        <f>B20*C20*D20</f>
        <v>20.6</v>
      </c>
      <c r="H20" s="85"/>
      <c r="I20" s="85"/>
      <c r="J20" s="87"/>
      <c r="K20" s="88"/>
    </row>
    <row r="21" spans="1:12" s="63" customFormat="1" ht="15.75">
      <c r="A21" s="82"/>
      <c r="B21" s="83">
        <f>4.86+7.95+4.8</f>
        <v>17.61</v>
      </c>
      <c r="C21" s="84">
        <v>2</v>
      </c>
      <c r="D21" s="85">
        <v>1</v>
      </c>
      <c r="E21" s="86">
        <f>D21*C21*B21</f>
        <v>35.22</v>
      </c>
      <c r="F21" s="84"/>
      <c r="G21" s="85"/>
      <c r="H21" s="85"/>
      <c r="I21" s="85"/>
      <c r="J21" s="87"/>
      <c r="K21" s="88"/>
    </row>
    <row r="22" spans="1:12" s="63" customFormat="1" ht="16.5" thickBot="1">
      <c r="A22" s="75"/>
      <c r="B22" s="76">
        <v>1.8</v>
      </c>
      <c r="C22" s="77">
        <v>2</v>
      </c>
      <c r="D22" s="78">
        <v>110</v>
      </c>
      <c r="E22" s="79"/>
      <c r="F22" s="77"/>
      <c r="G22" s="78"/>
      <c r="H22" s="78"/>
      <c r="I22" s="78">
        <f>B22*C22*D22</f>
        <v>396</v>
      </c>
      <c r="J22" s="80"/>
      <c r="K22" s="81"/>
    </row>
    <row r="23" spans="1:12" s="63" customFormat="1" ht="15.75">
      <c r="A23" s="57" t="s">
        <v>205</v>
      </c>
      <c r="B23" s="58">
        <v>10.45</v>
      </c>
      <c r="C23" s="59">
        <v>4</v>
      </c>
      <c r="D23" s="60">
        <v>4</v>
      </c>
      <c r="E23" s="61"/>
      <c r="F23" s="59"/>
      <c r="G23" s="60">
        <f>D23*C23*B23</f>
        <v>167.2</v>
      </c>
      <c r="H23" s="60"/>
      <c r="I23" s="60"/>
      <c r="J23" s="60"/>
      <c r="K23" s="62"/>
    </row>
    <row r="24" spans="1:12" s="63" customFormat="1" ht="15.75">
      <c r="A24" s="71"/>
      <c r="B24" s="45">
        <v>2.95</v>
      </c>
      <c r="C24" s="46">
        <v>4</v>
      </c>
      <c r="D24" s="72">
        <v>1</v>
      </c>
      <c r="E24" s="44"/>
      <c r="F24" s="46"/>
      <c r="G24" s="72">
        <f>D24*C24*B24</f>
        <v>11.8</v>
      </c>
      <c r="H24" s="72"/>
      <c r="I24" s="72"/>
      <c r="J24" s="72"/>
      <c r="K24" s="74"/>
    </row>
    <row r="25" spans="1:12" s="63" customFormat="1" ht="15.75">
      <c r="A25" s="71"/>
      <c r="B25" s="45">
        <v>4.4000000000000004</v>
      </c>
      <c r="C25" s="46">
        <v>4</v>
      </c>
      <c r="D25" s="72">
        <v>2</v>
      </c>
      <c r="E25" s="44"/>
      <c r="F25" s="46">
        <f>D25*C25*B25</f>
        <v>35.200000000000003</v>
      </c>
      <c r="G25" s="72"/>
      <c r="H25" s="72"/>
      <c r="I25" s="72"/>
      <c r="J25" s="72"/>
      <c r="K25" s="74"/>
    </row>
    <row r="26" spans="1:12" s="63" customFormat="1" ht="15.75" customHeight="1">
      <c r="A26" s="71"/>
      <c r="B26" s="45">
        <v>3.4</v>
      </c>
      <c r="C26" s="46">
        <v>4</v>
      </c>
      <c r="D26" s="72">
        <v>2</v>
      </c>
      <c r="E26" s="44"/>
      <c r="F26" s="46"/>
      <c r="G26" s="72">
        <f>D26*C26*B26</f>
        <v>27.2</v>
      </c>
      <c r="H26" s="72"/>
      <c r="I26" s="72"/>
      <c r="J26" s="72"/>
      <c r="K26" s="74"/>
    </row>
    <row r="27" spans="1:12" s="63" customFormat="1" ht="15.75" customHeight="1">
      <c r="A27" s="71"/>
      <c r="B27" s="45">
        <v>2.1</v>
      </c>
      <c r="C27" s="46">
        <v>4</v>
      </c>
      <c r="D27" s="72">
        <v>28</v>
      </c>
      <c r="E27" s="44"/>
      <c r="F27" s="46"/>
      <c r="G27" s="72"/>
      <c r="H27" s="72"/>
      <c r="I27" s="72"/>
      <c r="J27" s="72">
        <f>B27*C27*D27</f>
        <v>235.20000000000002</v>
      </c>
      <c r="K27" s="74"/>
    </row>
    <row r="28" spans="1:12" s="63" customFormat="1" ht="15.75" customHeight="1" thickBot="1">
      <c r="A28" s="64"/>
      <c r="B28" s="65">
        <v>2.1</v>
      </c>
      <c r="C28" s="66">
        <v>4</v>
      </c>
      <c r="D28" s="67">
        <v>40</v>
      </c>
      <c r="E28" s="68"/>
      <c r="F28" s="66"/>
      <c r="G28" s="67"/>
      <c r="H28" s="67"/>
      <c r="I28" s="67">
        <f>B28*C28*D28</f>
        <v>336</v>
      </c>
      <c r="J28" s="67"/>
      <c r="K28" s="69"/>
    </row>
    <row r="29" spans="1:12" ht="15.75">
      <c r="A29" s="89" t="s">
        <v>146</v>
      </c>
      <c r="B29" s="90"/>
      <c r="C29" s="91"/>
      <c r="D29" s="60"/>
      <c r="E29" s="92">
        <f>SUM(E10:E28)</f>
        <v>89.06</v>
      </c>
      <c r="F29" s="92">
        <f t="shared" ref="F29:K29" si="1">SUM(F10:F28)</f>
        <v>118.84</v>
      </c>
      <c r="G29" s="92">
        <f t="shared" si="1"/>
        <v>686.12</v>
      </c>
      <c r="H29" s="92">
        <f t="shared" si="1"/>
        <v>154.44</v>
      </c>
      <c r="I29" s="92">
        <f t="shared" si="1"/>
        <v>732</v>
      </c>
      <c r="J29" s="92">
        <f t="shared" si="1"/>
        <v>1012.2</v>
      </c>
      <c r="K29" s="92">
        <f t="shared" si="1"/>
        <v>0</v>
      </c>
    </row>
    <row r="30" spans="1:12">
      <c r="A30" s="63"/>
      <c r="B30" s="858" t="s">
        <v>165</v>
      </c>
      <c r="C30" s="859"/>
      <c r="D30" s="72"/>
      <c r="E30" s="72">
        <v>3.85</v>
      </c>
      <c r="F30" s="93">
        <v>2.4700000000000002</v>
      </c>
      <c r="G30" s="72">
        <v>1.58</v>
      </c>
      <c r="H30" s="72">
        <v>0.89</v>
      </c>
      <c r="I30" s="72">
        <v>0.62</v>
      </c>
      <c r="J30" s="73">
        <v>0.39500000000000002</v>
      </c>
      <c r="K30" s="74">
        <v>6.31</v>
      </c>
    </row>
    <row r="31" spans="1:12" ht="15.75" thickBot="1">
      <c r="A31" s="63"/>
      <c r="B31" s="860" t="s">
        <v>180</v>
      </c>
      <c r="C31" s="861"/>
      <c r="D31" s="67"/>
      <c r="E31" s="94">
        <f>E29*E30</f>
        <v>342.88100000000003</v>
      </c>
      <c r="F31" s="94">
        <f t="shared" ref="F31:J31" si="2">F29*F30</f>
        <v>293.53480000000002</v>
      </c>
      <c r="G31" s="94">
        <f t="shared" si="2"/>
        <v>1084.0696</v>
      </c>
      <c r="H31" s="94">
        <f t="shared" si="2"/>
        <v>137.45160000000001</v>
      </c>
      <c r="I31" s="94">
        <f t="shared" si="2"/>
        <v>453.84</v>
      </c>
      <c r="J31" s="94">
        <f t="shared" si="2"/>
        <v>399.81900000000002</v>
      </c>
      <c r="K31" s="95">
        <f t="shared" ref="K31" si="3">K29*K30</f>
        <v>0</v>
      </c>
      <c r="L31" s="112">
        <f>SUM(E31:K31)</f>
        <v>2711.596</v>
      </c>
    </row>
    <row r="32" spans="1:12">
      <c r="A32" s="63"/>
      <c r="B32" s="96"/>
      <c r="C32" s="63"/>
      <c r="D32" s="63"/>
      <c r="E32" s="63"/>
      <c r="F32" s="97"/>
      <c r="G32" s="63"/>
      <c r="H32" s="63"/>
      <c r="I32" s="63"/>
      <c r="J32" s="63"/>
      <c r="K32" s="63"/>
    </row>
    <row r="34" spans="1:9">
      <c r="A34" s="38" t="s">
        <v>181</v>
      </c>
      <c r="B34" s="38" t="s">
        <v>141</v>
      </c>
      <c r="C34" s="38" t="s">
        <v>168</v>
      </c>
      <c r="D34" s="38" t="s">
        <v>169</v>
      </c>
      <c r="E34" s="38" t="s">
        <v>171</v>
      </c>
      <c r="F34" s="98" t="s">
        <v>170</v>
      </c>
      <c r="G34" s="5" t="s">
        <v>182</v>
      </c>
      <c r="H34" s="5" t="s">
        <v>183</v>
      </c>
    </row>
    <row r="35" spans="1:9">
      <c r="A35" s="33" t="s">
        <v>123</v>
      </c>
      <c r="B35" s="33">
        <v>8.15</v>
      </c>
      <c r="C35" s="33"/>
      <c r="D35" s="33">
        <f>82+82</f>
        <v>164</v>
      </c>
      <c r="E35" s="33"/>
      <c r="F35" s="99">
        <f>B35*D35</f>
        <v>1336.6000000000001</v>
      </c>
      <c r="G35" s="4"/>
      <c r="H35" s="4"/>
    </row>
    <row r="36" spans="1:9">
      <c r="A36" s="33">
        <v>1</v>
      </c>
      <c r="B36" s="33">
        <v>3.9</v>
      </c>
      <c r="C36" s="33"/>
      <c r="D36" s="33">
        <f>56+56</f>
        <v>112</v>
      </c>
      <c r="E36" s="33"/>
      <c r="F36" s="99">
        <f t="shared" ref="F36:F45" si="4">B36*D36</f>
        <v>436.8</v>
      </c>
      <c r="G36" s="4"/>
      <c r="H36" s="4"/>
    </row>
    <row r="37" spans="1:9">
      <c r="A37" s="33">
        <v>1</v>
      </c>
      <c r="B37" s="33">
        <v>3.9</v>
      </c>
      <c r="C37" s="33"/>
      <c r="D37" s="33">
        <f>101+101</f>
        <v>202</v>
      </c>
      <c r="E37" s="33">
        <f>D37*B37</f>
        <v>787.8</v>
      </c>
      <c r="F37" s="99"/>
      <c r="G37" s="4"/>
      <c r="H37" s="4"/>
    </row>
    <row r="38" spans="1:9">
      <c r="A38" s="33">
        <v>1</v>
      </c>
      <c r="B38" s="33">
        <v>5.0999999999999996</v>
      </c>
      <c r="C38" s="33"/>
      <c r="D38" s="33">
        <f>82+82</f>
        <v>164</v>
      </c>
      <c r="E38" s="33"/>
      <c r="F38" s="99">
        <f t="shared" si="4"/>
        <v>836.4</v>
      </c>
      <c r="G38" s="4"/>
      <c r="H38" s="4"/>
    </row>
    <row r="39" spans="1:9">
      <c r="A39" s="33">
        <v>1</v>
      </c>
      <c r="B39" s="33">
        <v>1.85</v>
      </c>
      <c r="C39" s="33"/>
      <c r="D39" s="33">
        <f>56+56</f>
        <v>112</v>
      </c>
      <c r="E39" s="33"/>
      <c r="F39" s="99">
        <f t="shared" si="4"/>
        <v>207.20000000000002</v>
      </c>
      <c r="G39" s="4"/>
      <c r="H39" s="4"/>
    </row>
    <row r="40" spans="1:9">
      <c r="A40" s="33" t="s">
        <v>31</v>
      </c>
      <c r="B40" s="33">
        <v>7.86</v>
      </c>
      <c r="C40" s="33"/>
      <c r="D40" s="33">
        <f>49+49</f>
        <v>98</v>
      </c>
      <c r="E40" s="33"/>
      <c r="F40" s="99">
        <f t="shared" si="4"/>
        <v>770.28000000000009</v>
      </c>
      <c r="G40" s="4"/>
      <c r="H40" s="4"/>
    </row>
    <row r="41" spans="1:9">
      <c r="A41" s="33">
        <v>1</v>
      </c>
      <c r="B41" s="33">
        <v>3.75</v>
      </c>
      <c r="C41" s="33"/>
      <c r="D41" s="33">
        <f>32+32</f>
        <v>64</v>
      </c>
      <c r="E41" s="33">
        <f>D41*B41</f>
        <v>240</v>
      </c>
      <c r="F41" s="99"/>
      <c r="G41" s="4"/>
      <c r="H41" s="4"/>
    </row>
    <row r="42" spans="1:9">
      <c r="A42" s="33">
        <v>1</v>
      </c>
      <c r="B42" s="33">
        <v>4.9400000000000004</v>
      </c>
      <c r="C42" s="33"/>
      <c r="D42" s="33">
        <f>49+49</f>
        <v>98</v>
      </c>
      <c r="E42" s="33"/>
      <c r="F42" s="99">
        <f t="shared" si="4"/>
        <v>484.12000000000006</v>
      </c>
      <c r="G42" s="4"/>
      <c r="H42" s="4"/>
    </row>
    <row r="43" spans="1:9">
      <c r="A43" s="100"/>
      <c r="B43" s="101">
        <v>8.65</v>
      </c>
      <c r="C43" s="101"/>
      <c r="D43" s="101">
        <f>65+65</f>
        <v>130</v>
      </c>
      <c r="E43" s="33"/>
      <c r="F43" s="99">
        <f t="shared" si="4"/>
        <v>1124.5</v>
      </c>
      <c r="G43" s="4"/>
      <c r="H43" s="4"/>
    </row>
    <row r="44" spans="1:9">
      <c r="A44" s="100"/>
      <c r="B44" s="101">
        <v>7.94</v>
      </c>
      <c r="C44" s="101"/>
      <c r="D44" s="101">
        <f>49+49</f>
        <v>98</v>
      </c>
      <c r="E44" s="33"/>
      <c r="F44" s="99">
        <f t="shared" si="4"/>
        <v>778.12</v>
      </c>
      <c r="G44" s="4"/>
      <c r="H44" s="4"/>
    </row>
    <row r="45" spans="1:9">
      <c r="A45" s="100"/>
      <c r="B45" s="101">
        <v>3.76</v>
      </c>
      <c r="C45" s="101"/>
      <c r="D45" s="101">
        <f>32+32</f>
        <v>64</v>
      </c>
      <c r="E45" s="33">
        <f>D45*B45</f>
        <v>240.64</v>
      </c>
      <c r="F45" s="99">
        <f t="shared" si="4"/>
        <v>240.64</v>
      </c>
      <c r="G45" s="4"/>
      <c r="H45" s="4"/>
    </row>
    <row r="46" spans="1:9">
      <c r="C46" s="805" t="s">
        <v>164</v>
      </c>
      <c r="D46" s="806"/>
      <c r="E46" s="5">
        <f>SUM(E35:E45)</f>
        <v>1268.44</v>
      </c>
      <c r="F46" s="5">
        <f>SUM(F35:F45)</f>
        <v>6214.66</v>
      </c>
      <c r="G46" s="5">
        <f>SUM(G35:G45)</f>
        <v>0</v>
      </c>
      <c r="H46" s="5">
        <f>SUM(H35:H45)</f>
        <v>0</v>
      </c>
    </row>
    <row r="47" spans="1:9">
      <c r="C47" s="805" t="s">
        <v>165</v>
      </c>
      <c r="D47" s="806"/>
      <c r="E47" s="4">
        <v>0.62</v>
      </c>
      <c r="F47" s="99">
        <v>0.89</v>
      </c>
      <c r="G47" s="4">
        <v>2.4700000000000002</v>
      </c>
      <c r="H47" s="4">
        <v>1.58</v>
      </c>
    </row>
    <row r="48" spans="1:9">
      <c r="C48" s="805" t="s">
        <v>166</v>
      </c>
      <c r="D48" s="806"/>
      <c r="E48" s="5">
        <f>E46*E47</f>
        <v>786.43280000000004</v>
      </c>
      <c r="F48" s="98">
        <f>F46*F47</f>
        <v>5531.0474000000004</v>
      </c>
      <c r="G48" s="5">
        <f t="shared" ref="G48:H48" si="5">G46*G47</f>
        <v>0</v>
      </c>
      <c r="H48" s="5">
        <f t="shared" si="5"/>
        <v>0</v>
      </c>
      <c r="I48" s="102">
        <f>SUM(E48:H48)</f>
        <v>6317.4802</v>
      </c>
    </row>
  </sheetData>
  <sortState xmlns:xlrd2="http://schemas.microsoft.com/office/spreadsheetml/2017/richdata2" ref="A3:I7">
    <sortCondition ref="A3:A7"/>
  </sortState>
  <mergeCells count="6">
    <mergeCell ref="C48:D48"/>
    <mergeCell ref="A1:F1"/>
    <mergeCell ref="B30:C30"/>
    <mergeCell ref="B31:C31"/>
    <mergeCell ref="C46:D46"/>
    <mergeCell ref="C47:D47"/>
  </mergeCells>
  <phoneticPr fontId="14" type="noConversion"/>
  <pageMargins left="0.7" right="0.7" top="0.75" bottom="0.75" header="0.3" footer="0.3"/>
  <pageSetup orientation="portrait" horizont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147"/>
  <sheetViews>
    <sheetView view="pageBreakPreview" zoomScale="91" zoomScaleNormal="100" zoomScaleSheetLayoutView="91" workbookViewId="0">
      <pane ySplit="1" topLeftCell="A128" activePane="bottomLeft" state="frozen"/>
      <selection pane="bottomLeft" activeCell="S148" sqref="S148"/>
    </sheetView>
  </sheetViews>
  <sheetFormatPr defaultRowHeight="15"/>
  <cols>
    <col min="1" max="1" width="14.28515625" customWidth="1"/>
    <col min="6" max="6" width="11" bestFit="1" customWidth="1"/>
    <col min="7" max="7" width="11" customWidth="1"/>
    <col min="9" max="9" width="11" bestFit="1" customWidth="1"/>
    <col min="14" max="14" width="12.42578125" customWidth="1"/>
    <col min="15" max="16" width="11" customWidth="1"/>
    <col min="17" max="17" width="11.140625" customWidth="1"/>
    <col min="18" max="18" width="10.85546875" customWidth="1"/>
    <col min="19" max="19" width="12" customWidth="1"/>
  </cols>
  <sheetData>
    <row r="1" spans="1:19" ht="30.75" customHeight="1">
      <c r="A1" s="125" t="s">
        <v>276</v>
      </c>
      <c r="B1" s="125" t="s">
        <v>277</v>
      </c>
      <c r="C1" s="195" t="s">
        <v>278</v>
      </c>
      <c r="D1" s="125" t="s">
        <v>279</v>
      </c>
      <c r="E1" s="125" t="s">
        <v>280</v>
      </c>
      <c r="F1" s="126" t="s">
        <v>281</v>
      </c>
      <c r="G1" s="125" t="s">
        <v>282</v>
      </c>
      <c r="H1" s="127" t="s">
        <v>283</v>
      </c>
      <c r="I1" s="128" t="s">
        <v>284</v>
      </c>
      <c r="J1" s="129" t="s">
        <v>285</v>
      </c>
      <c r="K1" s="129" t="s">
        <v>286</v>
      </c>
      <c r="L1" s="129" t="s">
        <v>287</v>
      </c>
      <c r="M1" s="130" t="s">
        <v>179</v>
      </c>
      <c r="N1" s="130" t="s">
        <v>163</v>
      </c>
      <c r="O1" s="130" t="s">
        <v>162</v>
      </c>
      <c r="P1" s="130" t="s">
        <v>122</v>
      </c>
      <c r="Q1" s="130" t="s">
        <v>31</v>
      </c>
      <c r="R1" s="130" t="s">
        <v>123</v>
      </c>
      <c r="S1" s="130" t="s">
        <v>288</v>
      </c>
    </row>
    <row r="2" spans="1:19">
      <c r="A2" s="852" t="s">
        <v>184</v>
      </c>
      <c r="B2" s="852"/>
      <c r="C2" s="196"/>
      <c r="D2" s="133"/>
      <c r="E2" s="134"/>
      <c r="F2" s="135"/>
      <c r="G2" s="136"/>
      <c r="H2" s="137"/>
      <c r="I2" s="138"/>
      <c r="J2" s="139"/>
      <c r="K2" s="139"/>
      <c r="L2" s="133"/>
      <c r="M2" s="140"/>
      <c r="N2" s="140"/>
      <c r="O2" s="140"/>
      <c r="P2" s="140"/>
      <c r="Q2" s="140"/>
      <c r="R2" s="140"/>
      <c r="S2" s="140"/>
    </row>
    <row r="3" spans="1:19" ht="15" customHeight="1">
      <c r="A3" s="862" t="s">
        <v>202</v>
      </c>
      <c r="B3" s="132">
        <v>25</v>
      </c>
      <c r="C3" s="197">
        <v>2</v>
      </c>
      <c r="D3" s="131">
        <v>2</v>
      </c>
      <c r="E3" s="134">
        <f t="shared" ref="E3:E8" si="0">C3*D3</f>
        <v>4</v>
      </c>
      <c r="F3" s="135">
        <f>SUM(I3:L3)</f>
        <v>4.8</v>
      </c>
      <c r="G3" s="136">
        <f>E3*F3</f>
        <v>19.2</v>
      </c>
      <c r="H3" s="142"/>
      <c r="I3" s="138">
        <v>4.8</v>
      </c>
      <c r="J3" s="139"/>
      <c r="K3" s="139"/>
      <c r="L3" s="143"/>
      <c r="M3" s="140"/>
      <c r="N3" s="140">
        <f>G3*3.853</f>
        <v>73.977599999999995</v>
      </c>
      <c r="O3" s="140"/>
      <c r="P3" s="140"/>
      <c r="Q3" s="140"/>
      <c r="R3" s="140"/>
      <c r="S3" s="140"/>
    </row>
    <row r="4" spans="1:19" ht="15" customHeight="1">
      <c r="A4" s="853"/>
      <c r="B4" s="132">
        <v>16</v>
      </c>
      <c r="C4" s="197">
        <v>4</v>
      </c>
      <c r="D4" s="131">
        <v>2</v>
      </c>
      <c r="E4" s="134">
        <f t="shared" si="0"/>
        <v>8</v>
      </c>
      <c r="F4" s="135">
        <f>SUM(I4:L4)</f>
        <v>21.826363636363634</v>
      </c>
      <c r="G4" s="136">
        <f>E4*F4</f>
        <v>174.61090909090908</v>
      </c>
      <c r="H4" s="142"/>
      <c r="I4" s="138">
        <v>18.13</v>
      </c>
      <c r="J4" s="139">
        <v>0.2</v>
      </c>
      <c r="K4" s="139">
        <v>0.2</v>
      </c>
      <c r="L4" s="143">
        <f>(I4/11)*2</f>
        <v>3.2963636363636364</v>
      </c>
      <c r="M4" s="140"/>
      <c r="N4" s="140"/>
      <c r="O4" s="140"/>
      <c r="P4" s="140">
        <f>G4*1.578</f>
        <v>275.53601454545452</v>
      </c>
      <c r="Q4" s="140"/>
      <c r="R4" s="140"/>
      <c r="S4" s="140"/>
    </row>
    <row r="5" spans="1:19" ht="15" customHeight="1">
      <c r="A5" s="853"/>
      <c r="B5" s="132">
        <v>16</v>
      </c>
      <c r="C5" s="197">
        <v>2</v>
      </c>
      <c r="D5" s="131">
        <v>2</v>
      </c>
      <c r="E5" s="134">
        <f t="shared" si="0"/>
        <v>4</v>
      </c>
      <c r="F5" s="135">
        <f>SUM(I5:L5)</f>
        <v>3.6</v>
      </c>
      <c r="G5" s="136">
        <f>E5*F5</f>
        <v>14.4</v>
      </c>
      <c r="H5" s="142"/>
      <c r="I5" s="138">
        <v>3.6</v>
      </c>
      <c r="J5" s="139"/>
      <c r="K5" s="139"/>
      <c r="L5" s="143"/>
      <c r="M5" s="140"/>
      <c r="N5" s="140"/>
      <c r="O5" s="140"/>
      <c r="P5" s="140">
        <f t="shared" ref="P5:P6" si="1">G5*1.578</f>
        <v>22.723200000000002</v>
      </c>
      <c r="Q5" s="140"/>
      <c r="R5" s="140"/>
      <c r="S5" s="140"/>
    </row>
    <row r="6" spans="1:19" ht="15" customHeight="1">
      <c r="A6" s="853"/>
      <c r="B6" s="132">
        <v>16</v>
      </c>
      <c r="C6" s="197">
        <v>1</v>
      </c>
      <c r="D6" s="131">
        <v>2</v>
      </c>
      <c r="E6" s="134">
        <f t="shared" si="0"/>
        <v>2</v>
      </c>
      <c r="F6" s="135">
        <f>SUM(I6:L6)</f>
        <v>11.6</v>
      </c>
      <c r="G6" s="136">
        <f>E6*F6</f>
        <v>23.2</v>
      </c>
      <c r="H6" s="142"/>
      <c r="I6" s="138">
        <v>3.4</v>
      </c>
      <c r="J6" s="139">
        <v>4.5999999999999996</v>
      </c>
      <c r="K6" s="139">
        <v>3.6</v>
      </c>
      <c r="L6" s="143"/>
      <c r="M6" s="140"/>
      <c r="N6" s="140"/>
      <c r="O6" s="140"/>
      <c r="P6" s="140">
        <f t="shared" si="1"/>
        <v>36.6096</v>
      </c>
      <c r="Q6" s="140"/>
      <c r="R6" s="140"/>
      <c r="S6" s="140"/>
    </row>
    <row r="7" spans="1:19" ht="15" customHeight="1">
      <c r="A7" s="853"/>
      <c r="B7" s="132">
        <v>12</v>
      </c>
      <c r="C7" s="197">
        <v>2</v>
      </c>
      <c r="D7" s="131">
        <v>2</v>
      </c>
      <c r="E7" s="134">
        <f t="shared" si="0"/>
        <v>4</v>
      </c>
      <c r="F7" s="135">
        <f t="shared" ref="F7:F8" si="2">SUM(I7:L7)</f>
        <v>21.426363636363636</v>
      </c>
      <c r="G7" s="136">
        <f t="shared" ref="G7:G31" si="3">E7*F7</f>
        <v>85.705454545454543</v>
      </c>
      <c r="H7" s="142"/>
      <c r="I7" s="138">
        <v>18.13</v>
      </c>
      <c r="J7" s="139"/>
      <c r="K7" s="139"/>
      <c r="L7" s="143">
        <f>+I7/11*2</f>
        <v>3.2963636363636364</v>
      </c>
      <c r="M7" s="139"/>
      <c r="N7" s="139"/>
      <c r="O7" s="139"/>
      <c r="P7" s="139"/>
      <c r="Q7" s="139">
        <f>G7*0.888</f>
        <v>76.106443636363636</v>
      </c>
      <c r="R7" s="139"/>
      <c r="S7" s="139"/>
    </row>
    <row r="8" spans="1:19" ht="15" customHeight="1">
      <c r="A8" s="853"/>
      <c r="B8" s="132">
        <v>8</v>
      </c>
      <c r="C8" s="197">
        <v>92</v>
      </c>
      <c r="D8" s="131">
        <v>2</v>
      </c>
      <c r="E8" s="134">
        <f t="shared" si="0"/>
        <v>184</v>
      </c>
      <c r="F8" s="135">
        <f t="shared" si="2"/>
        <v>1.9000000000000001</v>
      </c>
      <c r="G8" s="136">
        <f t="shared" si="3"/>
        <v>349.6</v>
      </c>
      <c r="H8" s="142"/>
      <c r="I8" s="138">
        <v>1.8</v>
      </c>
      <c r="J8" s="139">
        <v>0.1</v>
      </c>
      <c r="K8" s="139"/>
      <c r="L8" s="141"/>
      <c r="M8" s="139"/>
      <c r="N8" s="139"/>
      <c r="O8" s="139"/>
      <c r="P8" s="139"/>
      <c r="Q8" s="139"/>
      <c r="R8" s="139"/>
      <c r="S8" s="139">
        <f>G8*0.395</f>
        <v>138.09200000000001</v>
      </c>
    </row>
    <row r="9" spans="1:19">
      <c r="A9" s="131"/>
      <c r="B9" s="132"/>
      <c r="C9" s="197"/>
      <c r="D9" s="131"/>
      <c r="E9" s="134"/>
      <c r="F9" s="135"/>
      <c r="G9" s="136">
        <f t="shared" si="3"/>
        <v>0</v>
      </c>
      <c r="H9" s="142"/>
      <c r="I9" s="138"/>
      <c r="J9" s="139"/>
      <c r="K9" s="139"/>
      <c r="L9" s="143"/>
      <c r="M9" s="140"/>
      <c r="N9" s="140"/>
      <c r="O9" s="140"/>
      <c r="P9" s="140"/>
      <c r="Q9" s="140"/>
      <c r="R9" s="140"/>
      <c r="S9" s="140"/>
    </row>
    <row r="10" spans="1:19" ht="15" customHeight="1">
      <c r="A10" s="862" t="s">
        <v>205</v>
      </c>
      <c r="B10" s="132">
        <v>25</v>
      </c>
      <c r="C10" s="197">
        <v>3</v>
      </c>
      <c r="D10" s="131">
        <v>1</v>
      </c>
      <c r="E10" s="134">
        <f>C10*D10</f>
        <v>3</v>
      </c>
      <c r="F10" s="135">
        <f>SUM(I10:L10)</f>
        <v>3.6</v>
      </c>
      <c r="G10" s="136">
        <f>E10*F10</f>
        <v>10.8</v>
      </c>
      <c r="H10" s="142"/>
      <c r="I10" s="138">
        <v>3.6</v>
      </c>
      <c r="J10" s="139"/>
      <c r="K10" s="139"/>
      <c r="L10" s="143"/>
      <c r="M10" s="140"/>
      <c r="N10" s="140">
        <f>G10*3.853</f>
        <v>41.612400000000008</v>
      </c>
      <c r="O10" s="140"/>
      <c r="P10" s="140"/>
      <c r="Q10" s="140"/>
      <c r="R10" s="140"/>
      <c r="S10" s="140"/>
    </row>
    <row r="11" spans="1:19" ht="15" customHeight="1">
      <c r="A11" s="853"/>
      <c r="B11" s="132">
        <v>25</v>
      </c>
      <c r="C11" s="197">
        <v>2</v>
      </c>
      <c r="D11" s="131">
        <v>1</v>
      </c>
      <c r="E11" s="134">
        <f>C11*D11</f>
        <v>2</v>
      </c>
      <c r="F11" s="135">
        <f>SUM(I11:L11)</f>
        <v>4.8</v>
      </c>
      <c r="G11" s="136">
        <f>E11*F11</f>
        <v>9.6</v>
      </c>
      <c r="H11" s="142"/>
      <c r="I11" s="138">
        <v>4.8</v>
      </c>
      <c r="J11" s="139"/>
      <c r="K11" s="139"/>
      <c r="L11" s="143"/>
      <c r="M11" s="140"/>
      <c r="N11" s="140">
        <f>G11*3.853</f>
        <v>36.988799999999998</v>
      </c>
      <c r="O11" s="140"/>
      <c r="P11" s="140"/>
      <c r="Q11" s="140"/>
      <c r="R11" s="140"/>
      <c r="S11" s="140"/>
    </row>
    <row r="12" spans="1:19" ht="15" customHeight="1">
      <c r="A12" s="853"/>
      <c r="B12" s="132">
        <v>20</v>
      </c>
      <c r="C12" s="197">
        <v>2</v>
      </c>
      <c r="D12" s="131">
        <v>1</v>
      </c>
      <c r="E12" s="134">
        <f>C12*D12</f>
        <v>2</v>
      </c>
      <c r="F12" s="135">
        <f>SUM(I12:L12)</f>
        <v>8</v>
      </c>
      <c r="G12" s="136">
        <f>E12*F12</f>
        <v>16</v>
      </c>
      <c r="H12" s="142"/>
      <c r="I12" s="138">
        <v>3.4</v>
      </c>
      <c r="J12" s="139">
        <v>4.5999999999999996</v>
      </c>
      <c r="K12" s="139"/>
      <c r="L12" s="143"/>
      <c r="M12" s="140"/>
      <c r="N12" s="140"/>
      <c r="O12" s="140">
        <f>G12*2.466</f>
        <v>39.456000000000003</v>
      </c>
      <c r="P12" s="140"/>
      <c r="Q12" s="140"/>
      <c r="R12" s="140"/>
      <c r="S12" s="140"/>
    </row>
    <row r="13" spans="1:19" ht="15" customHeight="1">
      <c r="A13" s="853"/>
      <c r="B13" s="132">
        <v>16</v>
      </c>
      <c r="C13" s="197">
        <v>4</v>
      </c>
      <c r="D13" s="131">
        <v>1</v>
      </c>
      <c r="E13" s="134">
        <f>C13*D13</f>
        <v>4</v>
      </c>
      <c r="F13" s="135">
        <f>SUM(I13:L13)</f>
        <v>21.826363636363634</v>
      </c>
      <c r="G13" s="136">
        <f>E13*F13</f>
        <v>87.305454545454538</v>
      </c>
      <c r="H13" s="142"/>
      <c r="I13" s="138">
        <v>18.13</v>
      </c>
      <c r="J13" s="139">
        <v>0.2</v>
      </c>
      <c r="K13" s="139">
        <v>0.2</v>
      </c>
      <c r="L13" s="143">
        <f>(I13/11)*2</f>
        <v>3.2963636363636364</v>
      </c>
      <c r="M13" s="140"/>
      <c r="N13" s="140"/>
      <c r="O13" s="140"/>
      <c r="P13" s="140">
        <f>G13*1.578</f>
        <v>137.76800727272726</v>
      </c>
      <c r="Q13" s="140"/>
      <c r="R13" s="140"/>
      <c r="S13" s="140"/>
    </row>
    <row r="14" spans="1:19" ht="15" customHeight="1">
      <c r="A14" s="853"/>
      <c r="B14" s="132">
        <v>8</v>
      </c>
      <c r="C14" s="197">
        <v>105</v>
      </c>
      <c r="D14" s="131">
        <v>1</v>
      </c>
      <c r="E14" s="134">
        <f>C14*D14</f>
        <v>105</v>
      </c>
      <c r="F14" s="135">
        <f t="shared" ref="F14" si="4">SUM(I14:L14)</f>
        <v>1.9000000000000001</v>
      </c>
      <c r="G14" s="136">
        <f t="shared" ref="G14:G15" si="5">E14*F14</f>
        <v>199.5</v>
      </c>
      <c r="H14" s="142"/>
      <c r="I14" s="138">
        <v>1.8</v>
      </c>
      <c r="J14" s="139">
        <v>0.1</v>
      </c>
      <c r="K14" s="139"/>
      <c r="L14" s="141"/>
      <c r="M14" s="139"/>
      <c r="N14" s="139"/>
      <c r="O14" s="139"/>
      <c r="P14" s="139"/>
      <c r="Q14" s="139"/>
      <c r="R14" s="139"/>
      <c r="S14" s="139">
        <f>G14*0.395</f>
        <v>78.802500000000009</v>
      </c>
    </row>
    <row r="15" spans="1:19" ht="15" customHeight="1">
      <c r="A15" s="131"/>
      <c r="B15" s="132"/>
      <c r="C15" s="197"/>
      <c r="D15" s="131"/>
      <c r="E15" s="134"/>
      <c r="F15" s="135"/>
      <c r="G15" s="136">
        <f t="shared" si="5"/>
        <v>0</v>
      </c>
      <c r="H15" s="142"/>
      <c r="I15" s="138"/>
      <c r="J15" s="139"/>
      <c r="K15" s="139"/>
      <c r="L15" s="143"/>
      <c r="M15" s="140"/>
      <c r="N15" s="140"/>
      <c r="O15" s="140"/>
      <c r="P15" s="140"/>
      <c r="Q15" s="140"/>
      <c r="R15" s="140"/>
      <c r="S15" s="140"/>
    </row>
    <row r="16" spans="1:19" ht="15" customHeight="1">
      <c r="A16" s="862" t="s">
        <v>201</v>
      </c>
      <c r="B16" s="132">
        <v>25</v>
      </c>
      <c r="C16" s="197">
        <v>3</v>
      </c>
      <c r="D16" s="131">
        <v>1</v>
      </c>
      <c r="E16" s="134">
        <f t="shared" ref="E16:E24" si="6">C16*D16</f>
        <v>3</v>
      </c>
      <c r="F16" s="135">
        <f>SUM(I16:L16)</f>
        <v>39.559999999999995</v>
      </c>
      <c r="G16" s="136">
        <f>E16*F16</f>
        <v>118.67999999999998</v>
      </c>
      <c r="H16" s="142"/>
      <c r="I16" s="138">
        <v>12</v>
      </c>
      <c r="J16" s="139">
        <v>6</v>
      </c>
      <c r="K16" s="139">
        <v>10.94</v>
      </c>
      <c r="L16" s="143">
        <v>10.62</v>
      </c>
      <c r="M16" s="140"/>
      <c r="N16" s="140">
        <f>G16*3.853</f>
        <v>457.27403999999996</v>
      </c>
      <c r="O16" s="140"/>
      <c r="P16" s="140"/>
      <c r="Q16" s="140"/>
      <c r="R16" s="140"/>
      <c r="S16" s="140"/>
    </row>
    <row r="17" spans="1:19" ht="15" customHeight="1">
      <c r="A17" s="853"/>
      <c r="B17" s="132">
        <v>25</v>
      </c>
      <c r="C17" s="197">
        <v>2</v>
      </c>
      <c r="D17" s="131">
        <v>1</v>
      </c>
      <c r="E17" s="134">
        <f t="shared" si="6"/>
        <v>2</v>
      </c>
      <c r="F17" s="135">
        <f>SUM(I17:L17)</f>
        <v>13.57</v>
      </c>
      <c r="G17" s="136">
        <f>E17*F17</f>
        <v>27.14</v>
      </c>
      <c r="H17" s="142"/>
      <c r="I17" s="138">
        <v>7.57</v>
      </c>
      <c r="J17" s="139">
        <v>6</v>
      </c>
      <c r="K17" s="139"/>
      <c r="L17" s="143"/>
      <c r="M17" s="140"/>
      <c r="N17" s="140">
        <f>G17*3.853</f>
        <v>104.57042000000001</v>
      </c>
      <c r="O17" s="140"/>
      <c r="P17" s="140"/>
      <c r="Q17" s="140"/>
      <c r="R17" s="140"/>
      <c r="S17" s="140"/>
    </row>
    <row r="18" spans="1:19" ht="15" customHeight="1">
      <c r="A18" s="853"/>
      <c r="B18" s="132">
        <v>16</v>
      </c>
      <c r="C18" s="197">
        <v>3</v>
      </c>
      <c r="D18" s="131">
        <v>1</v>
      </c>
      <c r="E18" s="134">
        <f t="shared" si="6"/>
        <v>3</v>
      </c>
      <c r="F18" s="135">
        <f>SUM(I18:L18)</f>
        <v>6.38</v>
      </c>
      <c r="G18" s="136">
        <f>E18*F18</f>
        <v>19.14</v>
      </c>
      <c r="H18" s="142"/>
      <c r="I18" s="138">
        <v>6.18</v>
      </c>
      <c r="J18" s="139">
        <v>0.2</v>
      </c>
      <c r="K18" s="139"/>
      <c r="L18" s="143"/>
      <c r="M18" s="140"/>
      <c r="N18" s="140"/>
      <c r="O18" s="140"/>
      <c r="P18" s="140">
        <f t="shared" ref="P18" si="7">G18*1.578</f>
        <v>30.202920000000002</v>
      </c>
      <c r="Q18" s="140"/>
      <c r="R18" s="140"/>
      <c r="S18" s="140"/>
    </row>
    <row r="19" spans="1:19">
      <c r="A19" s="853"/>
      <c r="B19" s="132">
        <v>20</v>
      </c>
      <c r="C19" s="197">
        <v>3</v>
      </c>
      <c r="D19" s="131">
        <v>1</v>
      </c>
      <c r="E19" s="134">
        <f t="shared" si="6"/>
        <v>3</v>
      </c>
      <c r="F19" s="135">
        <f>SUM(I19:L19)</f>
        <v>4.05</v>
      </c>
      <c r="G19" s="136">
        <f>E19*F19</f>
        <v>12.149999999999999</v>
      </c>
      <c r="H19" s="142"/>
      <c r="I19" s="138">
        <v>4.05</v>
      </c>
      <c r="J19" s="139"/>
      <c r="K19" s="139"/>
      <c r="L19" s="143"/>
      <c r="M19" s="140"/>
      <c r="N19" s="140"/>
      <c r="O19" s="140">
        <f>G19*2.466</f>
        <v>29.9619</v>
      </c>
      <c r="P19" s="140"/>
      <c r="Q19" s="140"/>
      <c r="R19" s="140"/>
      <c r="S19" s="140"/>
    </row>
    <row r="20" spans="1:19" ht="15" customHeight="1">
      <c r="A20" s="853"/>
      <c r="B20" s="132">
        <v>12</v>
      </c>
      <c r="C20" s="197">
        <v>4</v>
      </c>
      <c r="D20" s="131">
        <v>1</v>
      </c>
      <c r="E20" s="134">
        <f t="shared" si="6"/>
        <v>4</v>
      </c>
      <c r="F20" s="135">
        <f t="shared" ref="F20" si="8">SUM(I20:L20)</f>
        <v>21.426363636363636</v>
      </c>
      <c r="G20" s="136">
        <f t="shared" ref="G20" si="9">E20*F20</f>
        <v>85.705454545454543</v>
      </c>
      <c r="H20" s="142"/>
      <c r="I20" s="138">
        <v>18.13</v>
      </c>
      <c r="J20" s="139"/>
      <c r="K20" s="139"/>
      <c r="L20" s="143">
        <f>+I20/11*2</f>
        <v>3.2963636363636364</v>
      </c>
      <c r="M20" s="139"/>
      <c r="N20" s="139"/>
      <c r="O20" s="139"/>
      <c r="P20" s="139"/>
      <c r="Q20" s="139">
        <f>G20*0.888</f>
        <v>76.106443636363636</v>
      </c>
      <c r="R20" s="140"/>
      <c r="S20" s="140"/>
    </row>
    <row r="21" spans="1:19" ht="15" customHeight="1">
      <c r="A21" s="853"/>
      <c r="B21" s="132">
        <v>12</v>
      </c>
      <c r="C21" s="197">
        <v>2</v>
      </c>
      <c r="D21" s="131">
        <v>1</v>
      </c>
      <c r="E21" s="134">
        <f t="shared" si="6"/>
        <v>2</v>
      </c>
      <c r="F21" s="135">
        <f t="shared" ref="F21" si="10">SUM(I21:L21)</f>
        <v>7.54</v>
      </c>
      <c r="G21" s="136">
        <f t="shared" ref="G21" si="11">E21*F21</f>
        <v>15.08</v>
      </c>
      <c r="H21" s="142"/>
      <c r="I21" s="138">
        <v>7.34</v>
      </c>
      <c r="J21" s="139">
        <v>0.2</v>
      </c>
      <c r="K21" s="139"/>
      <c r="L21" s="143"/>
      <c r="M21" s="139"/>
      <c r="N21" s="139"/>
      <c r="O21" s="139"/>
      <c r="P21" s="139"/>
      <c r="Q21" s="139">
        <f>G21*0.888</f>
        <v>13.39104</v>
      </c>
      <c r="R21" s="140"/>
      <c r="S21" s="140"/>
    </row>
    <row r="22" spans="1:19" ht="15" customHeight="1">
      <c r="A22" s="853"/>
      <c r="B22" s="132">
        <v>12</v>
      </c>
      <c r="C22" s="197">
        <v>6</v>
      </c>
      <c r="D22" s="131">
        <v>1</v>
      </c>
      <c r="E22" s="134">
        <f t="shared" si="6"/>
        <v>6</v>
      </c>
      <c r="F22" s="135">
        <f t="shared" ref="F22:F23" si="12">SUM(I22:L22)</f>
        <v>10.54</v>
      </c>
      <c r="G22" s="136">
        <f t="shared" ref="G22:G23" si="13">E22*F22</f>
        <v>63.239999999999995</v>
      </c>
      <c r="H22" s="142"/>
      <c r="I22" s="138">
        <v>10.54</v>
      </c>
      <c r="J22" s="139"/>
      <c r="K22" s="139"/>
      <c r="L22" s="143"/>
      <c r="M22" s="139"/>
      <c r="N22" s="139"/>
      <c r="O22" s="139"/>
      <c r="P22" s="139"/>
      <c r="Q22" s="139">
        <f>G22*0.888</f>
        <v>56.157119999999999</v>
      </c>
      <c r="R22" s="140"/>
      <c r="S22" s="140"/>
    </row>
    <row r="23" spans="1:19" ht="15" customHeight="1">
      <c r="A23" s="853"/>
      <c r="B23" s="132">
        <v>8</v>
      </c>
      <c r="C23" s="197">
        <v>61</v>
      </c>
      <c r="D23" s="131">
        <v>1</v>
      </c>
      <c r="E23" s="134">
        <f t="shared" si="6"/>
        <v>61</v>
      </c>
      <c r="F23" s="135">
        <f t="shared" si="12"/>
        <v>2.6</v>
      </c>
      <c r="G23" s="136">
        <f t="shared" si="13"/>
        <v>158.6</v>
      </c>
      <c r="H23" s="142"/>
      <c r="I23" s="138">
        <v>2.4</v>
      </c>
      <c r="J23" s="139">
        <v>0.2</v>
      </c>
      <c r="K23" s="139"/>
      <c r="L23" s="141"/>
      <c r="M23" s="139"/>
      <c r="N23" s="139"/>
      <c r="O23" s="139"/>
      <c r="P23" s="139"/>
      <c r="Q23" s="139"/>
      <c r="R23" s="139"/>
      <c r="S23" s="139">
        <f>G23*0.395</f>
        <v>62.646999999999998</v>
      </c>
    </row>
    <row r="24" spans="1:19" ht="15" customHeight="1">
      <c r="A24" s="853"/>
      <c r="B24" s="132">
        <v>8</v>
      </c>
      <c r="C24" s="197">
        <v>88</v>
      </c>
      <c r="D24" s="131">
        <v>1</v>
      </c>
      <c r="E24" s="134">
        <f t="shared" si="6"/>
        <v>88</v>
      </c>
      <c r="F24" s="135">
        <f t="shared" ref="F24" si="14">SUM(I24:L24)</f>
        <v>3.6</v>
      </c>
      <c r="G24" s="136">
        <f t="shared" ref="G24:G25" si="15">E24*F24</f>
        <v>316.8</v>
      </c>
      <c r="H24" s="142"/>
      <c r="I24" s="138">
        <v>3.4</v>
      </c>
      <c r="J24" s="139">
        <v>0.2</v>
      </c>
      <c r="K24" s="139"/>
      <c r="L24" s="141"/>
      <c r="M24" s="139"/>
      <c r="N24" s="139"/>
      <c r="O24" s="139"/>
      <c r="P24" s="139"/>
      <c r="Q24" s="139"/>
      <c r="R24" s="139"/>
      <c r="S24" s="139">
        <f>G24*0.395</f>
        <v>125.13600000000001</v>
      </c>
    </row>
    <row r="25" spans="1:19" ht="15" customHeight="1">
      <c r="A25" s="131"/>
      <c r="B25" s="132"/>
      <c r="C25" s="197"/>
      <c r="D25" s="131"/>
      <c r="E25" s="134"/>
      <c r="F25" s="135"/>
      <c r="G25" s="136">
        <f t="shared" si="15"/>
        <v>0</v>
      </c>
      <c r="H25" s="142"/>
      <c r="I25" s="138"/>
      <c r="J25" s="139"/>
      <c r="K25" s="139"/>
      <c r="L25" s="143"/>
      <c r="M25" s="140"/>
      <c r="N25" s="140"/>
      <c r="O25" s="140"/>
      <c r="P25" s="140"/>
      <c r="Q25" s="140"/>
      <c r="R25" s="140"/>
      <c r="S25" s="140"/>
    </row>
    <row r="26" spans="1:19" ht="15" customHeight="1">
      <c r="A26" s="862" t="s">
        <v>195</v>
      </c>
      <c r="B26" s="132">
        <v>25</v>
      </c>
      <c r="C26" s="197">
        <v>2</v>
      </c>
      <c r="D26" s="131">
        <v>1</v>
      </c>
      <c r="E26" s="134">
        <f>C26*D26</f>
        <v>2</v>
      </c>
      <c r="F26" s="135">
        <f>SUM(I26:L26)</f>
        <v>5.83</v>
      </c>
      <c r="G26" s="136">
        <f>E26*F26</f>
        <v>11.66</v>
      </c>
      <c r="H26" s="142"/>
      <c r="I26" s="138">
        <v>5.83</v>
      </c>
      <c r="J26" s="139"/>
      <c r="K26" s="139"/>
      <c r="L26" s="143"/>
      <c r="M26" s="140"/>
      <c r="N26" s="140">
        <f>G26*3.853</f>
        <v>44.925980000000003</v>
      </c>
      <c r="O26" s="140"/>
      <c r="P26" s="140"/>
      <c r="Q26" s="140"/>
      <c r="R26" s="140"/>
      <c r="S26" s="140"/>
    </row>
    <row r="27" spans="1:19" ht="15" customHeight="1">
      <c r="A27" s="853"/>
      <c r="B27" s="132">
        <v>16</v>
      </c>
      <c r="C27" s="197">
        <v>6</v>
      </c>
      <c r="D27" s="131">
        <v>1</v>
      </c>
      <c r="E27" s="134">
        <f>C27*D27</f>
        <v>6</v>
      </c>
      <c r="F27" s="135">
        <f>SUM(I27:L27)</f>
        <v>10.78</v>
      </c>
      <c r="G27" s="136">
        <f>E27*F27</f>
        <v>64.679999999999993</v>
      </c>
      <c r="H27" s="142"/>
      <c r="I27" s="138">
        <v>10.38</v>
      </c>
      <c r="J27" s="139">
        <v>0.2</v>
      </c>
      <c r="K27" s="139">
        <v>0.2</v>
      </c>
      <c r="L27" s="143"/>
      <c r="M27" s="140"/>
      <c r="N27" s="140"/>
      <c r="O27" s="140"/>
      <c r="P27" s="140">
        <f t="shared" ref="P27" si="16">G27*1.578</f>
        <v>102.06504</v>
      </c>
      <c r="Q27" s="140"/>
      <c r="R27" s="140"/>
      <c r="S27" s="140"/>
    </row>
    <row r="28" spans="1:19" ht="15" customHeight="1">
      <c r="A28" s="853"/>
      <c r="B28" s="132">
        <v>20</v>
      </c>
      <c r="C28" s="197">
        <v>3</v>
      </c>
      <c r="D28" s="131">
        <v>1</v>
      </c>
      <c r="E28" s="134">
        <f>C28*D28</f>
        <v>3</v>
      </c>
      <c r="F28" s="135">
        <f>SUM(I28:L28)</f>
        <v>4.2</v>
      </c>
      <c r="G28" s="136">
        <f>E28*F28</f>
        <v>12.600000000000001</v>
      </c>
      <c r="H28" s="142"/>
      <c r="I28" s="138">
        <v>4.2</v>
      </c>
      <c r="J28" s="139"/>
      <c r="K28" s="139"/>
      <c r="L28" s="143"/>
      <c r="M28" s="140"/>
      <c r="N28" s="140"/>
      <c r="O28" s="140">
        <f>G28*2.466</f>
        <v>31.071600000000007</v>
      </c>
      <c r="P28" s="140"/>
      <c r="Q28" s="140"/>
      <c r="R28" s="140"/>
      <c r="S28" s="140"/>
    </row>
    <row r="29" spans="1:19" ht="15" customHeight="1">
      <c r="A29" s="853"/>
      <c r="B29" s="132">
        <v>12</v>
      </c>
      <c r="C29" s="197">
        <v>8</v>
      </c>
      <c r="D29" s="131">
        <v>1</v>
      </c>
      <c r="E29" s="134">
        <f>C29*D29</f>
        <v>8</v>
      </c>
      <c r="F29" s="135">
        <f t="shared" ref="F29:F30" si="17">SUM(I29:L29)</f>
        <v>10.5</v>
      </c>
      <c r="G29" s="136">
        <f t="shared" ref="G29:G30" si="18">E29*F29</f>
        <v>84</v>
      </c>
      <c r="H29" s="142"/>
      <c r="I29" s="138">
        <v>10.5</v>
      </c>
      <c r="J29" s="139"/>
      <c r="K29" s="139"/>
      <c r="L29" s="143"/>
      <c r="M29" s="139"/>
      <c r="N29" s="139"/>
      <c r="O29" s="139"/>
      <c r="P29" s="139"/>
      <c r="Q29" s="139">
        <f>G29*0.888</f>
        <v>74.591999999999999</v>
      </c>
      <c r="R29" s="140"/>
      <c r="S29" s="140"/>
    </row>
    <row r="30" spans="1:19" ht="15" customHeight="1">
      <c r="A30" s="853"/>
      <c r="B30" s="132">
        <v>8</v>
      </c>
      <c r="C30" s="197">
        <v>70</v>
      </c>
      <c r="D30" s="131">
        <v>1</v>
      </c>
      <c r="E30" s="134">
        <f>C30*D30</f>
        <v>70</v>
      </c>
      <c r="F30" s="135">
        <f t="shared" si="17"/>
        <v>2.3000000000000003</v>
      </c>
      <c r="G30" s="136">
        <f t="shared" si="18"/>
        <v>161.00000000000003</v>
      </c>
      <c r="H30" s="142"/>
      <c r="I30" s="138">
        <v>2.1</v>
      </c>
      <c r="J30" s="139">
        <v>0.2</v>
      </c>
      <c r="K30" s="139"/>
      <c r="L30" s="141"/>
      <c r="M30" s="139"/>
      <c r="N30" s="139"/>
      <c r="O30" s="139"/>
      <c r="P30" s="139"/>
      <c r="Q30" s="139"/>
      <c r="R30" s="139"/>
      <c r="S30" s="139">
        <f>G30*0.395</f>
        <v>63.595000000000013</v>
      </c>
    </row>
    <row r="31" spans="1:19" ht="15" customHeight="1">
      <c r="A31" s="131"/>
      <c r="B31" s="132"/>
      <c r="C31" s="197"/>
      <c r="D31" s="131"/>
      <c r="E31" s="134"/>
      <c r="F31" s="135">
        <f t="shared" ref="F31" si="19">SUM(I31:L31)</f>
        <v>0</v>
      </c>
      <c r="G31" s="136">
        <f t="shared" si="3"/>
        <v>0</v>
      </c>
      <c r="H31" s="142"/>
      <c r="I31" s="138"/>
      <c r="J31" s="139"/>
      <c r="K31" s="139"/>
      <c r="L31" s="139"/>
      <c r="M31" s="139"/>
      <c r="N31" s="139"/>
      <c r="O31" s="139"/>
      <c r="P31" s="139"/>
      <c r="Q31" s="139"/>
      <c r="R31" s="139"/>
      <c r="S31" s="139"/>
    </row>
    <row r="32" spans="1:19" ht="15" customHeight="1">
      <c r="A32" s="853" t="s">
        <v>263</v>
      </c>
      <c r="B32" s="132">
        <v>16</v>
      </c>
      <c r="C32" s="197">
        <v>6</v>
      </c>
      <c r="D32" s="131">
        <v>1</v>
      </c>
      <c r="E32" s="134">
        <f>C32*D32</f>
        <v>6</v>
      </c>
      <c r="F32" s="135">
        <f>SUM(I32:L32)</f>
        <v>7.04</v>
      </c>
      <c r="G32" s="136">
        <f>E32*F32</f>
        <v>42.24</v>
      </c>
      <c r="H32" s="142"/>
      <c r="I32" s="138">
        <v>7.04</v>
      </c>
      <c r="J32" s="139"/>
      <c r="K32" s="139"/>
      <c r="L32" s="143"/>
      <c r="M32" s="140"/>
      <c r="N32" s="140"/>
      <c r="O32" s="140"/>
      <c r="P32" s="140">
        <f t="shared" ref="P32" si="20">G32*1.578</f>
        <v>66.654720000000012</v>
      </c>
      <c r="Q32" s="140"/>
      <c r="R32" s="140"/>
      <c r="S32" s="140"/>
    </row>
    <row r="33" spans="1:19" ht="15" customHeight="1">
      <c r="A33" s="853"/>
      <c r="B33" s="132">
        <v>12</v>
      </c>
      <c r="C33" s="197">
        <v>10</v>
      </c>
      <c r="D33" s="131">
        <v>1</v>
      </c>
      <c r="E33" s="134">
        <f>C33*D33</f>
        <v>10</v>
      </c>
      <c r="F33" s="135">
        <f t="shared" ref="F33:F34" si="21">SUM(I33:L33)</f>
        <v>6.64</v>
      </c>
      <c r="G33" s="136">
        <f t="shared" ref="G33:G35" si="22">E33*F33</f>
        <v>66.399999999999991</v>
      </c>
      <c r="H33" s="142"/>
      <c r="I33" s="138">
        <v>6.64</v>
      </c>
      <c r="J33" s="139"/>
      <c r="K33" s="139"/>
      <c r="L33" s="143"/>
      <c r="M33" s="139"/>
      <c r="N33" s="139"/>
      <c r="O33" s="139"/>
      <c r="P33" s="139"/>
      <c r="Q33" s="139">
        <f>G33*0.888</f>
        <v>58.963199999999993</v>
      </c>
      <c r="R33" s="140"/>
      <c r="S33" s="140"/>
    </row>
    <row r="34" spans="1:19" ht="15" customHeight="1">
      <c r="A34" s="853"/>
      <c r="B34" s="132">
        <v>8</v>
      </c>
      <c r="C34" s="197">
        <v>32</v>
      </c>
      <c r="D34" s="131">
        <v>1</v>
      </c>
      <c r="E34" s="134">
        <f>C34*D34</f>
        <v>32</v>
      </c>
      <c r="F34" s="135">
        <f t="shared" si="21"/>
        <v>2.8000000000000003</v>
      </c>
      <c r="G34" s="136">
        <f t="shared" si="22"/>
        <v>89.600000000000009</v>
      </c>
      <c r="H34" s="142"/>
      <c r="I34" s="138">
        <v>2.6</v>
      </c>
      <c r="J34" s="139">
        <v>0.2</v>
      </c>
      <c r="K34" s="139"/>
      <c r="L34" s="141"/>
      <c r="M34" s="139"/>
      <c r="N34" s="139"/>
      <c r="O34" s="139"/>
      <c r="P34" s="139"/>
      <c r="Q34" s="139"/>
      <c r="R34" s="139"/>
      <c r="S34" s="139">
        <f>G34*0.395</f>
        <v>35.392000000000003</v>
      </c>
    </row>
    <row r="35" spans="1:19" ht="15" customHeight="1">
      <c r="A35" s="131"/>
      <c r="B35" s="132"/>
      <c r="C35" s="197"/>
      <c r="D35" s="131"/>
      <c r="E35" s="134"/>
      <c r="F35" s="135">
        <f t="shared" ref="F35" si="23">SUM(I35:L35)</f>
        <v>0</v>
      </c>
      <c r="G35" s="136">
        <f t="shared" si="22"/>
        <v>0</v>
      </c>
      <c r="H35" s="142"/>
      <c r="I35" s="138"/>
      <c r="J35" s="139"/>
      <c r="K35" s="139"/>
      <c r="L35" s="139"/>
      <c r="M35" s="139"/>
      <c r="N35" s="139"/>
      <c r="O35" s="139"/>
      <c r="P35" s="139"/>
      <c r="Q35" s="139"/>
      <c r="R35" s="139"/>
      <c r="S35" s="139"/>
    </row>
    <row r="36" spans="1:19" ht="15" customHeight="1">
      <c r="A36" s="853" t="s">
        <v>196</v>
      </c>
      <c r="B36" s="132">
        <v>16</v>
      </c>
      <c r="C36" s="197">
        <v>5</v>
      </c>
      <c r="D36" s="131">
        <v>1</v>
      </c>
      <c r="E36" s="134">
        <f>C36*D36</f>
        <v>5</v>
      </c>
      <c r="F36" s="135">
        <f>SUM(I36:L36)</f>
        <v>4.04</v>
      </c>
      <c r="G36" s="136">
        <f>E36*F36</f>
        <v>20.2</v>
      </c>
      <c r="H36" s="142"/>
      <c r="I36" s="138">
        <v>3.84</v>
      </c>
      <c r="J36" s="139">
        <v>0.2</v>
      </c>
      <c r="K36" s="139"/>
      <c r="L36" s="143"/>
      <c r="M36" s="140"/>
      <c r="N36" s="140"/>
      <c r="O36" s="140"/>
      <c r="P36" s="140">
        <f t="shared" ref="P36" si="24">G36*1.578</f>
        <v>31.875599999999999</v>
      </c>
      <c r="Q36" s="140"/>
      <c r="R36" s="140"/>
      <c r="S36" s="140"/>
    </row>
    <row r="37" spans="1:19" ht="15" customHeight="1">
      <c r="A37" s="853"/>
      <c r="B37" s="132">
        <v>8</v>
      </c>
      <c r="C37" s="197">
        <v>17</v>
      </c>
      <c r="D37" s="131">
        <v>1</v>
      </c>
      <c r="E37" s="134">
        <f>C37*D37</f>
        <v>17</v>
      </c>
      <c r="F37" s="135">
        <f t="shared" ref="F37" si="25">SUM(I37:L37)</f>
        <v>1.8</v>
      </c>
      <c r="G37" s="136">
        <f t="shared" ref="G37:G38" si="26">E37*F37</f>
        <v>30.6</v>
      </c>
      <c r="H37" s="142"/>
      <c r="I37" s="138">
        <v>1.6</v>
      </c>
      <c r="J37" s="139">
        <v>0.2</v>
      </c>
      <c r="K37" s="139"/>
      <c r="L37" s="141"/>
      <c r="M37" s="139"/>
      <c r="N37" s="139"/>
      <c r="O37" s="139"/>
      <c r="P37" s="139"/>
      <c r="Q37" s="139"/>
      <c r="R37" s="139"/>
      <c r="S37" s="139">
        <f>G37*0.395</f>
        <v>12.087000000000002</v>
      </c>
    </row>
    <row r="38" spans="1:19" ht="15" customHeight="1">
      <c r="A38" s="131"/>
      <c r="B38" s="132"/>
      <c r="C38" s="197"/>
      <c r="D38" s="131"/>
      <c r="E38" s="134"/>
      <c r="F38" s="135">
        <f t="shared" ref="F38" si="27">SUM(I38:L38)</f>
        <v>0</v>
      </c>
      <c r="G38" s="136">
        <f t="shared" si="26"/>
        <v>0</v>
      </c>
      <c r="H38" s="142"/>
      <c r="I38" s="138"/>
      <c r="J38" s="139"/>
      <c r="K38" s="139"/>
      <c r="L38" s="139"/>
      <c r="M38" s="139"/>
      <c r="N38" s="139"/>
      <c r="O38" s="139"/>
      <c r="P38" s="139"/>
      <c r="Q38" s="139"/>
      <c r="R38" s="139"/>
      <c r="S38" s="139"/>
    </row>
    <row r="39" spans="1:19" ht="15" customHeight="1">
      <c r="A39" s="862" t="s">
        <v>262</v>
      </c>
      <c r="B39" s="132">
        <v>16</v>
      </c>
      <c r="C39" s="197">
        <v>3</v>
      </c>
      <c r="D39" s="131">
        <v>1</v>
      </c>
      <c r="E39" s="134">
        <f>C39*D39</f>
        <v>3</v>
      </c>
      <c r="F39" s="135">
        <f>SUM(I39:L39)</f>
        <v>67.149090909090916</v>
      </c>
      <c r="G39" s="136">
        <f>E39*F39</f>
        <v>201.44727272727275</v>
      </c>
      <c r="H39" s="142"/>
      <c r="I39" s="138">
        <v>56.48</v>
      </c>
      <c r="J39" s="139">
        <v>0.2</v>
      </c>
      <c r="K39" s="139">
        <v>0.2</v>
      </c>
      <c r="L39" s="143">
        <f>+I39/11*2</f>
        <v>10.269090909090908</v>
      </c>
      <c r="M39" s="140"/>
      <c r="N39" s="140"/>
      <c r="O39" s="140"/>
      <c r="P39" s="140">
        <f t="shared" ref="P39" si="28">G39*1.578</f>
        <v>317.88379636363641</v>
      </c>
      <c r="Q39" s="140"/>
      <c r="R39" s="140"/>
      <c r="S39" s="140"/>
    </row>
    <row r="40" spans="1:19">
      <c r="A40" s="853"/>
      <c r="B40" s="132">
        <v>16</v>
      </c>
      <c r="C40" s="197">
        <v>3</v>
      </c>
      <c r="D40" s="131">
        <v>1</v>
      </c>
      <c r="E40" s="134">
        <f>C40*D40</f>
        <v>3</v>
      </c>
      <c r="F40" s="135">
        <f>SUM(I40:L40)</f>
        <v>52.92</v>
      </c>
      <c r="G40" s="136">
        <f>E40*F40</f>
        <v>158.76</v>
      </c>
      <c r="H40" s="142"/>
      <c r="I40" s="138">
        <f>4.17+4.61+4.17+4.17+4.6+4.8</f>
        <v>26.52</v>
      </c>
      <c r="J40" s="139">
        <f>3.4+3.6+3+3+3+3.4+3.4+3.4</f>
        <v>26.199999999999996</v>
      </c>
      <c r="K40" s="139">
        <v>0.2</v>
      </c>
      <c r="L40" s="143"/>
      <c r="M40" s="140"/>
      <c r="N40" s="140"/>
      <c r="O40" s="140"/>
      <c r="P40" s="140">
        <f t="shared" ref="P40" si="29">G40*1.578</f>
        <v>250.52328</v>
      </c>
      <c r="Q40" s="140"/>
      <c r="R40" s="140"/>
      <c r="S40" s="140"/>
    </row>
    <row r="41" spans="1:19" ht="15" customHeight="1">
      <c r="A41" s="853"/>
      <c r="B41" s="132">
        <v>8</v>
      </c>
      <c r="C41" s="197">
        <v>227</v>
      </c>
      <c r="D41" s="131">
        <v>1</v>
      </c>
      <c r="E41" s="134">
        <f>C41*D41</f>
        <v>227</v>
      </c>
      <c r="F41" s="135">
        <f t="shared" ref="F41" si="30">SUM(I41:L41)</f>
        <v>1.8</v>
      </c>
      <c r="G41" s="136">
        <f t="shared" ref="G41:G42" si="31">E41*F41</f>
        <v>408.6</v>
      </c>
      <c r="H41" s="142"/>
      <c r="I41" s="138">
        <v>1.6</v>
      </c>
      <c r="J41" s="139">
        <v>0.2</v>
      </c>
      <c r="K41" s="139"/>
      <c r="L41" s="141"/>
      <c r="M41" s="139"/>
      <c r="N41" s="139"/>
      <c r="O41" s="139"/>
      <c r="P41" s="139"/>
      <c r="Q41" s="139"/>
      <c r="R41" s="139"/>
      <c r="S41" s="139">
        <f>G41*0.395</f>
        <v>161.39700000000002</v>
      </c>
    </row>
    <row r="42" spans="1:19" ht="15" customHeight="1">
      <c r="A42" s="131"/>
      <c r="B42" s="132"/>
      <c r="C42" s="197"/>
      <c r="D42" s="131"/>
      <c r="E42" s="134"/>
      <c r="F42" s="135"/>
      <c r="G42" s="136">
        <f t="shared" si="31"/>
        <v>0</v>
      </c>
      <c r="H42" s="142"/>
      <c r="I42" s="138"/>
      <c r="J42" s="139"/>
      <c r="K42" s="139"/>
      <c r="L42" s="143"/>
      <c r="M42" s="140"/>
      <c r="N42" s="140"/>
      <c r="O42" s="140"/>
      <c r="P42" s="140"/>
      <c r="Q42" s="140"/>
      <c r="R42" s="140"/>
      <c r="S42" s="140"/>
    </row>
    <row r="43" spans="1:19" ht="15" customHeight="1">
      <c r="A43" s="862" t="s">
        <v>204</v>
      </c>
      <c r="B43" s="132">
        <v>16</v>
      </c>
      <c r="C43" s="197">
        <v>4</v>
      </c>
      <c r="D43" s="131">
        <v>2</v>
      </c>
      <c r="E43" s="134">
        <f>C43*D43</f>
        <v>8</v>
      </c>
      <c r="F43" s="135">
        <f>SUM(I43:L43)</f>
        <v>27.936363636363637</v>
      </c>
      <c r="G43" s="136">
        <f>E43*F43</f>
        <v>223.4909090909091</v>
      </c>
      <c r="H43" s="142"/>
      <c r="I43" s="138">
        <v>23.3</v>
      </c>
      <c r="J43" s="139">
        <v>0.2</v>
      </c>
      <c r="K43" s="139">
        <v>0.2</v>
      </c>
      <c r="L43" s="143">
        <f>+I43/11*2</f>
        <v>4.2363636363636363</v>
      </c>
      <c r="M43" s="140"/>
      <c r="N43" s="140"/>
      <c r="O43" s="140"/>
      <c r="P43" s="140">
        <f t="shared" ref="P43" si="32">G43*1.578</f>
        <v>352.66865454545456</v>
      </c>
      <c r="Q43" s="140"/>
      <c r="R43" s="140"/>
      <c r="S43" s="140"/>
    </row>
    <row r="44" spans="1:19" ht="15" customHeight="1">
      <c r="A44" s="853"/>
      <c r="B44" s="132">
        <v>16</v>
      </c>
      <c r="C44" s="197">
        <v>2</v>
      </c>
      <c r="D44" s="131">
        <v>2</v>
      </c>
      <c r="E44" s="134">
        <f>C44*D44</f>
        <v>4</v>
      </c>
      <c r="F44" s="135">
        <f>SUM(I44:L44)</f>
        <v>31.6</v>
      </c>
      <c r="G44" s="136">
        <f>E44*F44</f>
        <v>126.4</v>
      </c>
      <c r="H44" s="142"/>
      <c r="I44" s="138">
        <f>4.5*4</f>
        <v>18</v>
      </c>
      <c r="J44" s="139">
        <f>3.4*4</f>
        <v>13.6</v>
      </c>
      <c r="K44" s="139"/>
      <c r="L44" s="143"/>
      <c r="M44" s="140"/>
      <c r="N44" s="140"/>
      <c r="O44" s="140"/>
      <c r="P44" s="140">
        <f t="shared" ref="P44" si="33">G44*1.578</f>
        <v>199.45920000000001</v>
      </c>
      <c r="Q44" s="140"/>
      <c r="R44" s="140"/>
      <c r="S44" s="140"/>
    </row>
    <row r="45" spans="1:19" ht="15" customHeight="1">
      <c r="A45" s="853"/>
      <c r="B45" s="132">
        <v>8</v>
      </c>
      <c r="C45" s="197">
        <v>118</v>
      </c>
      <c r="D45" s="131">
        <v>2</v>
      </c>
      <c r="E45" s="134">
        <f>C45*D45</f>
        <v>236</v>
      </c>
      <c r="F45" s="135">
        <f t="shared" ref="F45" si="34">SUM(I45:L45)</f>
        <v>2</v>
      </c>
      <c r="G45" s="136">
        <f t="shared" ref="G45" si="35">E45*F45</f>
        <v>472</v>
      </c>
      <c r="H45" s="142"/>
      <c r="I45" s="138">
        <v>1.8</v>
      </c>
      <c r="J45" s="139">
        <v>0.2</v>
      </c>
      <c r="K45" s="139"/>
      <c r="L45" s="141"/>
      <c r="M45" s="139"/>
      <c r="N45" s="139"/>
      <c r="O45" s="139"/>
      <c r="P45" s="139"/>
      <c r="Q45" s="139"/>
      <c r="R45" s="139"/>
      <c r="S45" s="139">
        <f>G45*0.395</f>
        <v>186.44</v>
      </c>
    </row>
    <row r="46" spans="1:19" ht="15" customHeight="1">
      <c r="A46" s="131"/>
      <c r="B46" s="132"/>
      <c r="C46" s="197"/>
      <c r="D46" s="131"/>
      <c r="E46" s="134"/>
      <c r="F46" s="135"/>
      <c r="G46" s="136"/>
      <c r="H46" s="142"/>
      <c r="I46" s="138"/>
      <c r="J46" s="139"/>
      <c r="K46" s="139"/>
      <c r="L46" s="139"/>
      <c r="M46" s="139"/>
      <c r="N46" s="139"/>
      <c r="O46" s="139"/>
      <c r="P46" s="139"/>
      <c r="Q46" s="139"/>
      <c r="R46" s="139"/>
      <c r="S46" s="139"/>
    </row>
    <row r="47" spans="1:19" ht="15" customHeight="1">
      <c r="A47" s="862" t="s">
        <v>194</v>
      </c>
      <c r="B47" s="132">
        <v>16</v>
      </c>
      <c r="C47" s="197">
        <v>4</v>
      </c>
      <c r="D47" s="131">
        <v>1</v>
      </c>
      <c r="E47" s="134">
        <f>C47*D47</f>
        <v>4</v>
      </c>
      <c r="F47" s="135">
        <f>SUM(I47:L47)</f>
        <v>8.5499999999999989</v>
      </c>
      <c r="G47" s="136">
        <f>E47*F47</f>
        <v>34.199999999999996</v>
      </c>
      <c r="H47" s="142"/>
      <c r="I47" s="138">
        <v>8.15</v>
      </c>
      <c r="J47" s="139">
        <v>0.2</v>
      </c>
      <c r="K47" s="139">
        <v>0.2</v>
      </c>
      <c r="L47" s="143"/>
      <c r="M47" s="140"/>
      <c r="N47" s="140"/>
      <c r="O47" s="140"/>
      <c r="P47" s="140">
        <f t="shared" ref="P47" si="36">G47*1.578</f>
        <v>53.967599999999997</v>
      </c>
      <c r="Q47" s="140"/>
      <c r="R47" s="140"/>
      <c r="S47" s="140"/>
    </row>
    <row r="48" spans="1:19" ht="15" customHeight="1">
      <c r="A48" s="853"/>
      <c r="B48" s="132">
        <v>16</v>
      </c>
      <c r="C48" s="197">
        <v>1</v>
      </c>
      <c r="D48" s="131">
        <v>1</v>
      </c>
      <c r="E48" s="134">
        <f>C48*D48</f>
        <v>1</v>
      </c>
      <c r="F48" s="135">
        <f>SUM(I48:L48)</f>
        <v>3</v>
      </c>
      <c r="G48" s="136">
        <f>E48*F48</f>
        <v>3</v>
      </c>
      <c r="H48" s="142"/>
      <c r="I48" s="138">
        <v>3</v>
      </c>
      <c r="J48" s="139"/>
      <c r="K48" s="139"/>
      <c r="L48" s="143"/>
      <c r="M48" s="140"/>
      <c r="N48" s="140"/>
      <c r="O48" s="140"/>
      <c r="P48" s="140">
        <f t="shared" ref="P48" si="37">G48*1.578</f>
        <v>4.734</v>
      </c>
      <c r="Q48" s="140"/>
      <c r="R48" s="140"/>
      <c r="S48" s="140"/>
    </row>
    <row r="49" spans="1:19" ht="15" customHeight="1">
      <c r="A49" s="853"/>
      <c r="B49" s="132">
        <v>8</v>
      </c>
      <c r="C49" s="197">
        <v>42</v>
      </c>
      <c r="D49" s="131">
        <v>1</v>
      </c>
      <c r="E49" s="134">
        <f>C49*D49</f>
        <v>42</v>
      </c>
      <c r="F49" s="135">
        <f t="shared" ref="F49" si="38">SUM(I49:L49)</f>
        <v>1.8</v>
      </c>
      <c r="G49" s="136">
        <f t="shared" ref="G49" si="39">E49*F49</f>
        <v>75.600000000000009</v>
      </c>
      <c r="H49" s="142"/>
      <c r="I49" s="138">
        <v>1.6</v>
      </c>
      <c r="J49" s="139">
        <v>0.2</v>
      </c>
      <c r="K49" s="139"/>
      <c r="L49" s="141"/>
      <c r="M49" s="139"/>
      <c r="N49" s="139"/>
      <c r="O49" s="139"/>
      <c r="P49" s="139"/>
      <c r="Q49" s="139"/>
      <c r="R49" s="139"/>
      <c r="S49" s="139">
        <f>G49*0.395</f>
        <v>29.862000000000005</v>
      </c>
    </row>
    <row r="50" spans="1:19" ht="15" customHeight="1">
      <c r="A50" s="131"/>
      <c r="B50" s="132"/>
      <c r="C50" s="197"/>
      <c r="D50" s="131"/>
      <c r="E50" s="134"/>
      <c r="F50" s="135"/>
      <c r="G50" s="136"/>
      <c r="H50" s="142"/>
      <c r="I50" s="138"/>
      <c r="J50" s="139"/>
      <c r="K50" s="139"/>
      <c r="L50" s="139"/>
      <c r="M50" s="139"/>
      <c r="N50" s="139"/>
      <c r="O50" s="139"/>
      <c r="P50" s="139"/>
      <c r="Q50" s="139"/>
      <c r="R50" s="139"/>
      <c r="S50" s="139"/>
    </row>
    <row r="51" spans="1:19">
      <c r="A51" s="862" t="s">
        <v>199</v>
      </c>
      <c r="B51" s="132">
        <v>16</v>
      </c>
      <c r="C51" s="197">
        <v>6</v>
      </c>
      <c r="D51" s="131">
        <v>2</v>
      </c>
      <c r="E51" s="134">
        <f>C51*D51</f>
        <v>12</v>
      </c>
      <c r="F51" s="135">
        <f>SUM(I51:L51)</f>
        <v>3.8500000000000005</v>
      </c>
      <c r="G51" s="136">
        <f>E51*F51</f>
        <v>46.2</v>
      </c>
      <c r="H51" s="142"/>
      <c r="I51" s="138">
        <v>3.45</v>
      </c>
      <c r="J51" s="139">
        <v>0.2</v>
      </c>
      <c r="K51" s="139">
        <v>0.2</v>
      </c>
      <c r="L51" s="143"/>
      <c r="M51" s="140"/>
      <c r="N51" s="140"/>
      <c r="O51" s="140"/>
      <c r="P51" s="140">
        <f t="shared" ref="P51" si="40">G51*1.578</f>
        <v>72.903600000000012</v>
      </c>
      <c r="Q51" s="140"/>
      <c r="R51" s="140"/>
      <c r="S51" s="140"/>
    </row>
    <row r="52" spans="1:19" ht="15" customHeight="1">
      <c r="A52" s="853"/>
      <c r="B52" s="132">
        <v>8</v>
      </c>
      <c r="C52" s="197">
        <v>15</v>
      </c>
      <c r="D52" s="131">
        <v>2</v>
      </c>
      <c r="E52" s="134">
        <f>C52*D52</f>
        <v>30</v>
      </c>
      <c r="F52" s="135">
        <f t="shared" ref="F52" si="41">SUM(I52:L52)</f>
        <v>1.8</v>
      </c>
      <c r="G52" s="136">
        <f t="shared" ref="G52" si="42">E52*F52</f>
        <v>54</v>
      </c>
      <c r="H52" s="142"/>
      <c r="I52" s="138">
        <v>1.6</v>
      </c>
      <c r="J52" s="139">
        <v>0.2</v>
      </c>
      <c r="K52" s="139"/>
      <c r="L52" s="141"/>
      <c r="M52" s="139"/>
      <c r="N52" s="139"/>
      <c r="O52" s="139"/>
      <c r="P52" s="139"/>
      <c r="Q52" s="139"/>
      <c r="R52" s="139"/>
      <c r="S52" s="139">
        <f>G52*0.395</f>
        <v>21.330000000000002</v>
      </c>
    </row>
    <row r="53" spans="1:19" ht="15" customHeight="1">
      <c r="A53" s="131"/>
      <c r="B53" s="132"/>
      <c r="C53" s="197"/>
      <c r="D53" s="131"/>
      <c r="E53" s="134"/>
      <c r="F53" s="135"/>
      <c r="G53" s="136"/>
      <c r="H53" s="142"/>
      <c r="I53" s="138"/>
      <c r="J53" s="139"/>
      <c r="K53" s="139"/>
      <c r="L53" s="139"/>
      <c r="M53" s="139"/>
      <c r="N53" s="139"/>
      <c r="O53" s="139"/>
      <c r="P53" s="139"/>
      <c r="Q53" s="139"/>
      <c r="R53" s="139"/>
      <c r="S53" s="139"/>
    </row>
    <row r="54" spans="1:19" ht="15" customHeight="1">
      <c r="A54" s="862" t="s">
        <v>193</v>
      </c>
      <c r="B54" s="132">
        <v>16</v>
      </c>
      <c r="C54" s="197">
        <v>4</v>
      </c>
      <c r="D54" s="131">
        <v>1</v>
      </c>
      <c r="E54" s="134">
        <f>C54*D54</f>
        <v>4</v>
      </c>
      <c r="F54" s="135">
        <f>SUM(I54:L54)</f>
        <v>7.08</v>
      </c>
      <c r="G54" s="136">
        <f>E54*F54</f>
        <v>28.32</v>
      </c>
      <c r="H54" s="142"/>
      <c r="I54" s="138">
        <v>7.08</v>
      </c>
      <c r="J54" s="139"/>
      <c r="K54" s="139"/>
      <c r="L54" s="143"/>
      <c r="M54" s="140"/>
      <c r="N54" s="140"/>
      <c r="O54" s="140"/>
      <c r="P54" s="140">
        <f t="shared" ref="P54:P55" si="43">G54*1.578</f>
        <v>44.688960000000002</v>
      </c>
      <c r="Q54" s="140"/>
      <c r="R54" s="140"/>
      <c r="S54" s="140"/>
    </row>
    <row r="55" spans="1:19">
      <c r="A55" s="853"/>
      <c r="B55" s="132">
        <v>16</v>
      </c>
      <c r="C55" s="197">
        <v>1</v>
      </c>
      <c r="D55" s="131">
        <v>1</v>
      </c>
      <c r="E55" s="134">
        <f>C55*D55</f>
        <v>1</v>
      </c>
      <c r="F55" s="135">
        <f>SUM(I55:L55)</f>
        <v>3</v>
      </c>
      <c r="G55" s="136">
        <f>E55*F55</f>
        <v>3</v>
      </c>
      <c r="H55" s="142"/>
      <c r="I55" s="138">
        <v>3</v>
      </c>
      <c r="J55" s="139"/>
      <c r="K55" s="139"/>
      <c r="L55" s="143"/>
      <c r="M55" s="140"/>
      <c r="N55" s="140"/>
      <c r="O55" s="140"/>
      <c r="P55" s="140">
        <f t="shared" si="43"/>
        <v>4.734</v>
      </c>
      <c r="Q55" s="140"/>
      <c r="R55" s="140"/>
      <c r="S55" s="140"/>
    </row>
    <row r="56" spans="1:19" ht="15" customHeight="1">
      <c r="A56" s="853"/>
      <c r="B56" s="132">
        <v>8</v>
      </c>
      <c r="C56" s="197">
        <v>33</v>
      </c>
      <c r="D56" s="131">
        <v>1</v>
      </c>
      <c r="E56" s="134">
        <f>C56*D56</f>
        <v>33</v>
      </c>
      <c r="F56" s="135">
        <f t="shared" ref="F56" si="44">SUM(I56:L56)</f>
        <v>1.8</v>
      </c>
      <c r="G56" s="136">
        <f t="shared" ref="G56" si="45">E56*F56</f>
        <v>59.4</v>
      </c>
      <c r="H56" s="142"/>
      <c r="I56" s="138">
        <v>1.6</v>
      </c>
      <c r="J56" s="139">
        <v>0.2</v>
      </c>
      <c r="K56" s="139"/>
      <c r="L56" s="141"/>
      <c r="M56" s="139"/>
      <c r="N56" s="139"/>
      <c r="O56" s="139"/>
      <c r="P56" s="139"/>
      <c r="Q56" s="139"/>
      <c r="R56" s="139"/>
      <c r="S56" s="139">
        <f>G56*0.395</f>
        <v>23.463000000000001</v>
      </c>
    </row>
    <row r="57" spans="1:19" ht="15" customHeight="1">
      <c r="A57" s="131"/>
      <c r="B57" s="132"/>
      <c r="C57" s="197"/>
      <c r="D57" s="131"/>
      <c r="E57" s="134"/>
      <c r="F57" s="135"/>
      <c r="G57" s="136"/>
      <c r="H57" s="142"/>
      <c r="I57" s="138"/>
      <c r="J57" s="139"/>
      <c r="K57" s="139"/>
      <c r="L57" s="139"/>
      <c r="M57" s="139"/>
      <c r="N57" s="139"/>
      <c r="O57" s="139"/>
      <c r="P57" s="139"/>
      <c r="Q57" s="139"/>
      <c r="R57" s="139"/>
      <c r="S57" s="139"/>
    </row>
    <row r="58" spans="1:19" ht="15" customHeight="1">
      <c r="A58" s="862" t="s">
        <v>203</v>
      </c>
      <c r="B58" s="132">
        <v>25</v>
      </c>
      <c r="C58" s="197">
        <v>3</v>
      </c>
      <c r="D58" s="131">
        <v>6</v>
      </c>
      <c r="E58" s="134">
        <f>C58*D58</f>
        <v>18</v>
      </c>
      <c r="F58" s="135">
        <f>SUM(I58:L58)</f>
        <v>3.6</v>
      </c>
      <c r="G58" s="136">
        <f>E58*F58</f>
        <v>64.8</v>
      </c>
      <c r="H58" s="142"/>
      <c r="I58" s="138">
        <v>3.6</v>
      </c>
      <c r="J58" s="139"/>
      <c r="K58" s="139"/>
      <c r="L58" s="143"/>
      <c r="M58" s="140"/>
      <c r="N58" s="140">
        <f>G58*3.853</f>
        <v>249.67439999999999</v>
      </c>
      <c r="O58" s="140"/>
      <c r="P58" s="140"/>
      <c r="Q58" s="140"/>
      <c r="R58" s="140"/>
      <c r="S58" s="140"/>
    </row>
    <row r="59" spans="1:19">
      <c r="A59" s="853"/>
      <c r="B59" s="132">
        <v>20</v>
      </c>
      <c r="C59" s="197">
        <v>6</v>
      </c>
      <c r="D59" s="131">
        <v>6</v>
      </c>
      <c r="E59" s="134">
        <f>C59*D59</f>
        <v>36</v>
      </c>
      <c r="F59" s="135">
        <f>SUM(I59:L59)</f>
        <v>12.129999999999999</v>
      </c>
      <c r="G59" s="136">
        <f>E59*F59</f>
        <v>436.67999999999995</v>
      </c>
      <c r="H59" s="142"/>
      <c r="I59" s="138">
        <v>11.73</v>
      </c>
      <c r="J59" s="139">
        <v>0.2</v>
      </c>
      <c r="K59" s="139">
        <v>0.2</v>
      </c>
      <c r="L59" s="143"/>
      <c r="M59" s="140"/>
      <c r="N59" s="140"/>
      <c r="O59" s="140">
        <f>G59*2.466</f>
        <v>1076.8528799999999</v>
      </c>
      <c r="P59" s="140"/>
      <c r="Q59" s="140"/>
      <c r="R59" s="140"/>
      <c r="S59" s="140"/>
    </row>
    <row r="60" spans="1:19" ht="15" customHeight="1">
      <c r="A60" s="853"/>
      <c r="B60" s="132">
        <v>20</v>
      </c>
      <c r="C60" s="197">
        <v>2</v>
      </c>
      <c r="D60" s="131">
        <v>6</v>
      </c>
      <c r="E60" s="134">
        <f>C60*D60</f>
        <v>12</v>
      </c>
      <c r="F60" s="135">
        <f>SUM(I60:L60)</f>
        <v>9.4</v>
      </c>
      <c r="G60" s="136">
        <f>E60*F60</f>
        <v>112.80000000000001</v>
      </c>
      <c r="H60" s="142"/>
      <c r="I60" s="138">
        <v>4.7</v>
      </c>
      <c r="J60" s="139">
        <v>4.7</v>
      </c>
      <c r="K60" s="139"/>
      <c r="L60" s="143"/>
      <c r="M60" s="140"/>
      <c r="N60" s="140"/>
      <c r="O60" s="140">
        <f>G60*2.466</f>
        <v>278.16480000000007</v>
      </c>
      <c r="P60" s="139"/>
      <c r="Q60" s="139"/>
      <c r="R60" s="140"/>
      <c r="S60" s="140"/>
    </row>
    <row r="61" spans="1:19" ht="15" customHeight="1">
      <c r="A61" s="853"/>
      <c r="B61" s="132">
        <v>10</v>
      </c>
      <c r="C61" s="197">
        <v>74</v>
      </c>
      <c r="D61" s="131">
        <v>6</v>
      </c>
      <c r="E61" s="134">
        <f>C61*D61</f>
        <v>444</v>
      </c>
      <c r="F61" s="135">
        <f t="shared" ref="F61" si="46">SUM(I61:L61)</f>
        <v>1.8</v>
      </c>
      <c r="G61" s="136">
        <f t="shared" ref="G61" si="47">E61*F61</f>
        <v>799.2</v>
      </c>
      <c r="H61" s="142"/>
      <c r="I61" s="138">
        <v>1.6</v>
      </c>
      <c r="J61" s="139">
        <v>0.2</v>
      </c>
      <c r="K61" s="139"/>
      <c r="L61" s="141"/>
      <c r="M61" s="139"/>
      <c r="N61" s="139"/>
      <c r="O61" s="139"/>
      <c r="P61" s="139"/>
      <c r="Q61" s="139"/>
      <c r="R61" s="139">
        <f>G61*0.617</f>
        <v>493.10640000000001</v>
      </c>
      <c r="S61" s="139"/>
    </row>
    <row r="62" spans="1:19" ht="15" customHeight="1">
      <c r="A62" s="131"/>
      <c r="B62" s="132"/>
      <c r="C62" s="197"/>
      <c r="D62" s="131"/>
      <c r="E62" s="134"/>
      <c r="F62" s="135"/>
      <c r="G62" s="136"/>
      <c r="H62" s="142"/>
      <c r="I62" s="138"/>
      <c r="J62" s="139"/>
      <c r="K62" s="139"/>
      <c r="L62" s="139"/>
      <c r="M62" s="139"/>
      <c r="N62" s="139"/>
      <c r="O62" s="139"/>
      <c r="P62" s="139"/>
      <c r="Q62" s="139"/>
      <c r="R62" s="139"/>
      <c r="S62" s="139"/>
    </row>
    <row r="63" spans="1:19" ht="15" customHeight="1">
      <c r="A63" s="862" t="s">
        <v>204</v>
      </c>
      <c r="B63" s="132">
        <v>16</v>
      </c>
      <c r="C63" s="197">
        <v>4</v>
      </c>
      <c r="D63" s="131">
        <v>2</v>
      </c>
      <c r="E63" s="134">
        <f>C63*D63</f>
        <v>8</v>
      </c>
      <c r="F63" s="135">
        <f>SUM(I63:L63)</f>
        <v>11.53</v>
      </c>
      <c r="G63" s="136">
        <f>E63*F63</f>
        <v>92.24</v>
      </c>
      <c r="H63" s="142"/>
      <c r="I63" s="138">
        <v>11.13</v>
      </c>
      <c r="J63" s="139">
        <v>0.2</v>
      </c>
      <c r="K63" s="139">
        <v>0.2</v>
      </c>
      <c r="L63" s="143"/>
      <c r="M63" s="140"/>
      <c r="N63" s="140"/>
      <c r="O63" s="140"/>
      <c r="P63" s="140">
        <f t="shared" ref="P63:P64" si="48">G63*1.578</f>
        <v>145.55472</v>
      </c>
      <c r="Q63" s="140"/>
      <c r="R63" s="140"/>
      <c r="S63" s="140"/>
    </row>
    <row r="64" spans="1:19" ht="15" customHeight="1">
      <c r="A64" s="853"/>
      <c r="B64" s="132">
        <v>16</v>
      </c>
      <c r="C64" s="197">
        <v>2</v>
      </c>
      <c r="D64" s="131">
        <v>2</v>
      </c>
      <c r="E64" s="134">
        <f>C64*D64</f>
        <v>4</v>
      </c>
      <c r="F64" s="135">
        <f>SUM(I64:L64)</f>
        <v>12.4</v>
      </c>
      <c r="G64" s="136">
        <f>E64*F64</f>
        <v>49.6</v>
      </c>
      <c r="H64" s="142"/>
      <c r="I64" s="138">
        <f>4.5*2</f>
        <v>9</v>
      </c>
      <c r="J64" s="139">
        <v>3.4</v>
      </c>
      <c r="K64" s="139"/>
      <c r="L64" s="143"/>
      <c r="M64" s="140"/>
      <c r="N64" s="140"/>
      <c r="O64" s="140"/>
      <c r="P64" s="140">
        <f t="shared" si="48"/>
        <v>78.268799999999999</v>
      </c>
      <c r="Q64" s="140"/>
      <c r="R64" s="140"/>
      <c r="S64" s="140"/>
    </row>
    <row r="65" spans="1:19" ht="15" customHeight="1">
      <c r="A65" s="853"/>
      <c r="B65" s="132">
        <v>8</v>
      </c>
      <c r="C65" s="197">
        <v>57</v>
      </c>
      <c r="D65" s="131">
        <v>2</v>
      </c>
      <c r="E65" s="134">
        <f>C65*D65</f>
        <v>114</v>
      </c>
      <c r="F65" s="135">
        <f t="shared" ref="F65" si="49">SUM(I65:L65)</f>
        <v>2</v>
      </c>
      <c r="G65" s="136">
        <f t="shared" ref="G65" si="50">E65*F65</f>
        <v>228</v>
      </c>
      <c r="H65" s="142"/>
      <c r="I65" s="138">
        <v>1.8</v>
      </c>
      <c r="J65" s="139">
        <v>0.2</v>
      </c>
      <c r="K65" s="139"/>
      <c r="L65" s="141"/>
      <c r="M65" s="139"/>
      <c r="N65" s="139"/>
      <c r="O65" s="139"/>
      <c r="P65" s="139"/>
      <c r="Q65" s="139"/>
      <c r="R65" s="139"/>
      <c r="S65" s="139">
        <f>G65*0.395</f>
        <v>90.06</v>
      </c>
    </row>
    <row r="66" spans="1:19" ht="15" customHeight="1">
      <c r="A66" s="131"/>
      <c r="B66" s="132"/>
      <c r="C66" s="197"/>
      <c r="D66" s="131"/>
      <c r="E66" s="134"/>
      <c r="F66" s="135"/>
      <c r="G66" s="136"/>
      <c r="H66" s="142"/>
      <c r="I66" s="138"/>
      <c r="J66" s="139"/>
      <c r="K66" s="139"/>
      <c r="L66" s="139"/>
      <c r="M66" s="139"/>
      <c r="N66" s="139"/>
      <c r="O66" s="139"/>
      <c r="P66" s="139"/>
      <c r="Q66" s="139"/>
      <c r="R66" s="139"/>
      <c r="S66" s="139"/>
    </row>
    <row r="67" spans="1:19" ht="15" customHeight="1">
      <c r="A67" s="862" t="s">
        <v>197</v>
      </c>
      <c r="B67" s="132">
        <v>16</v>
      </c>
      <c r="C67" s="197">
        <v>4</v>
      </c>
      <c r="D67" s="131">
        <v>12</v>
      </c>
      <c r="E67" s="134">
        <f>C67*D67</f>
        <v>48</v>
      </c>
      <c r="F67" s="135">
        <f>SUM(I67:L67)</f>
        <v>3.8500000000000005</v>
      </c>
      <c r="G67" s="136">
        <f>E67*F67</f>
        <v>184.8</v>
      </c>
      <c r="H67" s="142"/>
      <c r="I67" s="138">
        <v>3.45</v>
      </c>
      <c r="J67" s="139">
        <v>0.2</v>
      </c>
      <c r="K67" s="139">
        <v>0.2</v>
      </c>
      <c r="L67" s="143"/>
      <c r="M67" s="140"/>
      <c r="N67" s="140"/>
      <c r="O67" s="140"/>
      <c r="P67" s="140">
        <f t="shared" ref="P67" si="51">G67*1.578</f>
        <v>291.61440000000005</v>
      </c>
      <c r="Q67" s="140"/>
      <c r="R67" s="140"/>
      <c r="S67" s="140"/>
    </row>
    <row r="68" spans="1:19" ht="15" customHeight="1">
      <c r="A68" s="853"/>
      <c r="B68" s="132">
        <v>8</v>
      </c>
      <c r="C68" s="197">
        <v>15</v>
      </c>
      <c r="D68" s="131">
        <v>12</v>
      </c>
      <c r="E68" s="134">
        <f>C68*D68</f>
        <v>180</v>
      </c>
      <c r="F68" s="135">
        <f t="shared" ref="F68" si="52">SUM(I68:L68)</f>
        <v>1.8</v>
      </c>
      <c r="G68" s="136">
        <f t="shared" ref="G68" si="53">E68*F68</f>
        <v>324</v>
      </c>
      <c r="H68" s="142"/>
      <c r="I68" s="138">
        <v>1.6</v>
      </c>
      <c r="J68" s="139">
        <v>0.2</v>
      </c>
      <c r="K68" s="139"/>
      <c r="L68" s="141"/>
      <c r="M68" s="139"/>
      <c r="N68" s="139"/>
      <c r="O68" s="139"/>
      <c r="P68" s="139"/>
      <c r="Q68" s="139"/>
      <c r="R68" s="139"/>
      <c r="S68" s="139">
        <f>G68*0.395</f>
        <v>127.98</v>
      </c>
    </row>
    <row r="69" spans="1:19">
      <c r="A69" s="131"/>
      <c r="B69" s="132"/>
      <c r="C69" s="197"/>
      <c r="D69" s="131"/>
      <c r="E69" s="134"/>
      <c r="F69" s="135"/>
      <c r="G69" s="136"/>
      <c r="H69" s="142"/>
      <c r="I69" s="138"/>
      <c r="J69" s="139"/>
      <c r="K69" s="139"/>
      <c r="L69" s="139"/>
      <c r="M69" s="139"/>
      <c r="N69" s="139"/>
      <c r="O69" s="139"/>
      <c r="P69" s="139"/>
      <c r="Q69" s="139"/>
      <c r="R69" s="139"/>
      <c r="S69" s="139"/>
    </row>
    <row r="70" spans="1:19" ht="15" customHeight="1">
      <c r="A70" s="862" t="s">
        <v>264</v>
      </c>
      <c r="B70" s="132">
        <v>16</v>
      </c>
      <c r="C70" s="197">
        <v>4</v>
      </c>
      <c r="D70" s="131">
        <v>2</v>
      </c>
      <c r="E70" s="134">
        <f>C70*D70</f>
        <v>8</v>
      </c>
      <c r="F70" s="135">
        <f>SUM(I70:L70)</f>
        <v>7.48</v>
      </c>
      <c r="G70" s="136">
        <f>E70*F70</f>
        <v>59.84</v>
      </c>
      <c r="H70" s="142"/>
      <c r="I70" s="138">
        <v>7.08</v>
      </c>
      <c r="J70" s="139">
        <v>0.2</v>
      </c>
      <c r="K70" s="139">
        <v>0.2</v>
      </c>
      <c r="L70" s="143"/>
      <c r="M70" s="140"/>
      <c r="N70" s="140"/>
      <c r="O70" s="140"/>
      <c r="P70" s="140">
        <f t="shared" ref="P70" si="54">G70*1.578</f>
        <v>94.427520000000015</v>
      </c>
      <c r="Q70" s="140"/>
      <c r="R70" s="140"/>
      <c r="S70" s="140"/>
    </row>
    <row r="71" spans="1:19" ht="15" customHeight="1">
      <c r="A71" s="853"/>
      <c r="B71" s="132">
        <v>12</v>
      </c>
      <c r="C71" s="197">
        <v>8</v>
      </c>
      <c r="D71" s="131">
        <v>2</v>
      </c>
      <c r="E71" s="134">
        <f>C71*D71</f>
        <v>16</v>
      </c>
      <c r="F71" s="135">
        <f t="shared" ref="F71" si="55">SUM(I71:L71)</f>
        <v>6.68</v>
      </c>
      <c r="G71" s="136">
        <f t="shared" ref="G71" si="56">E71*F71</f>
        <v>106.88</v>
      </c>
      <c r="H71" s="142"/>
      <c r="I71" s="138">
        <v>6.68</v>
      </c>
      <c r="J71" s="139"/>
      <c r="K71" s="139"/>
      <c r="L71" s="143"/>
      <c r="M71" s="139"/>
      <c r="N71" s="139"/>
      <c r="O71" s="139"/>
      <c r="P71" s="139"/>
      <c r="Q71" s="139">
        <f>G71*0.888</f>
        <v>94.909440000000004</v>
      </c>
      <c r="R71" s="140"/>
      <c r="S71" s="140"/>
    </row>
    <row r="72" spans="1:19" ht="15" customHeight="1">
      <c r="A72" s="853"/>
      <c r="B72" s="132">
        <v>8</v>
      </c>
      <c r="C72" s="197">
        <v>43</v>
      </c>
      <c r="D72" s="131">
        <v>2</v>
      </c>
      <c r="E72" s="134">
        <f>C72*D72</f>
        <v>86</v>
      </c>
      <c r="F72" s="135">
        <f t="shared" ref="F72" si="57">SUM(I72:L72)</f>
        <v>2.3000000000000003</v>
      </c>
      <c r="G72" s="136">
        <f t="shared" ref="G72" si="58">E72*F72</f>
        <v>197.8</v>
      </c>
      <c r="H72" s="142"/>
      <c r="I72" s="138">
        <v>2.1</v>
      </c>
      <c r="J72" s="139">
        <v>0.2</v>
      </c>
      <c r="K72" s="139"/>
      <c r="L72" s="141"/>
      <c r="M72" s="139"/>
      <c r="N72" s="139"/>
      <c r="O72" s="139"/>
      <c r="P72" s="139"/>
      <c r="Q72" s="139"/>
      <c r="R72" s="139"/>
      <c r="S72" s="139">
        <f>G72*0.395</f>
        <v>78.131000000000014</v>
      </c>
    </row>
    <row r="73" spans="1:19" ht="15" customHeight="1">
      <c r="A73" s="131"/>
      <c r="B73" s="132"/>
      <c r="C73" s="197"/>
      <c r="D73" s="131"/>
      <c r="E73" s="134"/>
      <c r="F73" s="135"/>
      <c r="G73" s="136"/>
      <c r="H73" s="142"/>
      <c r="I73" s="138"/>
      <c r="J73" s="139"/>
      <c r="K73" s="139"/>
      <c r="L73" s="139"/>
      <c r="M73" s="139"/>
      <c r="N73" s="139"/>
      <c r="O73" s="139"/>
      <c r="P73" s="139"/>
      <c r="Q73" s="139"/>
      <c r="R73" s="139"/>
      <c r="S73" s="139"/>
    </row>
    <row r="74" spans="1:19">
      <c r="A74" s="862" t="s">
        <v>198</v>
      </c>
      <c r="B74" s="132">
        <v>16</v>
      </c>
      <c r="C74" s="197">
        <v>4</v>
      </c>
      <c r="D74" s="131">
        <v>1</v>
      </c>
      <c r="E74" s="134">
        <f>C74*D74</f>
        <v>4</v>
      </c>
      <c r="F74" s="135">
        <f>SUM(I74:L74)</f>
        <v>24.308181818181819</v>
      </c>
      <c r="G74" s="136">
        <f>E74*F74</f>
        <v>97.232727272727274</v>
      </c>
      <c r="H74" s="142"/>
      <c r="I74" s="138">
        <v>20.23</v>
      </c>
      <c r="J74" s="139">
        <v>0.2</v>
      </c>
      <c r="K74" s="139">
        <v>0.2</v>
      </c>
      <c r="L74" s="143">
        <f>+I74/11*2</f>
        <v>3.6781818181818182</v>
      </c>
      <c r="M74" s="140"/>
      <c r="N74" s="140"/>
      <c r="O74" s="140"/>
      <c r="P74" s="140">
        <f t="shared" ref="P74" si="59">G74*1.578</f>
        <v>153.43324363636364</v>
      </c>
      <c r="Q74" s="140"/>
      <c r="R74" s="140"/>
      <c r="S74" s="140"/>
    </row>
    <row r="75" spans="1:19" ht="15" customHeight="1">
      <c r="A75" s="853"/>
      <c r="B75" s="132">
        <v>12</v>
      </c>
      <c r="C75" s="197">
        <v>4</v>
      </c>
      <c r="D75" s="131">
        <v>1</v>
      </c>
      <c r="E75" s="134">
        <f>C75*D75</f>
        <v>4</v>
      </c>
      <c r="F75" s="135">
        <f t="shared" ref="F75:F76" si="60">SUM(I75:L75)</f>
        <v>23.90818181818182</v>
      </c>
      <c r="G75" s="136">
        <f t="shared" ref="G75:G76" si="61">E75*F75</f>
        <v>95.63272727272728</v>
      </c>
      <c r="H75" s="142"/>
      <c r="I75" s="138">
        <v>20.23</v>
      </c>
      <c r="J75" s="139"/>
      <c r="K75" s="139"/>
      <c r="L75" s="143">
        <f>+I75/11*2</f>
        <v>3.6781818181818182</v>
      </c>
      <c r="M75" s="139"/>
      <c r="N75" s="139"/>
      <c r="O75" s="139"/>
      <c r="P75" s="139"/>
      <c r="Q75" s="139">
        <f>G75*0.888</f>
        <v>84.921861818181824</v>
      </c>
      <c r="R75" s="140"/>
      <c r="S75" s="140"/>
    </row>
    <row r="76" spans="1:19" ht="15" customHeight="1">
      <c r="A76" s="853"/>
      <c r="B76" s="132">
        <v>8</v>
      </c>
      <c r="C76" s="197">
        <v>103</v>
      </c>
      <c r="D76" s="131">
        <v>1</v>
      </c>
      <c r="E76" s="134">
        <f>C76*D76</f>
        <v>103</v>
      </c>
      <c r="F76" s="135">
        <f t="shared" si="60"/>
        <v>1.9</v>
      </c>
      <c r="G76" s="136">
        <f t="shared" si="61"/>
        <v>195.7</v>
      </c>
      <c r="H76" s="142"/>
      <c r="I76" s="138">
        <v>1.7</v>
      </c>
      <c r="J76" s="139">
        <v>0.2</v>
      </c>
      <c r="K76" s="139"/>
      <c r="L76" s="141"/>
      <c r="M76" s="139"/>
      <c r="N76" s="139"/>
      <c r="O76" s="139"/>
      <c r="P76" s="139"/>
      <c r="Q76" s="139"/>
      <c r="R76" s="139"/>
      <c r="S76" s="139">
        <f>G76*0.395</f>
        <v>77.301500000000004</v>
      </c>
    </row>
    <row r="77" spans="1:19">
      <c r="A77" s="131"/>
      <c r="B77" s="132"/>
      <c r="C77" s="197"/>
      <c r="D77" s="131"/>
      <c r="E77" s="134"/>
      <c r="F77" s="135"/>
      <c r="G77" s="136"/>
      <c r="H77" s="142"/>
      <c r="I77" s="138"/>
      <c r="J77" s="139"/>
      <c r="K77" s="139"/>
      <c r="L77" s="139"/>
      <c r="M77" s="139"/>
      <c r="N77" s="139"/>
      <c r="O77" s="139"/>
      <c r="P77" s="139"/>
      <c r="Q77" s="139"/>
      <c r="R77" s="139"/>
      <c r="S77" s="139"/>
    </row>
    <row r="78" spans="1:19" ht="15" customHeight="1">
      <c r="A78" s="862" t="s">
        <v>190</v>
      </c>
      <c r="B78" s="132">
        <v>16</v>
      </c>
      <c r="C78" s="197">
        <v>4</v>
      </c>
      <c r="D78" s="131">
        <v>1</v>
      </c>
      <c r="E78" s="134">
        <f>C78*D78</f>
        <v>4</v>
      </c>
      <c r="F78" s="135">
        <f>SUM(I78:L78)</f>
        <v>19.817272727272726</v>
      </c>
      <c r="G78" s="136">
        <f>E78*F78</f>
        <v>79.269090909090906</v>
      </c>
      <c r="H78" s="142"/>
      <c r="I78" s="138">
        <v>16.43</v>
      </c>
      <c r="J78" s="139">
        <v>0.2</v>
      </c>
      <c r="K78" s="139">
        <v>0.2</v>
      </c>
      <c r="L78" s="143">
        <f>+I78/11*2</f>
        <v>2.9872727272727273</v>
      </c>
      <c r="M78" s="140"/>
      <c r="N78" s="140"/>
      <c r="O78" s="140"/>
      <c r="P78" s="140">
        <f t="shared" ref="P78" si="62">G78*1.578</f>
        <v>125.08662545454546</v>
      </c>
      <c r="Q78" s="140"/>
      <c r="R78" s="140"/>
      <c r="S78" s="140"/>
    </row>
    <row r="79" spans="1:19" ht="15" customHeight="1">
      <c r="A79" s="853"/>
      <c r="B79" s="132">
        <v>16</v>
      </c>
      <c r="C79" s="197">
        <v>1</v>
      </c>
      <c r="D79" s="131">
        <v>1</v>
      </c>
      <c r="E79" s="134">
        <f>C79*D79</f>
        <v>1</v>
      </c>
      <c r="F79" s="135">
        <f>SUM(I79:L79)</f>
        <v>9</v>
      </c>
      <c r="G79" s="136">
        <f>E79*F79</f>
        <v>9</v>
      </c>
      <c r="H79" s="142"/>
      <c r="I79" s="138">
        <f>3*3</f>
        <v>9</v>
      </c>
      <c r="J79" s="139"/>
      <c r="K79" s="139"/>
      <c r="L79" s="143"/>
      <c r="M79" s="140"/>
      <c r="N79" s="140"/>
      <c r="O79" s="140"/>
      <c r="P79" s="140">
        <f t="shared" ref="P79" si="63">G79*1.578</f>
        <v>14.202</v>
      </c>
      <c r="Q79" s="139"/>
      <c r="R79" s="140"/>
      <c r="S79" s="140"/>
    </row>
    <row r="80" spans="1:19" ht="15" customHeight="1">
      <c r="A80" s="853"/>
      <c r="B80" s="132">
        <v>8</v>
      </c>
      <c r="C80" s="197">
        <v>67</v>
      </c>
      <c r="D80" s="131">
        <v>1</v>
      </c>
      <c r="E80" s="134">
        <f>C80*D80</f>
        <v>67</v>
      </c>
      <c r="F80" s="135">
        <f t="shared" ref="F80" si="64">SUM(I80:L80)</f>
        <v>1.8</v>
      </c>
      <c r="G80" s="136">
        <f t="shared" ref="G80" si="65">E80*F80</f>
        <v>120.60000000000001</v>
      </c>
      <c r="H80" s="142"/>
      <c r="I80" s="138">
        <v>1.6</v>
      </c>
      <c r="J80" s="139">
        <v>0.2</v>
      </c>
      <c r="K80" s="139"/>
      <c r="L80" s="141"/>
      <c r="M80" s="139"/>
      <c r="N80" s="139"/>
      <c r="O80" s="139"/>
      <c r="P80" s="139"/>
      <c r="Q80" s="139"/>
      <c r="R80" s="139"/>
      <c r="S80" s="139">
        <f>G80*0.395</f>
        <v>47.637000000000008</v>
      </c>
    </row>
    <row r="81" spans="1:19" ht="15" customHeight="1">
      <c r="A81" s="131"/>
      <c r="B81" s="132"/>
      <c r="C81" s="197"/>
      <c r="D81" s="131"/>
      <c r="E81" s="134"/>
      <c r="F81" s="135"/>
      <c r="G81" s="136"/>
      <c r="H81" s="142"/>
      <c r="I81" s="138"/>
      <c r="J81" s="139"/>
      <c r="K81" s="139"/>
      <c r="L81" s="139"/>
      <c r="M81" s="139"/>
      <c r="N81" s="139"/>
      <c r="O81" s="139"/>
      <c r="P81" s="139"/>
      <c r="Q81" s="139"/>
      <c r="R81" s="139"/>
      <c r="S81" s="139"/>
    </row>
    <row r="82" spans="1:19" ht="15" customHeight="1">
      <c r="A82" s="862" t="s">
        <v>191</v>
      </c>
      <c r="B82" s="132">
        <v>16</v>
      </c>
      <c r="C82" s="197">
        <v>4</v>
      </c>
      <c r="D82" s="131">
        <v>1</v>
      </c>
      <c r="E82" s="134">
        <f>C82*D82</f>
        <v>4</v>
      </c>
      <c r="F82" s="135">
        <f>SUM(I82:L82)</f>
        <v>19.817272727272726</v>
      </c>
      <c r="G82" s="136">
        <f>E82*F82</f>
        <v>79.269090909090906</v>
      </c>
      <c r="H82" s="142"/>
      <c r="I82" s="138">
        <v>16.43</v>
      </c>
      <c r="J82" s="139">
        <v>0.2</v>
      </c>
      <c r="K82" s="139">
        <v>0.2</v>
      </c>
      <c r="L82" s="143">
        <f>+I82/11*2</f>
        <v>2.9872727272727273</v>
      </c>
      <c r="M82" s="140"/>
      <c r="N82" s="140"/>
      <c r="O82" s="140"/>
      <c r="P82" s="140">
        <f t="shared" ref="P82" si="66">G82*1.578</f>
        <v>125.08662545454546</v>
      </c>
      <c r="Q82" s="140"/>
      <c r="R82" s="140"/>
      <c r="S82" s="140"/>
    </row>
    <row r="83" spans="1:19" ht="15" customHeight="1">
      <c r="A83" s="853"/>
      <c r="B83" s="132">
        <v>16</v>
      </c>
      <c r="C83" s="197">
        <v>1</v>
      </c>
      <c r="D83" s="131">
        <v>1</v>
      </c>
      <c r="E83" s="134">
        <f>C83*D83</f>
        <v>1</v>
      </c>
      <c r="F83" s="135">
        <f>SUM(I83:L83)</f>
        <v>6.545454545454545</v>
      </c>
      <c r="G83" s="136">
        <f>E83*F83</f>
        <v>6.545454545454545</v>
      </c>
      <c r="H83" s="142"/>
      <c r="I83" s="138">
        <v>3</v>
      </c>
      <c r="J83" s="139">
        <v>3</v>
      </c>
      <c r="K83" s="139"/>
      <c r="L83" s="143">
        <f>+I83/11*2</f>
        <v>0.54545454545454541</v>
      </c>
      <c r="M83" s="140"/>
      <c r="N83" s="140"/>
      <c r="O83" s="140"/>
      <c r="P83" s="140">
        <f t="shared" ref="P83" si="67">G83*1.578</f>
        <v>10.328727272727273</v>
      </c>
      <c r="Q83" s="140"/>
      <c r="R83" s="140"/>
      <c r="S83" s="140"/>
    </row>
    <row r="84" spans="1:19" ht="15" customHeight="1">
      <c r="A84" s="853"/>
      <c r="B84" s="132">
        <v>16</v>
      </c>
      <c r="C84" s="197">
        <v>2</v>
      </c>
      <c r="D84" s="131">
        <v>1</v>
      </c>
      <c r="E84" s="134">
        <f>C84*D84</f>
        <v>2</v>
      </c>
      <c r="F84" s="135">
        <f>SUM(I84:L84)</f>
        <v>3.5454545454545454</v>
      </c>
      <c r="G84" s="136">
        <f>E84*F84</f>
        <v>7.0909090909090908</v>
      </c>
      <c r="H84" s="142"/>
      <c r="I84" s="138">
        <v>3</v>
      </c>
      <c r="J84" s="139"/>
      <c r="K84" s="139"/>
      <c r="L84" s="143">
        <f>+I84/11*2</f>
        <v>0.54545454545454541</v>
      </c>
      <c r="M84" s="140"/>
      <c r="N84" s="140"/>
      <c r="O84" s="140"/>
      <c r="P84" s="140">
        <f t="shared" ref="P84" si="68">G84*1.578</f>
        <v>11.189454545454545</v>
      </c>
      <c r="Q84" s="140"/>
      <c r="R84" s="140"/>
      <c r="S84" s="140"/>
    </row>
    <row r="85" spans="1:19" ht="15" customHeight="1">
      <c r="A85" s="853"/>
      <c r="B85" s="132">
        <v>12</v>
      </c>
      <c r="C85" s="197">
        <v>4</v>
      </c>
      <c r="D85" s="131">
        <v>1</v>
      </c>
      <c r="E85" s="134">
        <f>C85*D85</f>
        <v>4</v>
      </c>
      <c r="F85" s="135">
        <f t="shared" ref="F85:F86" si="69">SUM(I85:L85)</f>
        <v>19.417272727272728</v>
      </c>
      <c r="G85" s="136">
        <f t="shared" ref="G85:G86" si="70">E85*F85</f>
        <v>77.669090909090912</v>
      </c>
      <c r="H85" s="142"/>
      <c r="I85" s="138">
        <v>16.43</v>
      </c>
      <c r="J85" s="139"/>
      <c r="K85" s="139"/>
      <c r="L85" s="143">
        <f>+I85/11*2</f>
        <v>2.9872727272727273</v>
      </c>
      <c r="M85" s="139"/>
      <c r="N85" s="139"/>
      <c r="O85" s="139"/>
      <c r="P85" s="139"/>
      <c r="Q85" s="139">
        <f>G85*0.888</f>
        <v>68.970152727272733</v>
      </c>
      <c r="R85" s="140"/>
      <c r="S85" s="140"/>
    </row>
    <row r="86" spans="1:19" ht="15" customHeight="1">
      <c r="A86" s="853"/>
      <c r="B86" s="132">
        <v>8</v>
      </c>
      <c r="C86" s="197">
        <v>84</v>
      </c>
      <c r="D86" s="131">
        <v>1</v>
      </c>
      <c r="E86" s="134">
        <f>C86*D86</f>
        <v>84</v>
      </c>
      <c r="F86" s="135">
        <f t="shared" si="69"/>
        <v>1.9</v>
      </c>
      <c r="G86" s="136">
        <f t="shared" si="70"/>
        <v>159.6</v>
      </c>
      <c r="H86" s="142"/>
      <c r="I86" s="138">
        <v>1.7</v>
      </c>
      <c r="J86" s="139">
        <v>0.2</v>
      </c>
      <c r="K86" s="139"/>
      <c r="L86" s="141"/>
      <c r="M86" s="139"/>
      <c r="N86" s="139"/>
      <c r="O86" s="139"/>
      <c r="P86" s="139"/>
      <c r="Q86" s="139"/>
      <c r="R86" s="139"/>
      <c r="S86" s="139">
        <f>G86*0.395</f>
        <v>63.042000000000002</v>
      </c>
    </row>
    <row r="87" spans="1:19" ht="15" customHeight="1">
      <c r="A87" s="131"/>
      <c r="B87" s="132"/>
      <c r="C87" s="197"/>
      <c r="D87" s="131"/>
      <c r="E87" s="134"/>
      <c r="F87" s="135"/>
      <c r="G87" s="136"/>
      <c r="H87" s="142"/>
      <c r="I87" s="138"/>
      <c r="J87" s="139"/>
      <c r="K87" s="139"/>
      <c r="L87" s="139"/>
      <c r="M87" s="139"/>
      <c r="N87" s="139"/>
      <c r="O87" s="139"/>
      <c r="P87" s="139"/>
      <c r="Q87" s="139"/>
      <c r="R87" s="139"/>
      <c r="S87" s="139"/>
    </row>
    <row r="88" spans="1:19" ht="15" customHeight="1">
      <c r="A88" s="862" t="s">
        <v>265</v>
      </c>
      <c r="B88" s="132">
        <v>16</v>
      </c>
      <c r="C88" s="197">
        <v>4</v>
      </c>
      <c r="D88" s="131">
        <v>2</v>
      </c>
      <c r="E88" s="134">
        <f>C88*D88</f>
        <v>8</v>
      </c>
      <c r="F88" s="135">
        <f>SUM(I88:L88)</f>
        <v>6.8800000000000008</v>
      </c>
      <c r="G88" s="136">
        <f>E88*F88</f>
        <v>55.040000000000006</v>
      </c>
      <c r="H88" s="142"/>
      <c r="I88" s="138">
        <v>6.48</v>
      </c>
      <c r="J88" s="139">
        <v>0.2</v>
      </c>
      <c r="K88" s="139">
        <v>0.2</v>
      </c>
      <c r="L88" s="143"/>
      <c r="M88" s="140"/>
      <c r="N88" s="140"/>
      <c r="O88" s="140"/>
      <c r="P88" s="140">
        <f t="shared" ref="P88" si="71">G88*1.578</f>
        <v>86.853120000000018</v>
      </c>
      <c r="Q88" s="140"/>
      <c r="R88" s="140"/>
      <c r="S88" s="140"/>
    </row>
    <row r="89" spans="1:19">
      <c r="A89" s="853"/>
      <c r="B89" s="132">
        <v>12</v>
      </c>
      <c r="C89" s="197">
        <v>4</v>
      </c>
      <c r="D89" s="131">
        <v>2</v>
      </c>
      <c r="E89" s="134">
        <f>C89*D89</f>
        <v>8</v>
      </c>
      <c r="F89" s="135">
        <f t="shared" ref="F89" si="72">SUM(I89:L89)</f>
        <v>7.6581818181818182</v>
      </c>
      <c r="G89" s="136">
        <f t="shared" ref="G89" si="73">E89*F89</f>
        <v>61.265454545454546</v>
      </c>
      <c r="H89" s="142"/>
      <c r="I89" s="138">
        <v>6.48</v>
      </c>
      <c r="J89" s="139"/>
      <c r="K89" s="139"/>
      <c r="L89" s="143">
        <f>+I89/11*2</f>
        <v>1.1781818181818182</v>
      </c>
      <c r="M89" s="139"/>
      <c r="N89" s="139"/>
      <c r="O89" s="139"/>
      <c r="P89" s="139"/>
      <c r="Q89" s="139">
        <f>G89*0.888</f>
        <v>54.403723636363637</v>
      </c>
      <c r="R89" s="140"/>
      <c r="S89" s="140"/>
    </row>
    <row r="90" spans="1:19" ht="15" customHeight="1">
      <c r="A90" s="853"/>
      <c r="B90" s="132">
        <v>8</v>
      </c>
      <c r="C90" s="197">
        <v>34</v>
      </c>
      <c r="D90" s="131">
        <v>2</v>
      </c>
      <c r="E90" s="134">
        <f>C90*D90</f>
        <v>68</v>
      </c>
      <c r="F90" s="135">
        <f t="shared" ref="F90" si="74">SUM(I90:L90)</f>
        <v>1.9</v>
      </c>
      <c r="G90" s="136">
        <f t="shared" ref="G90" si="75">E90*F90</f>
        <v>129.19999999999999</v>
      </c>
      <c r="H90" s="142"/>
      <c r="I90" s="138">
        <v>1.7</v>
      </c>
      <c r="J90" s="139">
        <v>0.2</v>
      </c>
      <c r="K90" s="139"/>
      <c r="L90" s="141"/>
      <c r="M90" s="139"/>
      <c r="N90" s="139"/>
      <c r="O90" s="139"/>
      <c r="P90" s="139"/>
      <c r="Q90" s="139"/>
      <c r="R90" s="139"/>
      <c r="S90" s="139">
        <f>G90*0.395</f>
        <v>51.033999999999999</v>
      </c>
    </row>
    <row r="91" spans="1:19" ht="15" customHeight="1">
      <c r="A91" s="131"/>
      <c r="B91" s="132"/>
      <c r="C91" s="197"/>
      <c r="D91" s="131"/>
      <c r="E91" s="134"/>
      <c r="F91" s="135"/>
      <c r="G91" s="136"/>
      <c r="H91" s="142"/>
      <c r="I91" s="138"/>
      <c r="J91" s="139"/>
      <c r="K91" s="139"/>
      <c r="L91" s="139"/>
      <c r="M91" s="139"/>
      <c r="N91" s="139"/>
      <c r="O91" s="139"/>
      <c r="P91" s="139"/>
      <c r="Q91" s="139"/>
      <c r="R91" s="139"/>
      <c r="S91" s="139"/>
    </row>
    <row r="92" spans="1:19" ht="15" customHeight="1">
      <c r="A92" s="862" t="s">
        <v>192</v>
      </c>
      <c r="B92" s="132">
        <v>16</v>
      </c>
      <c r="C92" s="197">
        <v>5</v>
      </c>
      <c r="D92" s="131">
        <v>3</v>
      </c>
      <c r="E92" s="134">
        <f>C92*D92</f>
        <v>15</v>
      </c>
      <c r="F92" s="135">
        <f>SUM(I92:L92)</f>
        <v>4.08</v>
      </c>
      <c r="G92" s="136">
        <f>E92*F92</f>
        <v>61.2</v>
      </c>
      <c r="H92" s="142"/>
      <c r="I92" s="138">
        <v>3.68</v>
      </c>
      <c r="J92" s="139">
        <v>0.2</v>
      </c>
      <c r="K92" s="139">
        <v>0.2</v>
      </c>
      <c r="L92" s="143"/>
      <c r="M92" s="140"/>
      <c r="N92" s="140"/>
      <c r="O92" s="140"/>
      <c r="P92" s="140">
        <f t="shared" ref="P92" si="76">G92*1.578</f>
        <v>96.573600000000013</v>
      </c>
      <c r="Q92" s="140"/>
      <c r="R92" s="140"/>
      <c r="S92" s="140"/>
    </row>
    <row r="93" spans="1:19">
      <c r="A93" s="853"/>
      <c r="B93" s="132">
        <v>8</v>
      </c>
      <c r="C93" s="197">
        <v>16</v>
      </c>
      <c r="D93" s="131">
        <v>3</v>
      </c>
      <c r="E93" s="134">
        <f>C93*D93</f>
        <v>48</v>
      </c>
      <c r="F93" s="135">
        <f t="shared" ref="F93" si="77">SUM(I93:L93)</f>
        <v>1.8</v>
      </c>
      <c r="G93" s="136">
        <f t="shared" ref="G93" si="78">E93*F93</f>
        <v>86.4</v>
      </c>
      <c r="H93" s="142"/>
      <c r="I93" s="138">
        <v>1.6</v>
      </c>
      <c r="J93" s="139">
        <v>0.2</v>
      </c>
      <c r="K93" s="139"/>
      <c r="L93" s="141"/>
      <c r="M93" s="139"/>
      <c r="N93" s="139"/>
      <c r="O93" s="139"/>
      <c r="P93" s="139"/>
      <c r="Q93" s="139"/>
      <c r="R93" s="139"/>
      <c r="S93" s="139">
        <f>G93*0.395</f>
        <v>34.128000000000007</v>
      </c>
    </row>
    <row r="94" spans="1:19" ht="15" customHeight="1">
      <c r="A94" s="131"/>
      <c r="B94" s="132"/>
      <c r="C94" s="197"/>
      <c r="D94" s="131"/>
      <c r="E94" s="134"/>
      <c r="F94" s="135"/>
      <c r="G94" s="136"/>
      <c r="H94" s="142"/>
      <c r="I94" s="138"/>
      <c r="J94" s="139"/>
      <c r="K94" s="139"/>
      <c r="L94" s="139"/>
      <c r="M94" s="139"/>
      <c r="N94" s="139"/>
      <c r="O94" s="139"/>
      <c r="P94" s="139"/>
      <c r="Q94" s="139"/>
      <c r="R94" s="139"/>
      <c r="S94" s="139"/>
    </row>
    <row r="95" spans="1:19" ht="15" customHeight="1">
      <c r="A95" s="862" t="s">
        <v>266</v>
      </c>
      <c r="B95" s="132">
        <v>16</v>
      </c>
      <c r="C95" s="197">
        <v>4</v>
      </c>
      <c r="D95" s="131">
        <v>1</v>
      </c>
      <c r="E95" s="134">
        <f>C95*D95</f>
        <v>4</v>
      </c>
      <c r="F95" s="135">
        <f>SUM(I95:L95)</f>
        <v>7.48</v>
      </c>
      <c r="G95" s="136">
        <f>E95*F95</f>
        <v>29.92</v>
      </c>
      <c r="H95" s="142"/>
      <c r="I95" s="138">
        <v>7.08</v>
      </c>
      <c r="J95" s="139">
        <v>0.2</v>
      </c>
      <c r="K95" s="139">
        <v>0.2</v>
      </c>
      <c r="L95" s="143"/>
      <c r="M95" s="140"/>
      <c r="N95" s="140"/>
      <c r="O95" s="140"/>
      <c r="P95" s="140">
        <f t="shared" ref="P95" si="79">G95*1.578</f>
        <v>47.213760000000008</v>
      </c>
      <c r="Q95" s="140"/>
      <c r="R95" s="140"/>
      <c r="S95" s="140"/>
    </row>
    <row r="96" spans="1:19">
      <c r="A96" s="853"/>
      <c r="B96" s="132">
        <v>12</v>
      </c>
      <c r="C96" s="197">
        <v>8</v>
      </c>
      <c r="D96" s="131">
        <v>1</v>
      </c>
      <c r="E96" s="134">
        <f>C96*D96</f>
        <v>8</v>
      </c>
      <c r="F96" s="135">
        <f t="shared" ref="F96:F97" si="80">SUM(I96:L96)</f>
        <v>7.8945454545454545</v>
      </c>
      <c r="G96" s="136">
        <f t="shared" ref="G96:G97" si="81">E96*F96</f>
        <v>63.156363636363636</v>
      </c>
      <c r="H96" s="142"/>
      <c r="I96" s="138">
        <v>6.68</v>
      </c>
      <c r="J96" s="139"/>
      <c r="K96" s="139"/>
      <c r="L96" s="143">
        <f>+I96/11*2</f>
        <v>1.2145454545454546</v>
      </c>
      <c r="M96" s="139"/>
      <c r="N96" s="139"/>
      <c r="O96" s="139"/>
      <c r="P96" s="139"/>
      <c r="Q96" s="139">
        <f>G96*0.888</f>
        <v>56.082850909090908</v>
      </c>
      <c r="R96" s="140"/>
      <c r="S96" s="140"/>
    </row>
    <row r="97" spans="1:19">
      <c r="A97" s="853"/>
      <c r="B97" s="132">
        <v>8</v>
      </c>
      <c r="C97" s="197">
        <v>44</v>
      </c>
      <c r="D97" s="131">
        <v>1</v>
      </c>
      <c r="E97" s="134">
        <f>C97*D97</f>
        <v>44</v>
      </c>
      <c r="F97" s="135">
        <f t="shared" si="80"/>
        <v>2.3000000000000003</v>
      </c>
      <c r="G97" s="136">
        <f t="shared" si="81"/>
        <v>101.20000000000002</v>
      </c>
      <c r="H97" s="142"/>
      <c r="I97" s="138">
        <v>2.1</v>
      </c>
      <c r="J97" s="139">
        <v>0.2</v>
      </c>
      <c r="K97" s="139"/>
      <c r="L97" s="141"/>
      <c r="M97" s="139"/>
      <c r="N97" s="139"/>
      <c r="O97" s="139"/>
      <c r="P97" s="139"/>
      <c r="Q97" s="139"/>
      <c r="R97" s="139"/>
      <c r="S97" s="139">
        <f>G97*0.395</f>
        <v>39.974000000000011</v>
      </c>
    </row>
    <row r="98" spans="1:19">
      <c r="A98" s="131"/>
      <c r="B98" s="132"/>
      <c r="C98" s="197"/>
      <c r="D98" s="131"/>
      <c r="E98" s="134"/>
      <c r="F98" s="135"/>
      <c r="G98" s="136"/>
      <c r="H98" s="142"/>
      <c r="I98" s="138"/>
      <c r="J98" s="139"/>
      <c r="K98" s="139"/>
      <c r="L98" s="139"/>
      <c r="M98" s="139"/>
      <c r="N98" s="139"/>
      <c r="O98" s="139"/>
      <c r="P98" s="139"/>
      <c r="Q98" s="139"/>
      <c r="R98" s="139"/>
      <c r="S98" s="139"/>
    </row>
    <row r="99" spans="1:19">
      <c r="A99" s="862" t="s">
        <v>267</v>
      </c>
      <c r="B99" s="132">
        <v>16</v>
      </c>
      <c r="C99" s="197">
        <v>2</v>
      </c>
      <c r="D99" s="131">
        <v>1</v>
      </c>
      <c r="E99" s="134">
        <f>C99*D99</f>
        <v>2</v>
      </c>
      <c r="F99" s="135">
        <f>SUM(I99:L99)</f>
        <v>7.48</v>
      </c>
      <c r="G99" s="136">
        <f>E99*F99</f>
        <v>14.96</v>
      </c>
      <c r="H99" s="142"/>
      <c r="I99" s="138">
        <v>7.08</v>
      </c>
      <c r="J99" s="139">
        <v>0.2</v>
      </c>
      <c r="K99" s="139">
        <v>0.2</v>
      </c>
      <c r="L99" s="143"/>
      <c r="M99" s="140"/>
      <c r="N99" s="140"/>
      <c r="O99" s="140"/>
      <c r="P99" s="140">
        <f t="shared" ref="P99" si="82">G99*1.578</f>
        <v>23.606880000000004</v>
      </c>
      <c r="Q99" s="140"/>
      <c r="R99" s="140"/>
      <c r="S99" s="140"/>
    </row>
    <row r="100" spans="1:19">
      <c r="A100" s="853"/>
      <c r="B100" s="132">
        <v>25</v>
      </c>
      <c r="C100" s="197">
        <v>3</v>
      </c>
      <c r="D100" s="131">
        <v>6</v>
      </c>
      <c r="E100" s="134">
        <f>C100*D100</f>
        <v>18</v>
      </c>
      <c r="F100" s="135">
        <f>SUM(I100:L100)</f>
        <v>7.48</v>
      </c>
      <c r="G100" s="136">
        <f>E100*F100</f>
        <v>134.64000000000001</v>
      </c>
      <c r="H100" s="142"/>
      <c r="I100" s="138">
        <v>7.08</v>
      </c>
      <c r="J100" s="139">
        <v>0.2</v>
      </c>
      <c r="K100" s="139">
        <v>0.2</v>
      </c>
      <c r="L100" s="143"/>
      <c r="M100" s="140"/>
      <c r="N100" s="140">
        <f>G100*3.853</f>
        <v>518.76792000000012</v>
      </c>
      <c r="O100" s="140"/>
      <c r="P100" s="140"/>
      <c r="Q100" s="140"/>
      <c r="R100" s="140"/>
      <c r="S100" s="140"/>
    </row>
    <row r="101" spans="1:19">
      <c r="A101" s="853"/>
      <c r="B101" s="132">
        <v>12</v>
      </c>
      <c r="C101" s="197">
        <v>8</v>
      </c>
      <c r="D101" s="131">
        <v>1</v>
      </c>
      <c r="E101" s="134">
        <f>C101*D101</f>
        <v>8</v>
      </c>
      <c r="F101" s="135">
        <f t="shared" ref="F101:F102" si="83">SUM(I101:L101)</f>
        <v>7.8945454545454545</v>
      </c>
      <c r="G101" s="136">
        <f t="shared" ref="G101:G102" si="84">E101*F101</f>
        <v>63.156363636363636</v>
      </c>
      <c r="H101" s="142"/>
      <c r="I101" s="138">
        <v>6.68</v>
      </c>
      <c r="J101" s="139"/>
      <c r="K101" s="139"/>
      <c r="L101" s="143">
        <f>+I101/11*2</f>
        <v>1.2145454545454546</v>
      </c>
      <c r="M101" s="139"/>
      <c r="N101" s="139"/>
      <c r="O101" s="139"/>
      <c r="P101" s="139"/>
      <c r="Q101" s="139">
        <f>G101*0.888</f>
        <v>56.082850909090908</v>
      </c>
      <c r="R101" s="140"/>
      <c r="S101" s="140"/>
    </row>
    <row r="102" spans="1:19">
      <c r="A102" s="853"/>
      <c r="B102" s="132">
        <v>8</v>
      </c>
      <c r="C102" s="197">
        <v>44</v>
      </c>
      <c r="D102" s="131">
        <v>1</v>
      </c>
      <c r="E102" s="134">
        <f>C102*D102</f>
        <v>44</v>
      </c>
      <c r="F102" s="135">
        <f t="shared" si="83"/>
        <v>2.3000000000000003</v>
      </c>
      <c r="G102" s="136">
        <f t="shared" si="84"/>
        <v>101.20000000000002</v>
      </c>
      <c r="H102" s="142"/>
      <c r="I102" s="138">
        <v>2.1</v>
      </c>
      <c r="J102" s="139">
        <v>0.2</v>
      </c>
      <c r="K102" s="139"/>
      <c r="L102" s="141"/>
      <c r="M102" s="139"/>
      <c r="N102" s="139"/>
      <c r="O102" s="139"/>
      <c r="P102" s="139"/>
      <c r="Q102" s="139"/>
      <c r="R102" s="139"/>
      <c r="S102" s="139">
        <f>G102*0.395</f>
        <v>39.974000000000011</v>
      </c>
    </row>
    <row r="103" spans="1:19">
      <c r="A103" s="131"/>
      <c r="B103" s="132"/>
      <c r="C103" s="197"/>
      <c r="D103" s="131"/>
      <c r="E103" s="134"/>
      <c r="F103" s="135"/>
      <c r="G103" s="136"/>
      <c r="H103" s="142"/>
      <c r="I103" s="138"/>
      <c r="J103" s="139"/>
      <c r="K103" s="139"/>
      <c r="L103" s="139"/>
      <c r="M103" s="139"/>
      <c r="N103" s="139"/>
      <c r="O103" s="139"/>
      <c r="P103" s="139"/>
      <c r="Q103" s="139"/>
      <c r="R103" s="139"/>
      <c r="S103" s="139"/>
    </row>
    <row r="104" spans="1:19">
      <c r="A104" s="862" t="s">
        <v>268</v>
      </c>
      <c r="B104" s="132">
        <v>16</v>
      </c>
      <c r="C104" s="197">
        <v>4</v>
      </c>
      <c r="D104" s="131">
        <v>1</v>
      </c>
      <c r="E104" s="134">
        <f>C104*D104</f>
        <v>4</v>
      </c>
      <c r="F104" s="135">
        <f>SUM(I104:L104)</f>
        <v>7.48</v>
      </c>
      <c r="G104" s="136">
        <f>E104*F104</f>
        <v>29.92</v>
      </c>
      <c r="H104" s="142"/>
      <c r="I104" s="138">
        <v>7.08</v>
      </c>
      <c r="J104" s="139">
        <v>0.2</v>
      </c>
      <c r="K104" s="139">
        <v>0.2</v>
      </c>
      <c r="L104" s="143"/>
      <c r="M104" s="140"/>
      <c r="N104" s="140"/>
      <c r="O104" s="140"/>
      <c r="P104" s="140">
        <f t="shared" ref="P104" si="85">G104*1.578</f>
        <v>47.213760000000008</v>
      </c>
      <c r="Q104" s="140"/>
      <c r="R104" s="140"/>
      <c r="S104" s="140"/>
    </row>
    <row r="105" spans="1:19">
      <c r="A105" s="853"/>
      <c r="B105" s="132">
        <v>16</v>
      </c>
      <c r="C105" s="197">
        <v>1</v>
      </c>
      <c r="D105" s="131">
        <v>1</v>
      </c>
      <c r="E105" s="134">
        <f>C105*D105</f>
        <v>1</v>
      </c>
      <c r="F105" s="135">
        <f>SUM(I105:L105)</f>
        <v>3</v>
      </c>
      <c r="G105" s="136">
        <f>E105*F105</f>
        <v>3</v>
      </c>
      <c r="H105" s="142"/>
      <c r="I105" s="138">
        <v>3</v>
      </c>
      <c r="J105" s="139"/>
      <c r="K105" s="139"/>
      <c r="L105" s="143"/>
      <c r="M105" s="140"/>
      <c r="N105" s="140"/>
      <c r="O105" s="140"/>
      <c r="P105" s="140">
        <f t="shared" ref="P105" si="86">G105*1.578</f>
        <v>4.734</v>
      </c>
      <c r="Q105" s="140"/>
      <c r="R105" s="140"/>
      <c r="S105" s="140"/>
    </row>
    <row r="106" spans="1:19">
      <c r="A106" s="853"/>
      <c r="B106" s="132">
        <v>8</v>
      </c>
      <c r="C106" s="197">
        <v>34</v>
      </c>
      <c r="D106" s="131">
        <v>1</v>
      </c>
      <c r="E106" s="134">
        <f>C106*D106</f>
        <v>34</v>
      </c>
      <c r="F106" s="135">
        <f t="shared" ref="F106" si="87">SUM(I106:L106)</f>
        <v>1.8</v>
      </c>
      <c r="G106" s="136">
        <f t="shared" ref="G106" si="88">E106*F106</f>
        <v>61.2</v>
      </c>
      <c r="H106" s="142"/>
      <c r="I106" s="138">
        <v>1.6</v>
      </c>
      <c r="J106" s="139">
        <v>0.2</v>
      </c>
      <c r="K106" s="139"/>
      <c r="L106" s="141"/>
      <c r="M106" s="139"/>
      <c r="N106" s="139"/>
      <c r="O106" s="139"/>
      <c r="P106" s="139"/>
      <c r="Q106" s="139"/>
      <c r="R106" s="139"/>
      <c r="S106" s="139">
        <f>G106*0.395</f>
        <v>24.174000000000003</v>
      </c>
    </row>
    <row r="107" spans="1:19">
      <c r="A107" s="131"/>
      <c r="B107" s="132"/>
      <c r="C107" s="197"/>
      <c r="D107" s="131"/>
      <c r="E107" s="134"/>
      <c r="F107" s="135"/>
      <c r="G107" s="136"/>
      <c r="H107" s="142"/>
      <c r="I107" s="138"/>
      <c r="J107" s="139"/>
      <c r="K107" s="139"/>
      <c r="L107" s="139"/>
      <c r="M107" s="139"/>
      <c r="N107" s="139"/>
      <c r="O107" s="139"/>
      <c r="P107" s="139"/>
      <c r="Q107" s="139"/>
      <c r="R107" s="139"/>
      <c r="S107" s="139"/>
    </row>
    <row r="108" spans="1:19">
      <c r="A108" s="862" t="s">
        <v>269</v>
      </c>
      <c r="B108" s="132">
        <v>16</v>
      </c>
      <c r="C108" s="197">
        <v>4</v>
      </c>
      <c r="D108" s="131">
        <v>1</v>
      </c>
      <c r="E108" s="134">
        <f>C108*D108</f>
        <v>4</v>
      </c>
      <c r="F108" s="135">
        <f>SUM(I108:L108)</f>
        <v>7.5</v>
      </c>
      <c r="G108" s="136">
        <f>E108*F108</f>
        <v>30</v>
      </c>
      <c r="H108" s="142"/>
      <c r="I108" s="138">
        <v>7.1</v>
      </c>
      <c r="J108" s="139">
        <v>0.2</v>
      </c>
      <c r="K108" s="139">
        <v>0.2</v>
      </c>
      <c r="L108" s="143"/>
      <c r="M108" s="140"/>
      <c r="N108" s="140"/>
      <c r="O108" s="140"/>
      <c r="P108" s="140">
        <f t="shared" ref="P108:P109" si="89">G108*1.578</f>
        <v>47.34</v>
      </c>
      <c r="Q108" s="140"/>
      <c r="R108" s="140"/>
      <c r="S108" s="140"/>
    </row>
    <row r="109" spans="1:19">
      <c r="A109" s="853"/>
      <c r="B109" s="132">
        <v>16</v>
      </c>
      <c r="C109" s="197">
        <v>1</v>
      </c>
      <c r="D109" s="131">
        <v>1</v>
      </c>
      <c r="E109" s="134">
        <f>C109*D109</f>
        <v>1</v>
      </c>
      <c r="F109" s="135">
        <f>SUM(I109:L109)</f>
        <v>3</v>
      </c>
      <c r="G109" s="136">
        <f>E109*F109</f>
        <v>3</v>
      </c>
      <c r="H109" s="142"/>
      <c r="I109" s="138">
        <v>3</v>
      </c>
      <c r="J109" s="139"/>
      <c r="K109" s="139"/>
      <c r="L109" s="143"/>
      <c r="M109" s="140"/>
      <c r="N109" s="140"/>
      <c r="O109" s="140"/>
      <c r="P109" s="140">
        <f t="shared" si="89"/>
        <v>4.734</v>
      </c>
      <c r="Q109" s="140"/>
      <c r="R109" s="140"/>
      <c r="S109" s="140"/>
    </row>
    <row r="110" spans="1:19">
      <c r="A110" s="853"/>
      <c r="B110" s="132">
        <v>8</v>
      </c>
      <c r="C110" s="197">
        <v>33</v>
      </c>
      <c r="D110" s="131">
        <v>1</v>
      </c>
      <c r="E110" s="134">
        <f>C110*D110</f>
        <v>33</v>
      </c>
      <c r="F110" s="135">
        <f t="shared" ref="F110" si="90">SUM(I110:L110)</f>
        <v>1.8</v>
      </c>
      <c r="G110" s="136">
        <f t="shared" ref="G110" si="91">E110*F110</f>
        <v>59.4</v>
      </c>
      <c r="H110" s="142"/>
      <c r="I110" s="138">
        <v>1.6</v>
      </c>
      <c r="J110" s="139">
        <v>0.2</v>
      </c>
      <c r="K110" s="139"/>
      <c r="L110" s="141"/>
      <c r="M110" s="139"/>
      <c r="N110" s="139"/>
      <c r="O110" s="139"/>
      <c r="P110" s="139"/>
      <c r="Q110" s="139"/>
      <c r="R110" s="139"/>
      <c r="S110" s="139">
        <f>G110*0.395</f>
        <v>23.463000000000001</v>
      </c>
    </row>
    <row r="111" spans="1:19">
      <c r="A111" s="131"/>
      <c r="B111" s="132"/>
      <c r="C111" s="197"/>
      <c r="D111" s="131"/>
      <c r="E111" s="134"/>
      <c r="F111" s="135"/>
      <c r="G111" s="136"/>
      <c r="H111" s="142"/>
      <c r="I111" s="138"/>
      <c r="J111" s="139"/>
      <c r="K111" s="139"/>
      <c r="L111" s="139"/>
      <c r="M111" s="139"/>
      <c r="N111" s="139"/>
      <c r="O111" s="139"/>
      <c r="P111" s="139"/>
      <c r="Q111" s="139"/>
      <c r="R111" s="139"/>
      <c r="S111" s="139"/>
    </row>
    <row r="112" spans="1:19">
      <c r="A112" s="862" t="s">
        <v>270</v>
      </c>
      <c r="B112" s="132">
        <v>16</v>
      </c>
      <c r="C112" s="197">
        <v>5</v>
      </c>
      <c r="D112" s="131">
        <v>1</v>
      </c>
      <c r="E112" s="134">
        <f>C112*D112</f>
        <v>5</v>
      </c>
      <c r="F112" s="135">
        <f>SUM(I112:L112)</f>
        <v>8.5899999999999981</v>
      </c>
      <c r="G112" s="136">
        <f>E112*F112</f>
        <v>42.949999999999989</v>
      </c>
      <c r="H112" s="142"/>
      <c r="I112" s="138">
        <v>8.19</v>
      </c>
      <c r="J112" s="139">
        <v>0.2</v>
      </c>
      <c r="K112" s="139">
        <v>0.2</v>
      </c>
      <c r="L112" s="143"/>
      <c r="M112" s="140"/>
      <c r="N112" s="140"/>
      <c r="O112" s="140"/>
      <c r="P112" s="140">
        <f t="shared" ref="P112" si="92">G112*1.578</f>
        <v>67.775099999999981</v>
      </c>
      <c r="Q112" s="140"/>
      <c r="R112" s="140"/>
      <c r="S112" s="140"/>
    </row>
    <row r="113" spans="1:19">
      <c r="A113" s="853"/>
      <c r="B113" s="132">
        <v>8</v>
      </c>
      <c r="C113" s="197">
        <v>34</v>
      </c>
      <c r="D113" s="131">
        <v>1</v>
      </c>
      <c r="E113" s="134">
        <f>C113*D113</f>
        <v>34</v>
      </c>
      <c r="F113" s="135">
        <f t="shared" ref="F113" si="93">SUM(I113:L113)</f>
        <v>2.4000000000000004</v>
      </c>
      <c r="G113" s="136">
        <f t="shared" ref="G113" si="94">E113*F113</f>
        <v>81.600000000000009</v>
      </c>
      <c r="H113" s="142"/>
      <c r="I113" s="138">
        <v>2.2000000000000002</v>
      </c>
      <c r="J113" s="139">
        <v>0.2</v>
      </c>
      <c r="K113" s="139"/>
      <c r="L113" s="141"/>
      <c r="M113" s="139"/>
      <c r="N113" s="139"/>
      <c r="O113" s="139"/>
      <c r="P113" s="139"/>
      <c r="Q113" s="139"/>
      <c r="R113" s="139"/>
      <c r="S113" s="139">
        <f>G113*0.395</f>
        <v>32.232000000000006</v>
      </c>
    </row>
    <row r="114" spans="1:19">
      <c r="A114" s="131"/>
      <c r="B114" s="132"/>
      <c r="C114" s="197"/>
      <c r="D114" s="131"/>
      <c r="E114" s="134"/>
      <c r="F114" s="135"/>
      <c r="G114" s="136"/>
      <c r="H114" s="142"/>
      <c r="I114" s="138"/>
      <c r="J114" s="139"/>
      <c r="K114" s="139"/>
      <c r="L114" s="139"/>
      <c r="M114" s="139"/>
      <c r="N114" s="139"/>
      <c r="O114" s="139"/>
      <c r="P114" s="139"/>
      <c r="Q114" s="139"/>
      <c r="R114" s="139"/>
      <c r="S114" s="139"/>
    </row>
    <row r="115" spans="1:19">
      <c r="A115" s="862" t="s">
        <v>289</v>
      </c>
      <c r="B115" s="132">
        <v>25</v>
      </c>
      <c r="C115" s="197">
        <v>10</v>
      </c>
      <c r="D115" s="131">
        <v>1</v>
      </c>
      <c r="E115" s="134">
        <f>C115*D115</f>
        <v>10</v>
      </c>
      <c r="F115" s="135">
        <f>SUM(I115:L115)</f>
        <v>21.826363636363634</v>
      </c>
      <c r="G115" s="136">
        <f>E115*F115</f>
        <v>218.26363636363635</v>
      </c>
      <c r="H115" s="142"/>
      <c r="I115" s="138">
        <v>18.13</v>
      </c>
      <c r="J115" s="139">
        <v>0.2</v>
      </c>
      <c r="K115" s="139">
        <v>0.2</v>
      </c>
      <c r="L115" s="143">
        <f>+I115/11*2</f>
        <v>3.2963636363636364</v>
      </c>
      <c r="M115" s="140"/>
      <c r="N115" s="140">
        <f>G115*3.853</f>
        <v>840.96979090909088</v>
      </c>
      <c r="O115" s="140"/>
      <c r="P115" s="140"/>
      <c r="Q115" s="140"/>
      <c r="R115" s="140"/>
      <c r="S115" s="140"/>
    </row>
    <row r="116" spans="1:19">
      <c r="A116" s="853"/>
      <c r="B116" s="132">
        <v>25</v>
      </c>
      <c r="C116" s="197">
        <v>8</v>
      </c>
      <c r="D116" s="131">
        <v>1</v>
      </c>
      <c r="E116" s="134">
        <f>C116*D116</f>
        <v>8</v>
      </c>
      <c r="F116" s="135">
        <f>SUM(I116:L116)</f>
        <v>22.92</v>
      </c>
      <c r="G116" s="136">
        <f>E116*F116</f>
        <v>183.36</v>
      </c>
      <c r="H116" s="142"/>
      <c r="I116" s="138">
        <v>7</v>
      </c>
      <c r="J116" s="139">
        <v>6.92</v>
      </c>
      <c r="K116" s="139">
        <v>9</v>
      </c>
      <c r="L116" s="143"/>
      <c r="M116" s="140"/>
      <c r="N116" s="140">
        <f>G116*3.853</f>
        <v>706.48608000000013</v>
      </c>
      <c r="O116" s="140"/>
      <c r="P116" s="140"/>
      <c r="Q116" s="140"/>
      <c r="R116" s="140"/>
      <c r="S116" s="140"/>
    </row>
    <row r="117" spans="1:19">
      <c r="A117" s="853"/>
      <c r="B117" s="132">
        <v>12</v>
      </c>
      <c r="C117" s="197">
        <v>8</v>
      </c>
      <c r="D117" s="131">
        <v>1</v>
      </c>
      <c r="E117" s="134">
        <f>C117*D117</f>
        <v>8</v>
      </c>
      <c r="F117" s="135">
        <f t="shared" ref="F117" si="95">SUM(I117:L117)</f>
        <v>21.426363636363636</v>
      </c>
      <c r="G117" s="136">
        <f t="shared" ref="G117:G118" si="96">E117*F117</f>
        <v>171.41090909090909</v>
      </c>
      <c r="H117" s="142"/>
      <c r="I117" s="138">
        <v>18.13</v>
      </c>
      <c r="J117" s="139"/>
      <c r="K117" s="139"/>
      <c r="L117" s="143">
        <f>+I117/11*2</f>
        <v>3.2963636363636364</v>
      </c>
      <c r="M117" s="139"/>
      <c r="N117" s="139"/>
      <c r="O117" s="139"/>
      <c r="P117" s="139"/>
      <c r="Q117" s="139">
        <f>G117*0.888</f>
        <v>152.21288727272727</v>
      </c>
      <c r="R117" s="140"/>
      <c r="S117" s="140"/>
    </row>
    <row r="118" spans="1:19">
      <c r="A118" s="853"/>
      <c r="B118" s="132">
        <v>10</v>
      </c>
      <c r="C118" s="197">
        <v>284</v>
      </c>
      <c r="D118" s="131">
        <v>1</v>
      </c>
      <c r="E118" s="134">
        <f>C118*D118</f>
        <v>284</v>
      </c>
      <c r="F118" s="135">
        <f t="shared" ref="F118" si="97">SUM(I118:L118)</f>
        <v>2.4000000000000004</v>
      </c>
      <c r="G118" s="136">
        <f t="shared" si="96"/>
        <v>681.60000000000014</v>
      </c>
      <c r="H118" s="142"/>
      <c r="I118" s="144">
        <v>2.2000000000000002</v>
      </c>
      <c r="J118" s="139">
        <v>0.2</v>
      </c>
      <c r="K118" s="139"/>
      <c r="L118" s="141"/>
      <c r="M118" s="139"/>
      <c r="N118" s="139"/>
      <c r="O118" s="139"/>
      <c r="P118" s="139"/>
      <c r="Q118" s="139"/>
      <c r="R118" s="139">
        <f>G118*0.617</f>
        <v>420.54720000000009</v>
      </c>
      <c r="S118" s="139"/>
    </row>
    <row r="119" spans="1:19">
      <c r="A119" s="131"/>
      <c r="B119" s="132"/>
      <c r="C119" s="197"/>
      <c r="D119" s="131"/>
      <c r="E119" s="134"/>
      <c r="F119" s="135"/>
      <c r="G119" s="136">
        <f t="shared" ref="G119:G121" si="98">E119*F119</f>
        <v>0</v>
      </c>
      <c r="H119" s="142"/>
      <c r="I119" s="138"/>
      <c r="J119" s="139"/>
      <c r="K119" s="139"/>
      <c r="L119" s="143"/>
      <c r="M119" s="140"/>
      <c r="N119" s="140"/>
      <c r="O119" s="140"/>
      <c r="P119" s="140"/>
      <c r="Q119" s="140"/>
      <c r="R119" s="140"/>
      <c r="S119" s="140"/>
    </row>
    <row r="120" spans="1:19">
      <c r="A120" s="862" t="s">
        <v>271</v>
      </c>
      <c r="B120" s="132">
        <v>12</v>
      </c>
      <c r="C120" s="197">
        <v>2</v>
      </c>
      <c r="D120" s="131">
        <v>1</v>
      </c>
      <c r="E120" s="134">
        <f t="shared" ref="E120:E126" si="99">C120*D120</f>
        <v>2</v>
      </c>
      <c r="F120" s="135">
        <f t="shared" ref="F120:F121" si="100">SUM(I120:L120)</f>
        <v>8.7999999999999989</v>
      </c>
      <c r="G120" s="136">
        <f t="shared" si="98"/>
        <v>17.599999999999998</v>
      </c>
      <c r="H120" s="142"/>
      <c r="I120" s="138">
        <v>8.6</v>
      </c>
      <c r="J120" s="139">
        <v>0.2</v>
      </c>
      <c r="K120" s="139"/>
      <c r="L120" s="143"/>
      <c r="M120" s="139"/>
      <c r="N120" s="139"/>
      <c r="O120" s="139"/>
      <c r="P120" s="139"/>
      <c r="Q120" s="139">
        <f>G120*0.888</f>
        <v>15.628799999999998</v>
      </c>
      <c r="R120" s="140"/>
      <c r="S120" s="140"/>
    </row>
    <row r="121" spans="1:19">
      <c r="A121" s="853"/>
      <c r="B121" s="132">
        <v>12</v>
      </c>
      <c r="C121" s="197">
        <v>8</v>
      </c>
      <c r="D121" s="131">
        <v>1</v>
      </c>
      <c r="E121" s="134">
        <f t="shared" si="99"/>
        <v>8</v>
      </c>
      <c r="F121" s="135">
        <f t="shared" si="100"/>
        <v>10.44</v>
      </c>
      <c r="G121" s="136">
        <f t="shared" si="98"/>
        <v>83.52</v>
      </c>
      <c r="H121" s="142"/>
      <c r="I121" s="138">
        <v>10.44</v>
      </c>
      <c r="J121" s="139"/>
      <c r="K121" s="139"/>
      <c r="L121" s="143"/>
      <c r="M121" s="139"/>
      <c r="N121" s="139"/>
      <c r="O121" s="139"/>
      <c r="P121" s="139"/>
      <c r="Q121" s="139">
        <f>G121*0.888</f>
        <v>74.165759999999992</v>
      </c>
      <c r="R121" s="140"/>
      <c r="S121" s="140"/>
    </row>
    <row r="122" spans="1:19">
      <c r="A122" s="853"/>
      <c r="B122" s="132">
        <v>16</v>
      </c>
      <c r="C122" s="197">
        <v>3</v>
      </c>
      <c r="D122" s="131">
        <v>1</v>
      </c>
      <c r="E122" s="134">
        <f t="shared" si="99"/>
        <v>3</v>
      </c>
      <c r="F122" s="135">
        <f>SUM(I122:L122)</f>
        <v>21.626363636363635</v>
      </c>
      <c r="G122" s="136">
        <f>E122*F122</f>
        <v>64.879090909090905</v>
      </c>
      <c r="H122" s="142"/>
      <c r="I122" s="138">
        <v>18.13</v>
      </c>
      <c r="J122" s="139">
        <v>0.2</v>
      </c>
      <c r="K122" s="139"/>
      <c r="L122" s="143">
        <f>+I122/11*2</f>
        <v>3.2963636363636364</v>
      </c>
      <c r="M122" s="140"/>
      <c r="N122" s="140"/>
      <c r="O122" s="140"/>
      <c r="P122" s="140">
        <f t="shared" ref="P122" si="101">G122*1.578</f>
        <v>102.37920545454546</v>
      </c>
      <c r="Q122" s="140"/>
      <c r="R122" s="140"/>
      <c r="S122" s="140"/>
    </row>
    <row r="123" spans="1:19">
      <c r="A123" s="853"/>
      <c r="B123" s="132">
        <v>16</v>
      </c>
      <c r="C123" s="197">
        <v>2</v>
      </c>
      <c r="D123" s="131">
        <v>1</v>
      </c>
      <c r="E123" s="134">
        <f t="shared" si="99"/>
        <v>2</v>
      </c>
      <c r="F123" s="135">
        <f>SUM(I123:L123)</f>
        <v>10.84</v>
      </c>
      <c r="G123" s="136">
        <f>E123*F123</f>
        <v>21.68</v>
      </c>
      <c r="H123" s="142"/>
      <c r="I123" s="138">
        <v>10.84</v>
      </c>
      <c r="J123" s="139"/>
      <c r="K123" s="139"/>
      <c r="L123" s="143"/>
      <c r="M123" s="140"/>
      <c r="N123" s="140"/>
      <c r="O123" s="140"/>
      <c r="P123" s="140">
        <f t="shared" ref="P123" si="102">G123*1.578</f>
        <v>34.211040000000004</v>
      </c>
      <c r="Q123" s="140"/>
      <c r="R123" s="140"/>
      <c r="S123" s="140"/>
    </row>
    <row r="124" spans="1:19">
      <c r="A124" s="853"/>
      <c r="B124" s="132">
        <v>20</v>
      </c>
      <c r="C124" s="197">
        <v>3</v>
      </c>
      <c r="D124" s="131">
        <v>1</v>
      </c>
      <c r="E124" s="134">
        <f t="shared" si="99"/>
        <v>3</v>
      </c>
      <c r="F124" s="135">
        <f>SUM(I124:L124)</f>
        <v>10.729999999999999</v>
      </c>
      <c r="G124" s="136">
        <f>E124*F124</f>
        <v>32.19</v>
      </c>
      <c r="H124" s="142"/>
      <c r="I124" s="138">
        <v>10.53</v>
      </c>
      <c r="J124" s="139">
        <v>0.2</v>
      </c>
      <c r="K124" s="139"/>
      <c r="L124" s="143"/>
      <c r="M124" s="140"/>
      <c r="N124" s="140"/>
      <c r="O124" s="140">
        <f>G124*2.466</f>
        <v>79.380539999999996</v>
      </c>
      <c r="P124" s="140"/>
      <c r="Q124" s="140"/>
      <c r="R124" s="140"/>
      <c r="S124" s="140"/>
    </row>
    <row r="125" spans="1:19">
      <c r="A125" s="853"/>
      <c r="B125" s="132">
        <v>8</v>
      </c>
      <c r="C125" s="197">
        <v>41</v>
      </c>
      <c r="D125" s="131">
        <v>1</v>
      </c>
      <c r="E125" s="134">
        <f t="shared" si="99"/>
        <v>41</v>
      </c>
      <c r="F125" s="135">
        <f t="shared" ref="F125:F126" si="103">SUM(I125:L125)</f>
        <v>1.8</v>
      </c>
      <c r="G125" s="136">
        <f t="shared" ref="G125:G127" si="104">E125*F125</f>
        <v>73.8</v>
      </c>
      <c r="H125" s="142"/>
      <c r="I125" s="138">
        <v>1.6</v>
      </c>
      <c r="J125" s="139">
        <v>0.2</v>
      </c>
      <c r="K125" s="139"/>
      <c r="L125" s="141"/>
      <c r="M125" s="139"/>
      <c r="N125" s="139"/>
      <c r="O125" s="139"/>
      <c r="P125" s="139"/>
      <c r="Q125" s="139"/>
      <c r="R125" s="139">
        <f>G125*0.617</f>
        <v>45.534599999999998</v>
      </c>
      <c r="S125" s="139"/>
    </row>
    <row r="126" spans="1:19">
      <c r="A126" s="853"/>
      <c r="B126" s="132">
        <v>8</v>
      </c>
      <c r="C126" s="197">
        <v>70</v>
      </c>
      <c r="D126" s="131">
        <v>1</v>
      </c>
      <c r="E126" s="134">
        <f t="shared" si="99"/>
        <v>70</v>
      </c>
      <c r="F126" s="135">
        <f t="shared" si="103"/>
        <v>2.8000000000000003</v>
      </c>
      <c r="G126" s="136">
        <f t="shared" si="104"/>
        <v>196.00000000000003</v>
      </c>
      <c r="H126" s="142"/>
      <c r="I126" s="138">
        <v>2.6</v>
      </c>
      <c r="J126" s="139">
        <v>0.2</v>
      </c>
      <c r="K126" s="139"/>
      <c r="L126" s="141"/>
      <c r="M126" s="139"/>
      <c r="N126" s="139"/>
      <c r="O126" s="139"/>
      <c r="P126" s="139"/>
      <c r="Q126" s="139"/>
      <c r="R126" s="139"/>
      <c r="S126" s="139">
        <f>G126*0.395</f>
        <v>77.420000000000016</v>
      </c>
    </row>
    <row r="127" spans="1:19">
      <c r="A127" s="131"/>
      <c r="B127" s="132"/>
      <c r="C127" s="197"/>
      <c r="D127" s="131"/>
      <c r="E127" s="134"/>
      <c r="F127" s="135"/>
      <c r="G127" s="136">
        <f t="shared" si="104"/>
        <v>0</v>
      </c>
      <c r="H127" s="142"/>
      <c r="I127" s="138"/>
      <c r="J127" s="139"/>
      <c r="K127" s="139"/>
      <c r="L127" s="143"/>
      <c r="M127" s="140"/>
      <c r="N127" s="140"/>
      <c r="O127" s="140"/>
      <c r="P127" s="140"/>
      <c r="Q127" s="140"/>
      <c r="R127" s="140"/>
      <c r="S127" s="140"/>
    </row>
    <row r="128" spans="1:19">
      <c r="A128" s="862" t="s">
        <v>272</v>
      </c>
      <c r="B128" s="132">
        <v>16</v>
      </c>
      <c r="C128" s="197">
        <v>4</v>
      </c>
      <c r="D128" s="131">
        <v>1</v>
      </c>
      <c r="E128" s="134">
        <f>C128*D128</f>
        <v>4</v>
      </c>
      <c r="F128" s="135">
        <f>SUM(I128:L128)</f>
        <v>7.3500000000000005</v>
      </c>
      <c r="G128" s="136">
        <f>E128*F128</f>
        <v>29.400000000000002</v>
      </c>
      <c r="H128" s="142"/>
      <c r="I128" s="138">
        <v>6.95</v>
      </c>
      <c r="J128" s="139">
        <v>0.2</v>
      </c>
      <c r="K128" s="139">
        <v>0.2</v>
      </c>
      <c r="L128" s="143"/>
      <c r="M128" s="140"/>
      <c r="N128" s="140"/>
      <c r="O128" s="140"/>
      <c r="P128" s="140">
        <f t="shared" ref="P128" si="105">G128*1.578</f>
        <v>46.393200000000007</v>
      </c>
      <c r="Q128" s="140"/>
      <c r="R128" s="140"/>
      <c r="S128" s="140"/>
    </row>
    <row r="129" spans="1:19">
      <c r="A129" s="853"/>
      <c r="B129" s="132">
        <v>8</v>
      </c>
      <c r="C129" s="197">
        <v>32</v>
      </c>
      <c r="D129" s="131">
        <v>1</v>
      </c>
      <c r="E129" s="134">
        <f>C129*D129</f>
        <v>32</v>
      </c>
      <c r="F129" s="135">
        <f t="shared" ref="F129" si="106">SUM(I129:L129)</f>
        <v>1.8</v>
      </c>
      <c r="G129" s="136">
        <f t="shared" ref="G129" si="107">E129*F129</f>
        <v>57.6</v>
      </c>
      <c r="H129" s="142"/>
      <c r="I129" s="138">
        <v>1.6</v>
      </c>
      <c r="J129" s="139">
        <v>0.2</v>
      </c>
      <c r="K129" s="139"/>
      <c r="L129" s="141"/>
      <c r="M129" s="139"/>
      <c r="N129" s="139"/>
      <c r="O129" s="139"/>
      <c r="P129" s="139"/>
      <c r="Q129" s="139"/>
      <c r="R129" s="139"/>
      <c r="S129" s="139">
        <f>G129*0.395</f>
        <v>22.752000000000002</v>
      </c>
    </row>
    <row r="130" spans="1:19">
      <c r="A130" s="131"/>
      <c r="B130" s="132"/>
      <c r="C130" s="197"/>
      <c r="D130" s="131"/>
      <c r="E130" s="134"/>
      <c r="F130" s="135"/>
      <c r="G130" s="136"/>
      <c r="H130" s="142"/>
      <c r="I130" s="138"/>
      <c r="J130" s="139"/>
      <c r="K130" s="139"/>
      <c r="L130" s="139"/>
      <c r="M130" s="139"/>
      <c r="N130" s="139"/>
      <c r="O130" s="139"/>
      <c r="P130" s="139"/>
      <c r="Q130" s="139"/>
      <c r="R130" s="139"/>
      <c r="S130" s="139"/>
    </row>
    <row r="131" spans="1:19">
      <c r="A131" s="862" t="s">
        <v>273</v>
      </c>
      <c r="B131" s="132">
        <v>12</v>
      </c>
      <c r="C131" s="197">
        <v>6</v>
      </c>
      <c r="D131" s="131">
        <v>1</v>
      </c>
      <c r="E131" s="134">
        <f t="shared" ref="E131:E138" si="108">C131*D131</f>
        <v>6</v>
      </c>
      <c r="F131" s="135">
        <f t="shared" ref="F131" si="109">SUM(I131:L131)</f>
        <v>12.385454545454547</v>
      </c>
      <c r="G131" s="136">
        <f t="shared" ref="G131" si="110">E131*F131</f>
        <v>74.312727272727273</v>
      </c>
      <c r="H131" s="142"/>
      <c r="I131" s="138">
        <v>10.48</v>
      </c>
      <c r="J131" s="139"/>
      <c r="K131" s="139"/>
      <c r="L131" s="143">
        <f>+I131/11*2</f>
        <v>1.9054545454545455</v>
      </c>
      <c r="M131" s="139"/>
      <c r="N131" s="139"/>
      <c r="O131" s="139"/>
      <c r="P131" s="139"/>
      <c r="Q131" s="139">
        <f>G131*0.888</f>
        <v>65.989701818181814</v>
      </c>
      <c r="R131" s="140"/>
      <c r="S131" s="140"/>
    </row>
    <row r="132" spans="1:19">
      <c r="A132" s="853"/>
      <c r="B132" s="132">
        <v>25</v>
      </c>
      <c r="C132" s="197">
        <v>2</v>
      </c>
      <c r="D132" s="131">
        <v>1</v>
      </c>
      <c r="E132" s="134">
        <f t="shared" si="108"/>
        <v>2</v>
      </c>
      <c r="F132" s="135">
        <f>SUM(I132:L132)</f>
        <v>6.8</v>
      </c>
      <c r="G132" s="136">
        <f>E132*F132</f>
        <v>13.6</v>
      </c>
      <c r="H132" s="142"/>
      <c r="I132" s="138">
        <v>3.4</v>
      </c>
      <c r="J132" s="139">
        <v>3.4</v>
      </c>
      <c r="K132" s="139"/>
      <c r="L132" s="143"/>
      <c r="M132" s="140"/>
      <c r="N132" s="140">
        <f>G132*3.853</f>
        <v>52.400800000000004</v>
      </c>
      <c r="O132" s="139"/>
      <c r="P132" s="139"/>
      <c r="Q132" s="139"/>
      <c r="R132" s="140"/>
      <c r="S132" s="140"/>
    </row>
    <row r="133" spans="1:19">
      <c r="A133" s="853"/>
      <c r="B133" s="132">
        <v>16</v>
      </c>
      <c r="C133" s="197">
        <v>3</v>
      </c>
      <c r="D133" s="131">
        <v>1</v>
      </c>
      <c r="E133" s="134">
        <f t="shared" si="108"/>
        <v>3</v>
      </c>
      <c r="F133" s="135">
        <f>SUM(I133:L133)</f>
        <v>10.17</v>
      </c>
      <c r="G133" s="136">
        <f>E133*F133</f>
        <v>30.509999999999998</v>
      </c>
      <c r="H133" s="142"/>
      <c r="I133" s="138">
        <v>10.17</v>
      </c>
      <c r="J133" s="139"/>
      <c r="K133" s="139"/>
      <c r="L133" s="143"/>
      <c r="M133" s="140"/>
      <c r="N133" s="140"/>
      <c r="O133" s="140"/>
      <c r="P133" s="140">
        <f t="shared" ref="P133:P134" si="111">G133*1.578</f>
        <v>48.144779999999997</v>
      </c>
      <c r="Q133" s="140"/>
      <c r="R133" s="140"/>
      <c r="S133" s="140"/>
    </row>
    <row r="134" spans="1:19">
      <c r="A134" s="853"/>
      <c r="B134" s="132">
        <v>16</v>
      </c>
      <c r="C134" s="197">
        <v>2</v>
      </c>
      <c r="D134" s="131">
        <v>1</v>
      </c>
      <c r="E134" s="134">
        <f t="shared" si="108"/>
        <v>2</v>
      </c>
      <c r="F134" s="135">
        <f>SUM(I134:L134)</f>
        <v>7.33</v>
      </c>
      <c r="G134" s="136">
        <f>E134*F134</f>
        <v>14.66</v>
      </c>
      <c r="H134" s="142"/>
      <c r="I134" s="138">
        <v>7.13</v>
      </c>
      <c r="J134" s="139">
        <v>0.2</v>
      </c>
      <c r="K134" s="139"/>
      <c r="L134" s="143"/>
      <c r="M134" s="140"/>
      <c r="N134" s="140"/>
      <c r="O134" s="140"/>
      <c r="P134" s="140">
        <f t="shared" si="111"/>
        <v>23.133480000000002</v>
      </c>
      <c r="Q134" s="140"/>
      <c r="R134" s="140"/>
      <c r="S134" s="140"/>
    </row>
    <row r="135" spans="1:19">
      <c r="A135" s="853"/>
      <c r="B135" s="132">
        <v>20</v>
      </c>
      <c r="C135" s="197">
        <v>2</v>
      </c>
      <c r="D135" s="131">
        <v>1</v>
      </c>
      <c r="E135" s="134">
        <f t="shared" si="108"/>
        <v>2</v>
      </c>
      <c r="F135" s="135">
        <f>SUM(I135:L135)</f>
        <v>19.23</v>
      </c>
      <c r="G135" s="136">
        <f>E135*F135</f>
        <v>38.46</v>
      </c>
      <c r="H135" s="142"/>
      <c r="I135" s="138">
        <v>10.63</v>
      </c>
      <c r="J135" s="139">
        <v>0.2</v>
      </c>
      <c r="K135" s="139">
        <v>8.4</v>
      </c>
      <c r="L135" s="143"/>
      <c r="M135" s="140"/>
      <c r="N135" s="140"/>
      <c r="O135" s="140">
        <f>G135*2.466</f>
        <v>94.842360000000014</v>
      </c>
      <c r="P135" s="140"/>
      <c r="Q135" s="140"/>
      <c r="R135" s="140"/>
      <c r="S135" s="140"/>
    </row>
    <row r="136" spans="1:19">
      <c r="A136" s="853"/>
      <c r="B136" s="132">
        <v>20</v>
      </c>
      <c r="C136" s="197">
        <v>3</v>
      </c>
      <c r="D136" s="131">
        <v>1</v>
      </c>
      <c r="E136" s="134">
        <f t="shared" si="108"/>
        <v>3</v>
      </c>
      <c r="F136" s="135">
        <f>SUM(I136:L136)</f>
        <v>4.6500000000000004</v>
      </c>
      <c r="G136" s="136">
        <f>E136*F136</f>
        <v>13.950000000000001</v>
      </c>
      <c r="H136" s="142"/>
      <c r="I136" s="138">
        <v>4.6500000000000004</v>
      </c>
      <c r="J136" s="139"/>
      <c r="K136" s="139"/>
      <c r="L136" s="143"/>
      <c r="M136" s="140"/>
      <c r="N136" s="140"/>
      <c r="O136" s="140">
        <f>G136*2.466</f>
        <v>34.400700000000008</v>
      </c>
      <c r="P136" s="140"/>
      <c r="Q136" s="140"/>
      <c r="R136" s="140"/>
      <c r="S136" s="140"/>
    </row>
    <row r="137" spans="1:19">
      <c r="A137" s="853"/>
      <c r="B137" s="132">
        <v>8</v>
      </c>
      <c r="C137" s="197">
        <v>60</v>
      </c>
      <c r="D137" s="131">
        <v>1</v>
      </c>
      <c r="E137" s="134">
        <f t="shared" si="108"/>
        <v>60</v>
      </c>
      <c r="F137" s="135">
        <f t="shared" ref="F137:F138" si="112">SUM(I137:L137)</f>
        <v>2.2000000000000002</v>
      </c>
      <c r="G137" s="136">
        <f t="shared" ref="G137:G139" si="113">E137*F137</f>
        <v>132</v>
      </c>
      <c r="H137" s="142"/>
      <c r="I137" s="138">
        <v>2.1</v>
      </c>
      <c r="J137" s="139">
        <v>0.1</v>
      </c>
      <c r="K137" s="139"/>
      <c r="L137" s="141"/>
      <c r="M137" s="139"/>
      <c r="N137" s="139"/>
      <c r="O137" s="139"/>
      <c r="P137" s="139"/>
      <c r="Q137" s="139"/>
      <c r="R137" s="139"/>
      <c r="S137" s="139">
        <f>G137*0.395</f>
        <v>52.14</v>
      </c>
    </row>
    <row r="138" spans="1:19">
      <c r="A138" s="853"/>
      <c r="B138" s="132">
        <v>10</v>
      </c>
      <c r="C138" s="197">
        <v>105</v>
      </c>
      <c r="D138" s="131">
        <v>1</v>
      </c>
      <c r="E138" s="134">
        <f t="shared" si="108"/>
        <v>105</v>
      </c>
      <c r="F138" s="135">
        <f t="shared" si="112"/>
        <v>2.7</v>
      </c>
      <c r="G138" s="136">
        <f t="shared" si="113"/>
        <v>283.5</v>
      </c>
      <c r="H138" s="142"/>
      <c r="I138" s="138">
        <v>2.6</v>
      </c>
      <c r="J138" s="139">
        <v>0.1</v>
      </c>
      <c r="K138" s="139"/>
      <c r="L138" s="141"/>
      <c r="M138" s="139"/>
      <c r="N138" s="139"/>
      <c r="O138" s="139"/>
      <c r="P138" s="139"/>
      <c r="Q138" s="139"/>
      <c r="R138" s="139">
        <f>G138*0.617</f>
        <v>174.9195</v>
      </c>
      <c r="S138" s="139"/>
    </row>
    <row r="139" spans="1:19">
      <c r="A139" s="131"/>
      <c r="B139" s="132"/>
      <c r="C139" s="197"/>
      <c r="D139" s="131"/>
      <c r="E139" s="134"/>
      <c r="F139" s="135"/>
      <c r="G139" s="136">
        <f t="shared" si="113"/>
        <v>0</v>
      </c>
      <c r="H139" s="142"/>
      <c r="I139" s="138"/>
      <c r="J139" s="139"/>
      <c r="K139" s="139"/>
      <c r="L139" s="143"/>
      <c r="M139" s="140"/>
      <c r="N139" s="140"/>
      <c r="O139" s="140"/>
      <c r="P139" s="140"/>
      <c r="Q139" s="140"/>
      <c r="R139" s="140"/>
      <c r="S139" s="140"/>
    </row>
    <row r="140" spans="1:19">
      <c r="A140" s="862" t="s">
        <v>274</v>
      </c>
      <c r="B140" s="132">
        <v>16</v>
      </c>
      <c r="C140" s="197">
        <v>5</v>
      </c>
      <c r="D140" s="131">
        <v>1</v>
      </c>
      <c r="E140" s="134">
        <f>C140*D140</f>
        <v>5</v>
      </c>
      <c r="F140" s="135">
        <f>SUM(I140:L140)</f>
        <v>3.95</v>
      </c>
      <c r="G140" s="136">
        <f>E140*F140</f>
        <v>19.75</v>
      </c>
      <c r="H140" s="142"/>
      <c r="I140" s="138">
        <v>3.55</v>
      </c>
      <c r="J140" s="139">
        <v>0.2</v>
      </c>
      <c r="K140" s="139">
        <v>0.2</v>
      </c>
      <c r="L140" s="143"/>
      <c r="M140" s="140"/>
      <c r="N140" s="140"/>
      <c r="O140" s="140"/>
      <c r="P140" s="140">
        <f t="shared" ref="P140" si="114">G140*1.578</f>
        <v>31.165500000000002</v>
      </c>
      <c r="Q140" s="140"/>
      <c r="R140" s="140"/>
      <c r="S140" s="140"/>
    </row>
    <row r="141" spans="1:19" ht="15.75" thickBot="1">
      <c r="A141" s="853"/>
      <c r="B141" s="132">
        <v>8</v>
      </c>
      <c r="C141" s="197">
        <v>15</v>
      </c>
      <c r="D141" s="131">
        <v>1</v>
      </c>
      <c r="E141" s="134">
        <f>C141*D141</f>
        <v>15</v>
      </c>
      <c r="F141" s="135">
        <f t="shared" ref="F141" si="115">SUM(I141:L141)</f>
        <v>1.8</v>
      </c>
      <c r="G141" s="136">
        <f t="shared" ref="G141" si="116">E141*F141</f>
        <v>27</v>
      </c>
      <c r="H141" s="142"/>
      <c r="I141" s="138">
        <v>1.6</v>
      </c>
      <c r="J141" s="139">
        <v>0.2</v>
      </c>
      <c r="K141" s="139"/>
      <c r="L141" s="141"/>
      <c r="M141" s="139"/>
      <c r="N141" s="139"/>
      <c r="O141" s="139"/>
      <c r="P141" s="139"/>
      <c r="Q141" s="139"/>
      <c r="R141" s="139"/>
      <c r="S141" s="139">
        <f>G141*0.395</f>
        <v>10.665000000000001</v>
      </c>
    </row>
    <row r="142" spans="1:19" ht="15.75" thickBot="1">
      <c r="A142" s="194"/>
      <c r="B142" s="145"/>
      <c r="C142" s="145"/>
      <c r="D142" s="146"/>
      <c r="E142" s="147"/>
      <c r="F142" s="148"/>
      <c r="G142" s="149"/>
      <c r="H142" s="150"/>
      <c r="I142" s="151"/>
      <c r="J142" s="152"/>
      <c r="K142" s="152"/>
      <c r="L142" s="152"/>
      <c r="M142" s="152"/>
      <c r="N142" s="152">
        <f t="shared" ref="N142:S142" si="117">SUM(N2:N141)</f>
        <v>3127.6482309090911</v>
      </c>
      <c r="O142" s="152">
        <f t="shared" si="117"/>
        <v>1664.1307799999997</v>
      </c>
      <c r="P142" s="152">
        <f t="shared" si="117"/>
        <v>3765.6617345454551</v>
      </c>
      <c r="Q142" s="152">
        <f t="shared" si="117"/>
        <v>1078.6842763636364</v>
      </c>
      <c r="R142" s="152">
        <f t="shared" si="117"/>
        <v>1134.1077</v>
      </c>
      <c r="S142" s="153">
        <f t="shared" si="117"/>
        <v>1830.3509999999999</v>
      </c>
    </row>
    <row r="144" spans="1:19">
      <c r="O144" s="154"/>
      <c r="S144" s="154">
        <f>S142+R142+Q142+P142+O142+N142</f>
        <v>12600.583721818182</v>
      </c>
    </row>
    <row r="145" spans="19:19">
      <c r="S145" s="154">
        <f>S144/1000</f>
        <v>12.600583721818182</v>
      </c>
    </row>
    <row r="146" spans="19:19">
      <c r="S146" s="154">
        <f>S145*13</f>
        <v>163.80758838363636</v>
      </c>
    </row>
    <row r="147" spans="19:19">
      <c r="S147" s="154">
        <f>S146/25</f>
        <v>6.5523035353454544</v>
      </c>
    </row>
  </sheetData>
  <mergeCells count="31">
    <mergeCell ref="A128:A129"/>
    <mergeCell ref="A120:A126"/>
    <mergeCell ref="A131:A138"/>
    <mergeCell ref="A140:A141"/>
    <mergeCell ref="A10:A14"/>
    <mergeCell ref="A16:A24"/>
    <mergeCell ref="A26:A30"/>
    <mergeCell ref="A32:A34"/>
    <mergeCell ref="A36:A37"/>
    <mergeCell ref="A92:A93"/>
    <mergeCell ref="A95:A97"/>
    <mergeCell ref="A99:A102"/>
    <mergeCell ref="A104:A106"/>
    <mergeCell ref="A74:A76"/>
    <mergeCell ref="A78:A80"/>
    <mergeCell ref="A82:A86"/>
    <mergeCell ref="A108:A110"/>
    <mergeCell ref="A112:A113"/>
    <mergeCell ref="A115:A118"/>
    <mergeCell ref="A2:B2"/>
    <mergeCell ref="A3:A8"/>
    <mergeCell ref="A39:A41"/>
    <mergeCell ref="A43:A45"/>
    <mergeCell ref="A63:A65"/>
    <mergeCell ref="A67:A68"/>
    <mergeCell ref="A70:A72"/>
    <mergeCell ref="A88:A90"/>
    <mergeCell ref="A47:A49"/>
    <mergeCell ref="A51:A52"/>
    <mergeCell ref="A54:A56"/>
    <mergeCell ref="A58:A61"/>
  </mergeCells>
  <pageMargins left="0.7" right="0.7" top="0.75" bottom="0.75" header="0.3" footer="0.3"/>
  <pageSetup scale="6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61"/>
  <sheetViews>
    <sheetView view="pageBreakPreview" zoomScale="91" zoomScaleNormal="100" zoomScaleSheetLayoutView="91" workbookViewId="0">
      <pane ySplit="1" topLeftCell="A42" activePane="bottomLeft" state="frozen"/>
      <selection pane="bottomLeft" activeCell="R64" sqref="R64"/>
    </sheetView>
  </sheetViews>
  <sheetFormatPr defaultRowHeight="15"/>
  <cols>
    <col min="1" max="1" width="10" style="190" customWidth="1"/>
    <col min="2" max="2" width="7.42578125" style="191" customWidth="1"/>
    <col min="3" max="3" width="8.7109375" style="191" customWidth="1"/>
    <col min="4" max="4" width="6.28515625" style="191" customWidth="1"/>
    <col min="5" max="5" width="9.140625" style="191"/>
    <col min="6" max="6" width="7.5703125" style="191" customWidth="1"/>
    <col min="7" max="7" width="8.85546875" style="191" customWidth="1"/>
    <col min="8" max="8" width="7.7109375" style="191" customWidth="1"/>
    <col min="9" max="11" width="8.28515625" style="191" customWidth="1"/>
    <col min="12" max="12" width="8.28515625" style="192" customWidth="1"/>
    <col min="13" max="13" width="8.28515625" style="191" customWidth="1"/>
    <col min="14" max="14" width="9.7109375" style="191" customWidth="1"/>
    <col min="15" max="15" width="8.28515625" style="191" customWidth="1"/>
    <col min="16" max="16" width="12.5703125" style="191" customWidth="1"/>
    <col min="17" max="17" width="12.7109375" style="191" customWidth="1"/>
    <col min="18" max="18" width="13.28515625" style="191" customWidth="1"/>
    <col min="19" max="19" width="9.140625" style="29"/>
  </cols>
  <sheetData>
    <row r="1" spans="1:18" ht="33.75" thickBot="1">
      <c r="A1" s="155" t="s">
        <v>275</v>
      </c>
      <c r="B1" s="156" t="s">
        <v>277</v>
      </c>
      <c r="C1" s="157" t="s">
        <v>278</v>
      </c>
      <c r="D1" s="156" t="s">
        <v>279</v>
      </c>
      <c r="E1" s="156" t="s">
        <v>280</v>
      </c>
      <c r="F1" s="158" t="s">
        <v>281</v>
      </c>
      <c r="G1" s="159" t="s">
        <v>282</v>
      </c>
      <c r="H1" s="160" t="s">
        <v>283</v>
      </c>
      <c r="I1" s="161" t="s">
        <v>284</v>
      </c>
      <c r="J1" s="162" t="s">
        <v>285</v>
      </c>
      <c r="K1" s="162" t="s">
        <v>286</v>
      </c>
      <c r="L1" s="161" t="s">
        <v>287</v>
      </c>
      <c r="M1" s="162" t="s">
        <v>179</v>
      </c>
      <c r="N1" s="162" t="s">
        <v>163</v>
      </c>
      <c r="O1" s="162" t="s">
        <v>162</v>
      </c>
      <c r="P1" s="162" t="s">
        <v>122</v>
      </c>
      <c r="Q1" s="162" t="s">
        <v>31</v>
      </c>
      <c r="R1" s="163" t="s">
        <v>123</v>
      </c>
    </row>
    <row r="2" spans="1:18" s="29" customFormat="1" ht="15" customHeight="1">
      <c r="A2" s="164">
        <v>17</v>
      </c>
      <c r="B2" s="165">
        <v>10</v>
      </c>
      <c r="C2" s="166">
        <v>60</v>
      </c>
      <c r="D2" s="167">
        <v>1</v>
      </c>
      <c r="E2" s="168">
        <f t="shared" ref="E2:E33" si="0">C2*D2</f>
        <v>60</v>
      </c>
      <c r="F2" s="169">
        <f t="shared" ref="F2:F33" si="1">I2+J2+K2+L2</f>
        <v>3.53</v>
      </c>
      <c r="G2" s="170">
        <f t="shared" ref="G2:G33" si="2">F2*E2</f>
        <v>211.79999999999998</v>
      </c>
      <c r="H2" s="171"/>
      <c r="I2" s="172">
        <v>3.53</v>
      </c>
      <c r="J2" s="173"/>
      <c r="K2" s="173"/>
      <c r="L2" s="172"/>
      <c r="M2" s="173"/>
      <c r="N2" s="173"/>
      <c r="O2" s="173"/>
      <c r="P2" s="173"/>
      <c r="Q2" s="174"/>
      <c r="R2" s="173">
        <f>G2*0.617</f>
        <v>130.6806</v>
      </c>
    </row>
    <row r="3" spans="1:18" s="29" customFormat="1" ht="15" customHeight="1">
      <c r="A3" s="164">
        <v>16</v>
      </c>
      <c r="B3" s="165">
        <v>10</v>
      </c>
      <c r="C3" s="166">
        <v>60</v>
      </c>
      <c r="D3" s="167">
        <v>1</v>
      </c>
      <c r="E3" s="168">
        <f t="shared" si="0"/>
        <v>60</v>
      </c>
      <c r="F3" s="169">
        <f t="shared" si="1"/>
        <v>2.5</v>
      </c>
      <c r="G3" s="170">
        <f t="shared" si="2"/>
        <v>150</v>
      </c>
      <c r="H3" s="171"/>
      <c r="I3" s="172">
        <v>2.5</v>
      </c>
      <c r="J3" s="173"/>
      <c r="K3" s="173"/>
      <c r="L3" s="172"/>
      <c r="M3" s="175"/>
      <c r="N3" s="175"/>
      <c r="O3" s="175"/>
      <c r="P3" s="173"/>
      <c r="Q3" s="174"/>
      <c r="R3" s="173">
        <f t="shared" ref="R3:R18" si="3">G3*0.617</f>
        <v>92.55</v>
      </c>
    </row>
    <row r="4" spans="1:18" s="29" customFormat="1" ht="15" customHeight="1">
      <c r="A4" s="164">
        <v>27</v>
      </c>
      <c r="B4" s="165">
        <v>10</v>
      </c>
      <c r="C4" s="166">
        <v>38</v>
      </c>
      <c r="D4" s="167">
        <v>1</v>
      </c>
      <c r="E4" s="168">
        <f t="shared" si="0"/>
        <v>38</v>
      </c>
      <c r="F4" s="169">
        <f t="shared" si="1"/>
        <v>12</v>
      </c>
      <c r="G4" s="170">
        <f t="shared" si="2"/>
        <v>456</v>
      </c>
      <c r="H4" s="171"/>
      <c r="I4" s="172">
        <v>12</v>
      </c>
      <c r="J4" s="173"/>
      <c r="K4" s="173"/>
      <c r="L4" s="172"/>
      <c r="M4" s="175"/>
      <c r="N4" s="175"/>
      <c r="O4" s="175"/>
      <c r="P4" s="173"/>
      <c r="Q4" s="174"/>
      <c r="R4" s="173">
        <f t="shared" si="3"/>
        <v>281.35199999999998</v>
      </c>
    </row>
    <row r="5" spans="1:18" s="29" customFormat="1" ht="15" customHeight="1">
      <c r="A5" s="164">
        <v>33</v>
      </c>
      <c r="B5" s="165">
        <v>10</v>
      </c>
      <c r="C5" s="166">
        <v>20</v>
      </c>
      <c r="D5" s="167">
        <v>1</v>
      </c>
      <c r="E5" s="168">
        <f t="shared" si="0"/>
        <v>20</v>
      </c>
      <c r="F5" s="169">
        <f t="shared" si="1"/>
        <v>10.6</v>
      </c>
      <c r="G5" s="170">
        <f t="shared" si="2"/>
        <v>212</v>
      </c>
      <c r="H5" s="171"/>
      <c r="I5" s="172">
        <v>10.6</v>
      </c>
      <c r="J5" s="173"/>
      <c r="K5" s="173"/>
      <c r="L5" s="172"/>
      <c r="M5" s="175"/>
      <c r="N5" s="175"/>
      <c r="O5" s="175"/>
      <c r="P5" s="173"/>
      <c r="Q5" s="174"/>
      <c r="R5" s="173">
        <f t="shared" si="3"/>
        <v>130.804</v>
      </c>
    </row>
    <row r="6" spans="1:18" s="29" customFormat="1" ht="15" customHeight="1">
      <c r="A6" s="164">
        <v>33</v>
      </c>
      <c r="B6" s="165">
        <v>10</v>
      </c>
      <c r="C6" s="166">
        <v>20</v>
      </c>
      <c r="D6" s="167">
        <v>1</v>
      </c>
      <c r="E6" s="168">
        <f t="shared" si="0"/>
        <v>20</v>
      </c>
      <c r="F6" s="169">
        <f t="shared" si="1"/>
        <v>6.97</v>
      </c>
      <c r="G6" s="170">
        <f t="shared" si="2"/>
        <v>139.4</v>
      </c>
      <c r="H6" s="171"/>
      <c r="I6" s="172">
        <v>6.97</v>
      </c>
      <c r="J6" s="173"/>
      <c r="K6" s="173"/>
      <c r="L6" s="172"/>
      <c r="M6" s="175"/>
      <c r="N6" s="175"/>
      <c r="O6" s="175"/>
      <c r="P6" s="173"/>
      <c r="Q6" s="174"/>
      <c r="R6" s="173">
        <f t="shared" si="3"/>
        <v>86.009799999999998</v>
      </c>
    </row>
    <row r="7" spans="1:18" s="29" customFormat="1" ht="15" customHeight="1">
      <c r="A7" s="164">
        <v>28</v>
      </c>
      <c r="B7" s="165">
        <v>10</v>
      </c>
      <c r="C7" s="166">
        <v>38</v>
      </c>
      <c r="D7" s="167">
        <v>1</v>
      </c>
      <c r="E7" s="168">
        <f t="shared" si="0"/>
        <v>38</v>
      </c>
      <c r="F7" s="169">
        <f t="shared" si="1"/>
        <v>8.9</v>
      </c>
      <c r="G7" s="170">
        <f t="shared" si="2"/>
        <v>338.2</v>
      </c>
      <c r="H7" s="171"/>
      <c r="I7" s="172">
        <v>8.9</v>
      </c>
      <c r="J7" s="173"/>
      <c r="K7" s="173"/>
      <c r="L7" s="172"/>
      <c r="M7" s="175"/>
      <c r="N7" s="175"/>
      <c r="O7" s="175"/>
      <c r="P7" s="173"/>
      <c r="Q7" s="174"/>
      <c r="R7" s="173">
        <f t="shared" si="3"/>
        <v>208.6694</v>
      </c>
    </row>
    <row r="8" spans="1:18" s="29" customFormat="1" ht="15" customHeight="1">
      <c r="A8" s="164">
        <v>29</v>
      </c>
      <c r="B8" s="165">
        <v>10</v>
      </c>
      <c r="C8" s="166">
        <v>38</v>
      </c>
      <c r="D8" s="167">
        <v>1</v>
      </c>
      <c r="E8" s="168">
        <f t="shared" si="0"/>
        <v>38</v>
      </c>
      <c r="F8" s="169">
        <f t="shared" si="1"/>
        <v>12</v>
      </c>
      <c r="G8" s="170">
        <f t="shared" si="2"/>
        <v>456</v>
      </c>
      <c r="H8" s="171"/>
      <c r="I8" s="172">
        <v>12</v>
      </c>
      <c r="J8" s="173"/>
      <c r="K8" s="173"/>
      <c r="L8" s="172"/>
      <c r="M8" s="175"/>
      <c r="N8" s="175"/>
      <c r="O8" s="175"/>
      <c r="P8" s="173"/>
      <c r="Q8" s="174"/>
      <c r="R8" s="173">
        <f t="shared" si="3"/>
        <v>281.35199999999998</v>
      </c>
    </row>
    <row r="9" spans="1:18" s="29" customFormat="1" ht="15" customHeight="1">
      <c r="A9" s="164">
        <v>33</v>
      </c>
      <c r="B9" s="165">
        <v>10</v>
      </c>
      <c r="C9" s="166">
        <v>20</v>
      </c>
      <c r="D9" s="167">
        <v>1</v>
      </c>
      <c r="E9" s="168">
        <f t="shared" si="0"/>
        <v>20</v>
      </c>
      <c r="F9" s="169">
        <f t="shared" si="1"/>
        <v>11.8</v>
      </c>
      <c r="G9" s="170">
        <f t="shared" si="2"/>
        <v>236</v>
      </c>
      <c r="H9" s="171"/>
      <c r="I9" s="172">
        <v>11.8</v>
      </c>
      <c r="J9" s="173"/>
      <c r="K9" s="173"/>
      <c r="L9" s="172"/>
      <c r="M9" s="175"/>
      <c r="N9" s="175"/>
      <c r="O9" s="175"/>
      <c r="P9" s="173"/>
      <c r="Q9" s="174"/>
      <c r="R9" s="173">
        <f t="shared" si="3"/>
        <v>145.61199999999999</v>
      </c>
    </row>
    <row r="10" spans="1:18" s="29" customFormat="1" ht="15" customHeight="1">
      <c r="A10" s="177">
        <v>33</v>
      </c>
      <c r="B10" s="165">
        <v>10</v>
      </c>
      <c r="C10" s="166">
        <v>20</v>
      </c>
      <c r="D10" s="167">
        <v>1</v>
      </c>
      <c r="E10" s="168">
        <f t="shared" si="0"/>
        <v>20</v>
      </c>
      <c r="F10" s="169">
        <f t="shared" si="1"/>
        <v>5.61</v>
      </c>
      <c r="G10" s="170">
        <f t="shared" si="2"/>
        <v>112.2</v>
      </c>
      <c r="H10" s="178"/>
      <c r="I10" s="172">
        <v>5.61</v>
      </c>
      <c r="J10" s="180"/>
      <c r="K10" s="180"/>
      <c r="L10" s="179"/>
      <c r="M10" s="181"/>
      <c r="N10" s="181"/>
      <c r="O10" s="181"/>
      <c r="P10" s="180"/>
      <c r="Q10" s="174"/>
      <c r="R10" s="173">
        <f t="shared" si="3"/>
        <v>69.227400000000003</v>
      </c>
    </row>
    <row r="11" spans="1:18" s="29" customFormat="1" ht="15" customHeight="1">
      <c r="A11" s="182">
        <v>30</v>
      </c>
      <c r="B11" s="165">
        <v>10</v>
      </c>
      <c r="C11" s="166">
        <v>38</v>
      </c>
      <c r="D11" s="167">
        <v>1</v>
      </c>
      <c r="E11" s="168">
        <f t="shared" si="0"/>
        <v>38</v>
      </c>
      <c r="F11" s="169">
        <f t="shared" si="1"/>
        <v>5.73</v>
      </c>
      <c r="G11" s="170">
        <f t="shared" si="2"/>
        <v>217.74</v>
      </c>
      <c r="H11" s="171"/>
      <c r="I11" s="172">
        <v>5.73</v>
      </c>
      <c r="J11" s="173"/>
      <c r="K11" s="173"/>
      <c r="L11" s="172"/>
      <c r="M11" s="175"/>
      <c r="N11" s="175"/>
      <c r="O11" s="175"/>
      <c r="P11" s="173"/>
      <c r="Q11" s="174"/>
      <c r="R11" s="173">
        <f t="shared" si="3"/>
        <v>134.34558000000001</v>
      </c>
    </row>
    <row r="12" spans="1:18" s="29" customFormat="1" ht="15" customHeight="1">
      <c r="A12" s="182">
        <v>31</v>
      </c>
      <c r="B12" s="165">
        <v>10</v>
      </c>
      <c r="C12" s="166">
        <v>38</v>
      </c>
      <c r="D12" s="167">
        <v>1</v>
      </c>
      <c r="E12" s="168">
        <f t="shared" si="0"/>
        <v>38</v>
      </c>
      <c r="F12" s="169">
        <f t="shared" si="1"/>
        <v>8.9</v>
      </c>
      <c r="G12" s="170">
        <f t="shared" si="2"/>
        <v>338.2</v>
      </c>
      <c r="H12" s="171"/>
      <c r="I12" s="172">
        <v>8.9</v>
      </c>
      <c r="J12" s="173"/>
      <c r="K12" s="173"/>
      <c r="L12" s="172"/>
      <c r="M12" s="175"/>
      <c r="N12" s="175"/>
      <c r="O12" s="175"/>
      <c r="P12" s="173"/>
      <c r="Q12" s="174"/>
      <c r="R12" s="173">
        <f t="shared" si="3"/>
        <v>208.6694</v>
      </c>
    </row>
    <row r="13" spans="1:18" s="29" customFormat="1" ht="15" customHeight="1">
      <c r="A13" s="182">
        <v>33</v>
      </c>
      <c r="B13" s="165">
        <v>10</v>
      </c>
      <c r="C13" s="166">
        <v>20</v>
      </c>
      <c r="D13" s="167">
        <v>1</v>
      </c>
      <c r="E13" s="168">
        <f t="shared" si="0"/>
        <v>20</v>
      </c>
      <c r="F13" s="169">
        <f t="shared" si="1"/>
        <v>7</v>
      </c>
      <c r="G13" s="170">
        <f t="shared" si="2"/>
        <v>140</v>
      </c>
      <c r="H13" s="171"/>
      <c r="I13" s="172">
        <v>7</v>
      </c>
      <c r="J13" s="173"/>
      <c r="K13" s="173"/>
      <c r="L13" s="172"/>
      <c r="M13" s="175"/>
      <c r="N13" s="175"/>
      <c r="O13" s="175"/>
      <c r="P13" s="173"/>
      <c r="Q13" s="174"/>
      <c r="R13" s="173">
        <f t="shared" si="3"/>
        <v>86.38</v>
      </c>
    </row>
    <row r="14" spans="1:18" s="29" customFormat="1" ht="15" customHeight="1">
      <c r="A14" s="182">
        <v>32</v>
      </c>
      <c r="B14" s="165">
        <v>10</v>
      </c>
      <c r="C14" s="166">
        <v>38</v>
      </c>
      <c r="D14" s="167">
        <v>1</v>
      </c>
      <c r="E14" s="168">
        <f t="shared" si="0"/>
        <v>38</v>
      </c>
      <c r="F14" s="169">
        <f t="shared" si="1"/>
        <v>12</v>
      </c>
      <c r="G14" s="170">
        <f t="shared" si="2"/>
        <v>456</v>
      </c>
      <c r="H14" s="171"/>
      <c r="I14" s="172">
        <v>12</v>
      </c>
      <c r="J14" s="173"/>
      <c r="K14" s="173"/>
      <c r="L14" s="172"/>
      <c r="M14" s="175"/>
      <c r="N14" s="175"/>
      <c r="O14" s="175"/>
      <c r="P14" s="173"/>
      <c r="Q14" s="174"/>
      <c r="R14" s="173">
        <f t="shared" si="3"/>
        <v>281.35199999999998</v>
      </c>
    </row>
    <row r="15" spans="1:18" s="29" customFormat="1" ht="15" customHeight="1">
      <c r="A15" s="182">
        <v>33</v>
      </c>
      <c r="B15" s="165">
        <v>10</v>
      </c>
      <c r="C15" s="166">
        <v>20</v>
      </c>
      <c r="D15" s="167">
        <v>1</v>
      </c>
      <c r="E15" s="168">
        <f t="shared" si="0"/>
        <v>20</v>
      </c>
      <c r="F15" s="169">
        <f t="shared" si="1"/>
        <v>10.6</v>
      </c>
      <c r="G15" s="170">
        <f t="shared" si="2"/>
        <v>212</v>
      </c>
      <c r="H15" s="171"/>
      <c r="I15" s="172">
        <v>10.6</v>
      </c>
      <c r="J15" s="173"/>
      <c r="K15" s="173"/>
      <c r="L15" s="172"/>
      <c r="M15" s="175"/>
      <c r="N15" s="175"/>
      <c r="O15" s="175"/>
      <c r="P15" s="173"/>
      <c r="Q15" s="174"/>
      <c r="R15" s="173">
        <f t="shared" si="3"/>
        <v>130.804</v>
      </c>
    </row>
    <row r="16" spans="1:18" s="29" customFormat="1" ht="15" customHeight="1">
      <c r="A16" s="182">
        <v>33</v>
      </c>
      <c r="B16" s="165">
        <v>10</v>
      </c>
      <c r="C16" s="166">
        <v>20</v>
      </c>
      <c r="D16" s="167">
        <v>1</v>
      </c>
      <c r="E16" s="168">
        <f t="shared" si="0"/>
        <v>20</v>
      </c>
      <c r="F16" s="169">
        <f t="shared" si="1"/>
        <v>6.8</v>
      </c>
      <c r="G16" s="170">
        <f t="shared" si="2"/>
        <v>136</v>
      </c>
      <c r="H16" s="171"/>
      <c r="I16" s="172">
        <v>6.8</v>
      </c>
      <c r="J16" s="173"/>
      <c r="K16" s="173"/>
      <c r="L16" s="172"/>
      <c r="M16" s="175"/>
      <c r="N16" s="175"/>
      <c r="O16" s="175"/>
      <c r="P16" s="173"/>
      <c r="Q16" s="174"/>
      <c r="R16" s="173">
        <f t="shared" si="3"/>
        <v>83.912000000000006</v>
      </c>
    </row>
    <row r="17" spans="1:18" s="29" customFormat="1" ht="15" customHeight="1">
      <c r="A17" s="182">
        <v>16</v>
      </c>
      <c r="B17" s="165">
        <v>10</v>
      </c>
      <c r="C17" s="166">
        <v>60</v>
      </c>
      <c r="D17" s="167">
        <v>1</v>
      </c>
      <c r="E17" s="168">
        <f t="shared" si="0"/>
        <v>60</v>
      </c>
      <c r="F17" s="169">
        <f t="shared" si="1"/>
        <v>2.4500000000000002</v>
      </c>
      <c r="G17" s="170">
        <f t="shared" si="2"/>
        <v>147</v>
      </c>
      <c r="H17" s="171"/>
      <c r="I17" s="172">
        <v>2.4500000000000002</v>
      </c>
      <c r="J17" s="173"/>
      <c r="K17" s="173"/>
      <c r="L17" s="172"/>
      <c r="M17" s="175"/>
      <c r="N17" s="175"/>
      <c r="O17" s="175"/>
      <c r="P17" s="173"/>
      <c r="Q17" s="174"/>
      <c r="R17" s="173">
        <f t="shared" si="3"/>
        <v>90.698999999999998</v>
      </c>
    </row>
    <row r="18" spans="1:18" s="29" customFormat="1" ht="15" customHeight="1">
      <c r="A18" s="182">
        <v>17</v>
      </c>
      <c r="B18" s="165">
        <v>10</v>
      </c>
      <c r="C18" s="166">
        <v>60</v>
      </c>
      <c r="D18" s="167">
        <v>1</v>
      </c>
      <c r="E18" s="168">
        <f t="shared" si="0"/>
        <v>60</v>
      </c>
      <c r="F18" s="169">
        <f t="shared" si="1"/>
        <v>3.6</v>
      </c>
      <c r="G18" s="170">
        <f t="shared" si="2"/>
        <v>216</v>
      </c>
      <c r="H18" s="171"/>
      <c r="I18" s="172">
        <v>3.6</v>
      </c>
      <c r="J18" s="173"/>
      <c r="K18" s="173"/>
      <c r="L18" s="172"/>
      <c r="M18" s="175"/>
      <c r="N18" s="175"/>
      <c r="O18" s="175"/>
      <c r="P18" s="173"/>
      <c r="Q18" s="174"/>
      <c r="R18" s="173">
        <f t="shared" si="3"/>
        <v>133.27199999999999</v>
      </c>
    </row>
    <row r="19" spans="1:18" s="29" customFormat="1" ht="15" customHeight="1">
      <c r="A19" s="182">
        <v>1</v>
      </c>
      <c r="B19" s="165">
        <v>12</v>
      </c>
      <c r="C19" s="166">
        <v>103</v>
      </c>
      <c r="D19" s="167">
        <v>1</v>
      </c>
      <c r="E19" s="168">
        <f t="shared" si="0"/>
        <v>103</v>
      </c>
      <c r="F19" s="169">
        <f t="shared" si="1"/>
        <v>7.53</v>
      </c>
      <c r="G19" s="170">
        <f t="shared" si="2"/>
        <v>775.59</v>
      </c>
      <c r="H19" s="171"/>
      <c r="I19" s="172">
        <v>7.53</v>
      </c>
      <c r="J19" s="173"/>
      <c r="K19" s="173"/>
      <c r="L19" s="172"/>
      <c r="M19" s="175"/>
      <c r="N19" s="175"/>
      <c r="O19" s="175"/>
      <c r="P19" s="173"/>
      <c r="Q19" s="174">
        <f>G19*0.888</f>
        <v>688.72392000000002</v>
      </c>
      <c r="R19" s="175"/>
    </row>
    <row r="20" spans="1:18" s="29" customFormat="1" ht="15" customHeight="1">
      <c r="A20" s="182">
        <v>2</v>
      </c>
      <c r="B20" s="165">
        <v>12</v>
      </c>
      <c r="C20" s="166">
        <v>103</v>
      </c>
      <c r="D20" s="167">
        <v>1</v>
      </c>
      <c r="E20" s="168">
        <f t="shared" si="0"/>
        <v>103</v>
      </c>
      <c r="F20" s="169">
        <f t="shared" si="1"/>
        <v>7.53</v>
      </c>
      <c r="G20" s="170">
        <f t="shared" si="2"/>
        <v>775.59</v>
      </c>
      <c r="H20" s="171"/>
      <c r="I20" s="172">
        <v>7.53</v>
      </c>
      <c r="J20" s="173"/>
      <c r="K20" s="173"/>
      <c r="L20" s="172"/>
      <c r="M20" s="175"/>
      <c r="N20" s="175"/>
      <c r="O20" s="175"/>
      <c r="P20" s="173"/>
      <c r="Q20" s="174">
        <f t="shared" ref="Q20:Q59" si="4">G20*0.888</f>
        <v>688.72392000000002</v>
      </c>
      <c r="R20" s="175"/>
    </row>
    <row r="21" spans="1:18" s="29" customFormat="1" ht="15" customHeight="1">
      <c r="A21" s="182">
        <v>11</v>
      </c>
      <c r="B21" s="165">
        <v>12</v>
      </c>
      <c r="C21" s="166">
        <v>63</v>
      </c>
      <c r="D21" s="167">
        <v>1</v>
      </c>
      <c r="E21" s="168">
        <f t="shared" si="0"/>
        <v>63</v>
      </c>
      <c r="F21" s="169">
        <f t="shared" si="1"/>
        <v>9.73</v>
      </c>
      <c r="G21" s="170">
        <f t="shared" si="2"/>
        <v>612.99</v>
      </c>
      <c r="H21" s="171"/>
      <c r="I21" s="176">
        <v>9.73</v>
      </c>
      <c r="J21" s="173"/>
      <c r="K21" s="173"/>
      <c r="L21" s="172"/>
      <c r="M21" s="173"/>
      <c r="N21" s="173"/>
      <c r="O21" s="173"/>
      <c r="P21" s="173"/>
      <c r="Q21" s="174">
        <f t="shared" si="4"/>
        <v>544.33511999999996</v>
      </c>
      <c r="R21" s="173"/>
    </row>
    <row r="22" spans="1:18" s="29" customFormat="1" ht="15" customHeight="1">
      <c r="A22" s="182">
        <v>12</v>
      </c>
      <c r="B22" s="165">
        <v>12</v>
      </c>
      <c r="C22" s="166">
        <v>63</v>
      </c>
      <c r="D22" s="167">
        <v>1</v>
      </c>
      <c r="E22" s="168">
        <f t="shared" si="0"/>
        <v>63</v>
      </c>
      <c r="F22" s="169">
        <f t="shared" si="1"/>
        <v>9.73</v>
      </c>
      <c r="G22" s="170">
        <f t="shared" si="2"/>
        <v>612.99</v>
      </c>
      <c r="H22" s="171"/>
      <c r="I22" s="176">
        <v>9.73</v>
      </c>
      <c r="J22" s="173"/>
      <c r="K22" s="173"/>
      <c r="L22" s="172"/>
      <c r="M22" s="175"/>
      <c r="N22" s="175"/>
      <c r="O22" s="175"/>
      <c r="P22" s="173"/>
      <c r="Q22" s="174">
        <f t="shared" si="4"/>
        <v>544.33511999999996</v>
      </c>
      <c r="R22" s="175"/>
    </row>
    <row r="23" spans="1:18" s="29" customFormat="1" ht="15" customHeight="1">
      <c r="A23" s="182">
        <v>8</v>
      </c>
      <c r="B23" s="165">
        <v>12</v>
      </c>
      <c r="C23" s="166">
        <v>63</v>
      </c>
      <c r="D23" s="167">
        <v>1</v>
      </c>
      <c r="E23" s="168">
        <f t="shared" si="0"/>
        <v>63</v>
      </c>
      <c r="F23" s="169">
        <f t="shared" si="1"/>
        <v>9.4499999999999993</v>
      </c>
      <c r="G23" s="170">
        <f t="shared" si="2"/>
        <v>595.34999999999991</v>
      </c>
      <c r="H23" s="171"/>
      <c r="I23" s="172">
        <v>9.4499999999999993</v>
      </c>
      <c r="J23" s="173"/>
      <c r="K23" s="173"/>
      <c r="L23" s="172"/>
      <c r="M23" s="173"/>
      <c r="N23" s="173"/>
      <c r="O23" s="173"/>
      <c r="P23" s="173"/>
      <c r="Q23" s="174">
        <f t="shared" si="4"/>
        <v>528.67079999999987</v>
      </c>
      <c r="R23" s="173"/>
    </row>
    <row r="24" spans="1:18" s="29" customFormat="1" ht="15" customHeight="1">
      <c r="A24" s="182">
        <v>9</v>
      </c>
      <c r="B24" s="165">
        <v>12</v>
      </c>
      <c r="C24" s="166">
        <v>63</v>
      </c>
      <c r="D24" s="167">
        <v>1</v>
      </c>
      <c r="E24" s="168">
        <f t="shared" si="0"/>
        <v>63</v>
      </c>
      <c r="F24" s="169">
        <f t="shared" si="1"/>
        <v>9.4499999999999993</v>
      </c>
      <c r="G24" s="170">
        <f t="shared" si="2"/>
        <v>595.34999999999991</v>
      </c>
      <c r="H24" s="171"/>
      <c r="I24" s="172">
        <v>9.4499999999999993</v>
      </c>
      <c r="J24" s="173"/>
      <c r="K24" s="173"/>
      <c r="L24" s="172"/>
      <c r="M24" s="175"/>
      <c r="N24" s="175"/>
      <c r="O24" s="175"/>
      <c r="P24" s="173"/>
      <c r="Q24" s="174">
        <f t="shared" si="4"/>
        <v>528.67079999999987</v>
      </c>
      <c r="R24" s="175"/>
    </row>
    <row r="25" spans="1:18" s="29" customFormat="1" ht="15" customHeight="1">
      <c r="A25" s="182">
        <v>18</v>
      </c>
      <c r="B25" s="165">
        <v>12</v>
      </c>
      <c r="C25" s="166">
        <v>34</v>
      </c>
      <c r="D25" s="167">
        <v>1</v>
      </c>
      <c r="E25" s="168">
        <f t="shared" si="0"/>
        <v>34</v>
      </c>
      <c r="F25" s="169">
        <f t="shared" si="1"/>
        <v>3.1</v>
      </c>
      <c r="G25" s="170">
        <f t="shared" si="2"/>
        <v>105.4</v>
      </c>
      <c r="H25" s="171"/>
      <c r="I25" s="172">
        <v>3.1</v>
      </c>
      <c r="J25" s="173"/>
      <c r="K25" s="173"/>
      <c r="L25" s="172"/>
      <c r="M25" s="175"/>
      <c r="N25" s="175"/>
      <c r="O25" s="175"/>
      <c r="P25" s="173"/>
      <c r="Q25" s="174">
        <f t="shared" si="4"/>
        <v>93.595200000000006</v>
      </c>
      <c r="R25" s="175"/>
    </row>
    <row r="26" spans="1:18" s="29" customFormat="1" ht="15" customHeight="1">
      <c r="A26" s="182">
        <v>19</v>
      </c>
      <c r="B26" s="165">
        <v>12</v>
      </c>
      <c r="C26" s="166">
        <v>34</v>
      </c>
      <c r="D26" s="167">
        <v>1</v>
      </c>
      <c r="E26" s="168">
        <f t="shared" si="0"/>
        <v>34</v>
      </c>
      <c r="F26" s="169">
        <f t="shared" si="1"/>
        <v>3.1</v>
      </c>
      <c r="G26" s="170">
        <f t="shared" si="2"/>
        <v>105.4</v>
      </c>
      <c r="H26" s="171"/>
      <c r="I26" s="172">
        <v>3.1</v>
      </c>
      <c r="J26" s="173"/>
      <c r="K26" s="173"/>
      <c r="L26" s="172"/>
      <c r="M26" s="175"/>
      <c r="N26" s="175"/>
      <c r="O26" s="175"/>
      <c r="P26" s="173"/>
      <c r="Q26" s="174">
        <f t="shared" si="4"/>
        <v>93.595200000000006</v>
      </c>
      <c r="R26" s="175"/>
    </row>
    <row r="27" spans="1:18" s="29" customFormat="1" ht="15" customHeight="1">
      <c r="A27" s="182">
        <v>6</v>
      </c>
      <c r="B27" s="165">
        <v>12</v>
      </c>
      <c r="C27" s="166">
        <v>9</v>
      </c>
      <c r="D27" s="167">
        <v>1</v>
      </c>
      <c r="E27" s="168">
        <f t="shared" si="0"/>
        <v>9</v>
      </c>
      <c r="F27" s="169">
        <f t="shared" si="1"/>
        <v>10.45</v>
      </c>
      <c r="G27" s="170">
        <f t="shared" si="2"/>
        <v>94.05</v>
      </c>
      <c r="H27" s="171"/>
      <c r="I27" s="172">
        <v>10.45</v>
      </c>
      <c r="J27" s="173"/>
      <c r="K27" s="173"/>
      <c r="L27" s="172"/>
      <c r="M27" s="173"/>
      <c r="N27" s="173"/>
      <c r="O27" s="173"/>
      <c r="P27" s="173"/>
      <c r="Q27" s="174">
        <f t="shared" si="4"/>
        <v>83.516400000000004</v>
      </c>
      <c r="R27" s="173"/>
    </row>
    <row r="28" spans="1:18" s="29" customFormat="1" ht="15" customHeight="1">
      <c r="A28" s="182">
        <v>4</v>
      </c>
      <c r="B28" s="165">
        <v>12</v>
      </c>
      <c r="C28" s="166">
        <v>36</v>
      </c>
      <c r="D28" s="167">
        <v>1</v>
      </c>
      <c r="E28" s="168">
        <f t="shared" si="0"/>
        <v>36</v>
      </c>
      <c r="F28" s="169">
        <f t="shared" si="1"/>
        <v>6.1</v>
      </c>
      <c r="G28" s="170">
        <f t="shared" si="2"/>
        <v>219.6</v>
      </c>
      <c r="H28" s="171"/>
      <c r="I28" s="172">
        <v>6.1</v>
      </c>
      <c r="J28" s="173"/>
      <c r="K28" s="173"/>
      <c r="L28" s="172"/>
      <c r="M28" s="175"/>
      <c r="N28" s="175"/>
      <c r="O28" s="175"/>
      <c r="P28" s="173"/>
      <c r="Q28" s="174">
        <f t="shared" si="4"/>
        <v>195.00479999999999</v>
      </c>
      <c r="R28" s="175"/>
    </row>
    <row r="29" spans="1:18" s="29" customFormat="1" ht="15" customHeight="1">
      <c r="A29" s="182">
        <v>5</v>
      </c>
      <c r="B29" s="165">
        <v>12</v>
      </c>
      <c r="C29" s="166">
        <v>36</v>
      </c>
      <c r="D29" s="167">
        <v>1</v>
      </c>
      <c r="E29" s="168">
        <f t="shared" si="0"/>
        <v>36</v>
      </c>
      <c r="F29" s="169">
        <f t="shared" si="1"/>
        <v>6.1</v>
      </c>
      <c r="G29" s="170">
        <f t="shared" si="2"/>
        <v>219.6</v>
      </c>
      <c r="H29" s="171"/>
      <c r="I29" s="172">
        <v>6.1</v>
      </c>
      <c r="J29" s="173"/>
      <c r="K29" s="173"/>
      <c r="L29" s="172"/>
      <c r="M29" s="173"/>
      <c r="N29" s="173"/>
      <c r="O29" s="173"/>
      <c r="P29" s="173"/>
      <c r="Q29" s="174">
        <f t="shared" si="4"/>
        <v>195.00479999999999</v>
      </c>
      <c r="R29" s="173"/>
    </row>
    <row r="30" spans="1:18" s="29" customFormat="1" ht="15" customHeight="1">
      <c r="A30" s="182">
        <v>3</v>
      </c>
      <c r="B30" s="165">
        <v>12</v>
      </c>
      <c r="C30" s="166">
        <v>60</v>
      </c>
      <c r="D30" s="167">
        <v>1</v>
      </c>
      <c r="E30" s="168">
        <f t="shared" si="0"/>
        <v>60</v>
      </c>
      <c r="F30" s="169">
        <f t="shared" si="1"/>
        <v>7.3</v>
      </c>
      <c r="G30" s="170">
        <f t="shared" si="2"/>
        <v>438</v>
      </c>
      <c r="H30" s="171"/>
      <c r="I30" s="172">
        <v>7.3</v>
      </c>
      <c r="J30" s="173"/>
      <c r="K30" s="173"/>
      <c r="L30" s="172"/>
      <c r="M30" s="175"/>
      <c r="N30" s="175"/>
      <c r="O30" s="175"/>
      <c r="P30" s="173"/>
      <c r="Q30" s="174">
        <f t="shared" si="4"/>
        <v>388.94400000000002</v>
      </c>
      <c r="R30" s="175"/>
    </row>
    <row r="31" spans="1:18" s="29" customFormat="1" ht="15" customHeight="1">
      <c r="A31" s="182">
        <v>11</v>
      </c>
      <c r="B31" s="165">
        <v>12</v>
      </c>
      <c r="C31" s="166">
        <v>63</v>
      </c>
      <c r="D31" s="167">
        <v>1</v>
      </c>
      <c r="E31" s="168">
        <f t="shared" si="0"/>
        <v>63</v>
      </c>
      <c r="F31" s="169">
        <f t="shared" si="1"/>
        <v>5.47</v>
      </c>
      <c r="G31" s="170">
        <f t="shared" si="2"/>
        <v>344.60999999999996</v>
      </c>
      <c r="H31" s="171"/>
      <c r="I31" s="172">
        <v>5.47</v>
      </c>
      <c r="J31" s="173"/>
      <c r="K31" s="173"/>
      <c r="L31" s="172"/>
      <c r="M31" s="173"/>
      <c r="N31" s="173"/>
      <c r="O31" s="173"/>
      <c r="P31" s="173"/>
      <c r="Q31" s="174">
        <f t="shared" si="4"/>
        <v>306.01367999999997</v>
      </c>
      <c r="R31" s="173"/>
    </row>
    <row r="32" spans="1:18" s="29" customFormat="1" ht="15" customHeight="1">
      <c r="A32" s="182">
        <v>12</v>
      </c>
      <c r="B32" s="165">
        <v>12</v>
      </c>
      <c r="C32" s="166">
        <v>63</v>
      </c>
      <c r="D32" s="167">
        <v>1</v>
      </c>
      <c r="E32" s="168">
        <f t="shared" si="0"/>
        <v>63</v>
      </c>
      <c r="F32" s="169">
        <f t="shared" si="1"/>
        <v>5.47</v>
      </c>
      <c r="G32" s="170">
        <f t="shared" si="2"/>
        <v>344.60999999999996</v>
      </c>
      <c r="H32" s="171"/>
      <c r="I32" s="172">
        <v>5.47</v>
      </c>
      <c r="J32" s="173"/>
      <c r="K32" s="173"/>
      <c r="L32" s="172"/>
      <c r="M32" s="173"/>
      <c r="N32" s="173"/>
      <c r="O32" s="173"/>
      <c r="P32" s="173"/>
      <c r="Q32" s="174">
        <f t="shared" si="4"/>
        <v>306.01367999999997</v>
      </c>
      <c r="R32" s="173"/>
    </row>
    <row r="33" spans="1:18" s="29" customFormat="1" ht="15" customHeight="1">
      <c r="A33" s="182">
        <v>10</v>
      </c>
      <c r="B33" s="165">
        <v>12</v>
      </c>
      <c r="C33" s="166">
        <v>63</v>
      </c>
      <c r="D33" s="167">
        <v>1</v>
      </c>
      <c r="E33" s="168">
        <f t="shared" si="0"/>
        <v>63</v>
      </c>
      <c r="F33" s="169">
        <f t="shared" si="1"/>
        <v>3.7</v>
      </c>
      <c r="G33" s="170">
        <f t="shared" si="2"/>
        <v>233.10000000000002</v>
      </c>
      <c r="H33" s="171"/>
      <c r="I33" s="172">
        <v>3.7</v>
      </c>
      <c r="J33" s="173"/>
      <c r="K33" s="173"/>
      <c r="L33" s="172"/>
      <c r="M33" s="175"/>
      <c r="N33" s="175"/>
      <c r="O33" s="175"/>
      <c r="P33" s="173"/>
      <c r="Q33" s="174">
        <f t="shared" si="4"/>
        <v>206.99280000000002</v>
      </c>
      <c r="R33" s="175"/>
    </row>
    <row r="34" spans="1:18" s="29" customFormat="1" ht="15" customHeight="1">
      <c r="A34" s="182">
        <v>8</v>
      </c>
      <c r="B34" s="165">
        <v>12</v>
      </c>
      <c r="C34" s="166">
        <v>63</v>
      </c>
      <c r="D34" s="167">
        <v>1</v>
      </c>
      <c r="E34" s="168">
        <f t="shared" ref="E34:E59" si="5">C34*D34</f>
        <v>63</v>
      </c>
      <c r="F34" s="169">
        <f t="shared" ref="F34:F59" si="6">I34+J34+K34+L34</f>
        <v>5.47</v>
      </c>
      <c r="G34" s="170">
        <f t="shared" ref="G34:G59" si="7">F34*E34</f>
        <v>344.60999999999996</v>
      </c>
      <c r="H34" s="171"/>
      <c r="I34" s="172">
        <v>5.47</v>
      </c>
      <c r="J34" s="173"/>
      <c r="K34" s="173"/>
      <c r="L34" s="172"/>
      <c r="M34" s="175"/>
      <c r="N34" s="175"/>
      <c r="O34" s="175"/>
      <c r="P34" s="173"/>
      <c r="Q34" s="174">
        <f t="shared" si="4"/>
        <v>306.01367999999997</v>
      </c>
      <c r="R34" s="175"/>
    </row>
    <row r="35" spans="1:18" s="29" customFormat="1" ht="15" customHeight="1">
      <c r="A35" s="182">
        <v>9</v>
      </c>
      <c r="B35" s="165">
        <v>12</v>
      </c>
      <c r="C35" s="166">
        <v>63</v>
      </c>
      <c r="D35" s="167">
        <v>1</v>
      </c>
      <c r="E35" s="168">
        <f t="shared" si="5"/>
        <v>63</v>
      </c>
      <c r="F35" s="169">
        <f t="shared" si="6"/>
        <v>5.47</v>
      </c>
      <c r="G35" s="170">
        <f t="shared" si="7"/>
        <v>344.60999999999996</v>
      </c>
      <c r="H35" s="171"/>
      <c r="I35" s="172">
        <v>5.47</v>
      </c>
      <c r="J35" s="173"/>
      <c r="K35" s="173"/>
      <c r="L35" s="172"/>
      <c r="M35" s="175"/>
      <c r="N35" s="175"/>
      <c r="O35" s="175"/>
      <c r="P35" s="173"/>
      <c r="Q35" s="174">
        <f t="shared" si="4"/>
        <v>306.01367999999997</v>
      </c>
      <c r="R35" s="175"/>
    </row>
    <row r="36" spans="1:18" s="29" customFormat="1" ht="15" customHeight="1">
      <c r="A36" s="182">
        <v>14</v>
      </c>
      <c r="B36" s="165">
        <v>12</v>
      </c>
      <c r="C36" s="166">
        <v>7</v>
      </c>
      <c r="D36" s="167">
        <v>1</v>
      </c>
      <c r="E36" s="168">
        <f t="shared" si="5"/>
        <v>7</v>
      </c>
      <c r="F36" s="169">
        <f t="shared" si="6"/>
        <v>9.4700000000000006</v>
      </c>
      <c r="G36" s="170">
        <f t="shared" si="7"/>
        <v>66.290000000000006</v>
      </c>
      <c r="H36" s="171"/>
      <c r="I36" s="172">
        <v>9.4700000000000006</v>
      </c>
      <c r="J36" s="173"/>
      <c r="K36" s="173"/>
      <c r="L36" s="172"/>
      <c r="M36" s="175"/>
      <c r="N36" s="175"/>
      <c r="O36" s="175"/>
      <c r="P36" s="173"/>
      <c r="Q36" s="174">
        <f t="shared" si="4"/>
        <v>58.865520000000004</v>
      </c>
      <c r="R36" s="175"/>
    </row>
    <row r="37" spans="1:18" s="29" customFormat="1" ht="15" customHeight="1">
      <c r="A37" s="182">
        <v>4</v>
      </c>
      <c r="B37" s="165">
        <v>12</v>
      </c>
      <c r="C37" s="166">
        <v>36</v>
      </c>
      <c r="D37" s="167">
        <v>1</v>
      </c>
      <c r="E37" s="168">
        <f t="shared" si="5"/>
        <v>36</v>
      </c>
      <c r="F37" s="169">
        <f t="shared" si="6"/>
        <v>4.0999999999999996</v>
      </c>
      <c r="G37" s="170">
        <f t="shared" si="7"/>
        <v>147.6</v>
      </c>
      <c r="H37" s="171"/>
      <c r="I37" s="172">
        <v>4.0999999999999996</v>
      </c>
      <c r="J37" s="173"/>
      <c r="K37" s="173"/>
      <c r="L37" s="172"/>
      <c r="M37" s="175"/>
      <c r="N37" s="175"/>
      <c r="O37" s="175"/>
      <c r="P37" s="173"/>
      <c r="Q37" s="174">
        <f t="shared" si="4"/>
        <v>131.06880000000001</v>
      </c>
      <c r="R37" s="175"/>
    </row>
    <row r="38" spans="1:18" s="29" customFormat="1" ht="15" customHeight="1">
      <c r="A38" s="182">
        <v>5</v>
      </c>
      <c r="B38" s="165">
        <v>12</v>
      </c>
      <c r="C38" s="166">
        <v>36</v>
      </c>
      <c r="D38" s="167">
        <v>1</v>
      </c>
      <c r="E38" s="168">
        <f t="shared" si="5"/>
        <v>36</v>
      </c>
      <c r="F38" s="169">
        <f t="shared" si="6"/>
        <v>4.0999999999999996</v>
      </c>
      <c r="G38" s="170">
        <f t="shared" si="7"/>
        <v>147.6</v>
      </c>
      <c r="H38" s="171"/>
      <c r="I38" s="172">
        <v>4.0999999999999996</v>
      </c>
      <c r="J38" s="173"/>
      <c r="K38" s="173"/>
      <c r="L38" s="172"/>
      <c r="M38" s="175"/>
      <c r="N38" s="175"/>
      <c r="O38" s="175"/>
      <c r="P38" s="173"/>
      <c r="Q38" s="174">
        <f t="shared" si="4"/>
        <v>131.06880000000001</v>
      </c>
      <c r="R38" s="175"/>
    </row>
    <row r="39" spans="1:18" s="29" customFormat="1" ht="15" customHeight="1">
      <c r="A39" s="182">
        <v>13</v>
      </c>
      <c r="B39" s="165">
        <v>12</v>
      </c>
      <c r="C39" s="166">
        <v>30</v>
      </c>
      <c r="D39" s="167">
        <v>1</v>
      </c>
      <c r="E39" s="168">
        <f t="shared" si="5"/>
        <v>30</v>
      </c>
      <c r="F39" s="169">
        <f t="shared" si="6"/>
        <v>7.82</v>
      </c>
      <c r="G39" s="170">
        <f t="shared" si="7"/>
        <v>234.60000000000002</v>
      </c>
      <c r="H39" s="171"/>
      <c r="I39" s="172">
        <v>7.82</v>
      </c>
      <c r="J39" s="173"/>
      <c r="K39" s="173"/>
      <c r="L39" s="172"/>
      <c r="M39" s="175"/>
      <c r="N39" s="175"/>
      <c r="O39" s="175"/>
      <c r="P39" s="173"/>
      <c r="Q39" s="174">
        <f t="shared" si="4"/>
        <v>208.32480000000001</v>
      </c>
      <c r="R39" s="175"/>
    </row>
    <row r="40" spans="1:18" s="29" customFormat="1" ht="15" customHeight="1">
      <c r="A40" s="182">
        <v>15</v>
      </c>
      <c r="B40" s="165">
        <v>12</v>
      </c>
      <c r="C40" s="166">
        <v>37</v>
      </c>
      <c r="D40" s="167">
        <v>1</v>
      </c>
      <c r="E40" s="168">
        <f t="shared" si="5"/>
        <v>37</v>
      </c>
      <c r="F40" s="169">
        <f t="shared" si="6"/>
        <v>4.29</v>
      </c>
      <c r="G40" s="170">
        <f t="shared" si="7"/>
        <v>158.72999999999999</v>
      </c>
      <c r="H40" s="171"/>
      <c r="I40" s="172">
        <v>4.29</v>
      </c>
      <c r="J40" s="173"/>
      <c r="K40" s="173"/>
      <c r="L40" s="172"/>
      <c r="M40" s="175"/>
      <c r="N40" s="175"/>
      <c r="O40" s="175"/>
      <c r="P40" s="173"/>
      <c r="Q40" s="174">
        <f t="shared" si="4"/>
        <v>140.95223999999999</v>
      </c>
      <c r="R40" s="175"/>
    </row>
    <row r="41" spans="1:18" s="29" customFormat="1" ht="15" customHeight="1">
      <c r="A41" s="182">
        <v>7</v>
      </c>
      <c r="B41" s="165">
        <v>12</v>
      </c>
      <c r="C41" s="166">
        <v>36</v>
      </c>
      <c r="D41" s="167">
        <v>1</v>
      </c>
      <c r="E41" s="168">
        <f t="shared" si="5"/>
        <v>36</v>
      </c>
      <c r="F41" s="169">
        <f t="shared" si="6"/>
        <v>8.48</v>
      </c>
      <c r="G41" s="170">
        <f t="shared" si="7"/>
        <v>305.28000000000003</v>
      </c>
      <c r="H41" s="171"/>
      <c r="I41" s="172">
        <v>8.48</v>
      </c>
      <c r="J41" s="173"/>
      <c r="K41" s="173"/>
      <c r="L41" s="172"/>
      <c r="M41" s="175"/>
      <c r="N41" s="175"/>
      <c r="O41" s="175"/>
      <c r="P41" s="173"/>
      <c r="Q41" s="174">
        <f t="shared" si="4"/>
        <v>271.08864000000005</v>
      </c>
      <c r="R41" s="175"/>
    </row>
    <row r="42" spans="1:18" s="29" customFormat="1" ht="15" customHeight="1">
      <c r="A42" s="182">
        <v>20</v>
      </c>
      <c r="B42" s="165">
        <v>12</v>
      </c>
      <c r="C42" s="166">
        <v>15</v>
      </c>
      <c r="D42" s="167">
        <v>1</v>
      </c>
      <c r="E42" s="168">
        <f t="shared" si="5"/>
        <v>15</v>
      </c>
      <c r="F42" s="169">
        <f t="shared" si="6"/>
        <v>2.34</v>
      </c>
      <c r="G42" s="170">
        <f t="shared" si="7"/>
        <v>35.099999999999994</v>
      </c>
      <c r="H42" s="171"/>
      <c r="I42" s="172">
        <v>2.34</v>
      </c>
      <c r="J42" s="173"/>
      <c r="K42" s="173"/>
      <c r="L42" s="172"/>
      <c r="M42" s="175"/>
      <c r="N42" s="175"/>
      <c r="O42" s="175"/>
      <c r="P42" s="173"/>
      <c r="Q42" s="174">
        <f t="shared" si="4"/>
        <v>31.168799999999994</v>
      </c>
      <c r="R42" s="175"/>
    </row>
    <row r="43" spans="1:18" s="29" customFormat="1" ht="15" customHeight="1">
      <c r="A43" s="182">
        <v>24</v>
      </c>
      <c r="B43" s="165">
        <v>12</v>
      </c>
      <c r="C43" s="166">
        <v>255</v>
      </c>
      <c r="D43" s="167">
        <v>1</v>
      </c>
      <c r="E43" s="168">
        <f t="shared" si="5"/>
        <v>255</v>
      </c>
      <c r="F43" s="169">
        <f t="shared" si="6"/>
        <v>7.28</v>
      </c>
      <c r="G43" s="170">
        <f t="shared" si="7"/>
        <v>1856.4</v>
      </c>
      <c r="H43" s="171"/>
      <c r="I43" s="172">
        <v>7.28</v>
      </c>
      <c r="J43" s="173"/>
      <c r="K43" s="173"/>
      <c r="L43" s="172"/>
      <c r="M43" s="175"/>
      <c r="N43" s="175"/>
      <c r="O43" s="175"/>
      <c r="P43" s="173"/>
      <c r="Q43" s="174">
        <f t="shared" si="4"/>
        <v>1648.4832000000001</v>
      </c>
      <c r="R43" s="175"/>
    </row>
    <row r="44" spans="1:18" s="29" customFormat="1" ht="15" customHeight="1">
      <c r="A44" s="182">
        <v>25</v>
      </c>
      <c r="B44" s="165">
        <v>12</v>
      </c>
      <c r="C44" s="166">
        <v>255</v>
      </c>
      <c r="D44" s="167">
        <v>1</v>
      </c>
      <c r="E44" s="168">
        <f t="shared" si="5"/>
        <v>255</v>
      </c>
      <c r="F44" s="169">
        <f t="shared" si="6"/>
        <v>6.35</v>
      </c>
      <c r="G44" s="170">
        <f t="shared" si="7"/>
        <v>1619.25</v>
      </c>
      <c r="H44" s="171"/>
      <c r="I44" s="172">
        <v>6.35</v>
      </c>
      <c r="J44" s="173"/>
      <c r="K44" s="173"/>
      <c r="L44" s="172"/>
      <c r="M44" s="175"/>
      <c r="N44" s="175"/>
      <c r="O44" s="175"/>
      <c r="P44" s="173"/>
      <c r="Q44" s="174">
        <f t="shared" si="4"/>
        <v>1437.894</v>
      </c>
      <c r="R44" s="175"/>
    </row>
    <row r="45" spans="1:18" s="29" customFormat="1" ht="15" customHeight="1">
      <c r="A45" s="182">
        <v>22</v>
      </c>
      <c r="B45" s="165">
        <v>12</v>
      </c>
      <c r="C45" s="166">
        <v>36</v>
      </c>
      <c r="D45" s="167">
        <v>1</v>
      </c>
      <c r="E45" s="168">
        <f t="shared" si="5"/>
        <v>36</v>
      </c>
      <c r="F45" s="169">
        <f t="shared" si="6"/>
        <v>7</v>
      </c>
      <c r="G45" s="170">
        <f t="shared" si="7"/>
        <v>252</v>
      </c>
      <c r="H45" s="171"/>
      <c r="I45" s="172">
        <v>7</v>
      </c>
      <c r="J45" s="173"/>
      <c r="K45" s="173"/>
      <c r="L45" s="172"/>
      <c r="M45" s="175"/>
      <c r="N45" s="175"/>
      <c r="O45" s="175"/>
      <c r="P45" s="173"/>
      <c r="Q45" s="174">
        <f t="shared" si="4"/>
        <v>223.77600000000001</v>
      </c>
      <c r="R45" s="175"/>
    </row>
    <row r="46" spans="1:18" s="29" customFormat="1" ht="15" customHeight="1">
      <c r="A46" s="182">
        <v>23</v>
      </c>
      <c r="B46" s="165">
        <v>12</v>
      </c>
      <c r="C46" s="166">
        <v>36</v>
      </c>
      <c r="D46" s="167">
        <v>1</v>
      </c>
      <c r="E46" s="168">
        <f t="shared" si="5"/>
        <v>36</v>
      </c>
      <c r="F46" s="169">
        <f t="shared" si="6"/>
        <v>8.4499999999999993</v>
      </c>
      <c r="G46" s="170">
        <f t="shared" si="7"/>
        <v>304.2</v>
      </c>
      <c r="H46" s="171"/>
      <c r="I46" s="172">
        <v>8.4499999999999993</v>
      </c>
      <c r="J46" s="173"/>
      <c r="K46" s="173"/>
      <c r="L46" s="172"/>
      <c r="M46" s="175"/>
      <c r="N46" s="175"/>
      <c r="O46" s="175"/>
      <c r="P46" s="173"/>
      <c r="Q46" s="174">
        <f t="shared" si="4"/>
        <v>270.12959999999998</v>
      </c>
      <c r="R46" s="175"/>
    </row>
    <row r="47" spans="1:18" s="29" customFormat="1" ht="15" customHeight="1">
      <c r="A47" s="182">
        <v>21</v>
      </c>
      <c r="B47" s="165">
        <v>12</v>
      </c>
      <c r="C47" s="166">
        <v>21</v>
      </c>
      <c r="D47" s="167">
        <v>1</v>
      </c>
      <c r="E47" s="168">
        <f t="shared" si="5"/>
        <v>21</v>
      </c>
      <c r="F47" s="169">
        <f t="shared" si="6"/>
        <v>6.8</v>
      </c>
      <c r="G47" s="170">
        <f t="shared" si="7"/>
        <v>142.79999999999998</v>
      </c>
      <c r="H47" s="171"/>
      <c r="I47" s="172">
        <v>6.8</v>
      </c>
      <c r="J47" s="173"/>
      <c r="K47" s="173"/>
      <c r="L47" s="172"/>
      <c r="M47" s="175"/>
      <c r="N47" s="175"/>
      <c r="O47" s="175"/>
      <c r="P47" s="173"/>
      <c r="Q47" s="174">
        <f t="shared" si="4"/>
        <v>126.80639999999998</v>
      </c>
      <c r="R47" s="175"/>
    </row>
    <row r="48" spans="1:18" s="29" customFormat="1" ht="15" customHeight="1">
      <c r="A48" s="182">
        <v>8</v>
      </c>
      <c r="B48" s="165">
        <v>12</v>
      </c>
      <c r="C48" s="166">
        <v>63</v>
      </c>
      <c r="D48" s="167">
        <v>1</v>
      </c>
      <c r="E48" s="168">
        <f t="shared" si="5"/>
        <v>63</v>
      </c>
      <c r="F48" s="169">
        <f t="shared" si="6"/>
        <v>9.4499999999999993</v>
      </c>
      <c r="G48" s="170">
        <f t="shared" si="7"/>
        <v>595.34999999999991</v>
      </c>
      <c r="H48" s="171"/>
      <c r="I48" s="172">
        <v>9.4499999999999993</v>
      </c>
      <c r="J48" s="173"/>
      <c r="K48" s="173"/>
      <c r="L48" s="172"/>
      <c r="M48" s="175"/>
      <c r="N48" s="175"/>
      <c r="O48" s="175"/>
      <c r="P48" s="173"/>
      <c r="Q48" s="174">
        <f t="shared" si="4"/>
        <v>528.67079999999987</v>
      </c>
      <c r="R48" s="175"/>
    </row>
    <row r="49" spans="1:18" s="29" customFormat="1" ht="15" customHeight="1">
      <c r="A49" s="182">
        <v>9</v>
      </c>
      <c r="B49" s="165">
        <v>12</v>
      </c>
      <c r="C49" s="166">
        <v>63</v>
      </c>
      <c r="D49" s="167">
        <v>1</v>
      </c>
      <c r="E49" s="168">
        <f t="shared" si="5"/>
        <v>63</v>
      </c>
      <c r="F49" s="169">
        <f t="shared" si="6"/>
        <v>9.4499999999999993</v>
      </c>
      <c r="G49" s="170">
        <f t="shared" si="7"/>
        <v>595.34999999999991</v>
      </c>
      <c r="H49" s="171"/>
      <c r="I49" s="172">
        <v>9.4499999999999993</v>
      </c>
      <c r="J49" s="173"/>
      <c r="K49" s="173"/>
      <c r="L49" s="172"/>
      <c r="M49" s="175"/>
      <c r="N49" s="175"/>
      <c r="O49" s="175"/>
      <c r="P49" s="173"/>
      <c r="Q49" s="174">
        <f t="shared" si="4"/>
        <v>528.67079999999987</v>
      </c>
      <c r="R49" s="175"/>
    </row>
    <row r="50" spans="1:18" s="29" customFormat="1" ht="15" customHeight="1">
      <c r="A50" s="182">
        <v>11</v>
      </c>
      <c r="B50" s="165">
        <v>12</v>
      </c>
      <c r="C50" s="166">
        <v>63</v>
      </c>
      <c r="D50" s="167">
        <v>1</v>
      </c>
      <c r="E50" s="168">
        <f t="shared" si="5"/>
        <v>63</v>
      </c>
      <c r="F50" s="169">
        <f t="shared" si="6"/>
        <v>9.73</v>
      </c>
      <c r="G50" s="170">
        <f t="shared" si="7"/>
        <v>612.99</v>
      </c>
      <c r="H50" s="171"/>
      <c r="I50" s="172">
        <v>9.73</v>
      </c>
      <c r="J50" s="173"/>
      <c r="K50" s="173"/>
      <c r="L50" s="172"/>
      <c r="M50" s="175"/>
      <c r="N50" s="175"/>
      <c r="O50" s="175"/>
      <c r="P50" s="173"/>
      <c r="Q50" s="174">
        <f t="shared" si="4"/>
        <v>544.33511999999996</v>
      </c>
      <c r="R50" s="175"/>
    </row>
    <row r="51" spans="1:18" s="29" customFormat="1" ht="15" customHeight="1">
      <c r="A51" s="182">
        <v>12</v>
      </c>
      <c r="B51" s="165">
        <v>12</v>
      </c>
      <c r="C51" s="166">
        <v>63</v>
      </c>
      <c r="D51" s="167">
        <v>1</v>
      </c>
      <c r="E51" s="168">
        <f t="shared" si="5"/>
        <v>63</v>
      </c>
      <c r="F51" s="169">
        <f t="shared" si="6"/>
        <v>9.73</v>
      </c>
      <c r="G51" s="170">
        <f t="shared" si="7"/>
        <v>612.99</v>
      </c>
      <c r="H51" s="171"/>
      <c r="I51" s="172">
        <v>9.73</v>
      </c>
      <c r="J51" s="173"/>
      <c r="K51" s="173"/>
      <c r="L51" s="172"/>
      <c r="M51" s="175"/>
      <c r="N51" s="175"/>
      <c r="O51" s="175"/>
      <c r="P51" s="173"/>
      <c r="Q51" s="174">
        <f t="shared" si="4"/>
        <v>544.33511999999996</v>
      </c>
      <c r="R51" s="175"/>
    </row>
    <row r="52" spans="1:18" s="29" customFormat="1" ht="15" customHeight="1">
      <c r="A52" s="182">
        <v>19</v>
      </c>
      <c r="B52" s="165">
        <v>12</v>
      </c>
      <c r="C52" s="166">
        <v>34</v>
      </c>
      <c r="D52" s="167">
        <v>1</v>
      </c>
      <c r="E52" s="168">
        <f t="shared" si="5"/>
        <v>34</v>
      </c>
      <c r="F52" s="169">
        <f t="shared" si="6"/>
        <v>2.82</v>
      </c>
      <c r="G52" s="170">
        <f t="shared" si="7"/>
        <v>95.88</v>
      </c>
      <c r="H52" s="171"/>
      <c r="I52" s="172">
        <v>2.82</v>
      </c>
      <c r="J52" s="173"/>
      <c r="K52" s="173"/>
      <c r="L52" s="172"/>
      <c r="M52" s="175"/>
      <c r="N52" s="175"/>
      <c r="O52" s="175"/>
      <c r="P52" s="173"/>
      <c r="Q52" s="174">
        <f t="shared" si="4"/>
        <v>85.141440000000003</v>
      </c>
      <c r="R52" s="175"/>
    </row>
    <row r="53" spans="1:18" s="29" customFormat="1" ht="15" customHeight="1">
      <c r="A53" s="182">
        <v>18</v>
      </c>
      <c r="B53" s="165">
        <v>12</v>
      </c>
      <c r="C53" s="166">
        <v>34</v>
      </c>
      <c r="D53" s="167">
        <v>1</v>
      </c>
      <c r="E53" s="168">
        <f t="shared" si="5"/>
        <v>34</v>
      </c>
      <c r="F53" s="169">
        <f t="shared" si="6"/>
        <v>3.1</v>
      </c>
      <c r="G53" s="170">
        <f t="shared" si="7"/>
        <v>105.4</v>
      </c>
      <c r="H53" s="171"/>
      <c r="I53" s="172">
        <v>3.1</v>
      </c>
      <c r="J53" s="173"/>
      <c r="K53" s="173"/>
      <c r="L53" s="172"/>
      <c r="M53" s="175"/>
      <c r="N53" s="175"/>
      <c r="O53" s="175"/>
      <c r="P53" s="173"/>
      <c r="Q53" s="174">
        <f t="shared" si="4"/>
        <v>93.595200000000006</v>
      </c>
      <c r="R53" s="175"/>
    </row>
    <row r="54" spans="1:18" s="29" customFormat="1" ht="15" customHeight="1">
      <c r="A54" s="182">
        <v>10</v>
      </c>
      <c r="B54" s="165">
        <v>12</v>
      </c>
      <c r="C54" s="166">
        <v>63</v>
      </c>
      <c r="D54" s="167">
        <v>1</v>
      </c>
      <c r="E54" s="168">
        <f t="shared" si="5"/>
        <v>63</v>
      </c>
      <c r="F54" s="169">
        <f t="shared" si="6"/>
        <v>3.7</v>
      </c>
      <c r="G54" s="170">
        <f t="shared" si="7"/>
        <v>233.10000000000002</v>
      </c>
      <c r="H54" s="171"/>
      <c r="I54" s="172">
        <v>3.7</v>
      </c>
      <c r="J54" s="173"/>
      <c r="K54" s="173"/>
      <c r="L54" s="172"/>
      <c r="M54" s="175"/>
      <c r="N54" s="175"/>
      <c r="O54" s="175"/>
      <c r="P54" s="173"/>
      <c r="Q54" s="174">
        <f t="shared" si="4"/>
        <v>206.99280000000002</v>
      </c>
      <c r="R54" s="175"/>
    </row>
    <row r="55" spans="1:18" s="29" customFormat="1" ht="15" customHeight="1">
      <c r="A55" s="182">
        <v>3</v>
      </c>
      <c r="B55" s="165">
        <v>12</v>
      </c>
      <c r="C55" s="166">
        <v>68</v>
      </c>
      <c r="D55" s="167">
        <v>1</v>
      </c>
      <c r="E55" s="168">
        <f t="shared" si="5"/>
        <v>68</v>
      </c>
      <c r="F55" s="169">
        <f t="shared" si="6"/>
        <v>7.3</v>
      </c>
      <c r="G55" s="170">
        <f t="shared" si="7"/>
        <v>496.4</v>
      </c>
      <c r="H55" s="171"/>
      <c r="I55" s="172">
        <v>7.3</v>
      </c>
      <c r="J55" s="173"/>
      <c r="K55" s="173"/>
      <c r="L55" s="172"/>
      <c r="M55" s="175"/>
      <c r="N55" s="175"/>
      <c r="O55" s="175"/>
      <c r="P55" s="173"/>
      <c r="Q55" s="174">
        <f t="shared" si="4"/>
        <v>440.8032</v>
      </c>
      <c r="R55" s="175"/>
    </row>
    <row r="56" spans="1:18" s="29" customFormat="1" ht="15" customHeight="1">
      <c r="A56" s="182">
        <v>4</v>
      </c>
      <c r="B56" s="165">
        <v>12</v>
      </c>
      <c r="C56" s="166">
        <v>37</v>
      </c>
      <c r="D56" s="167">
        <v>1</v>
      </c>
      <c r="E56" s="168">
        <f t="shared" si="5"/>
        <v>37</v>
      </c>
      <c r="F56" s="169">
        <f t="shared" si="6"/>
        <v>6.1</v>
      </c>
      <c r="G56" s="170">
        <f t="shared" si="7"/>
        <v>225.7</v>
      </c>
      <c r="H56" s="171"/>
      <c r="I56" s="172">
        <v>6.1</v>
      </c>
      <c r="J56" s="173"/>
      <c r="K56" s="173"/>
      <c r="L56" s="172"/>
      <c r="M56" s="175"/>
      <c r="N56" s="175"/>
      <c r="O56" s="175"/>
      <c r="P56" s="173"/>
      <c r="Q56" s="174">
        <f t="shared" si="4"/>
        <v>200.42159999999998</v>
      </c>
      <c r="R56" s="175"/>
    </row>
    <row r="57" spans="1:18" s="29" customFormat="1" ht="15" customHeight="1">
      <c r="A57" s="182">
        <v>1</v>
      </c>
      <c r="B57" s="165">
        <v>12</v>
      </c>
      <c r="C57" s="166">
        <v>103</v>
      </c>
      <c r="D57" s="167">
        <v>1</v>
      </c>
      <c r="E57" s="168">
        <f t="shared" si="5"/>
        <v>103</v>
      </c>
      <c r="F57" s="169">
        <f t="shared" si="6"/>
        <v>7.53</v>
      </c>
      <c r="G57" s="170">
        <f t="shared" si="7"/>
        <v>775.59</v>
      </c>
      <c r="H57" s="171"/>
      <c r="I57" s="172">
        <v>7.53</v>
      </c>
      <c r="J57" s="173"/>
      <c r="K57" s="173"/>
      <c r="L57" s="172"/>
      <c r="M57" s="175"/>
      <c r="N57" s="175"/>
      <c r="O57" s="175"/>
      <c r="P57" s="173"/>
      <c r="Q57" s="174">
        <f t="shared" si="4"/>
        <v>688.72392000000002</v>
      </c>
      <c r="R57" s="175"/>
    </row>
    <row r="58" spans="1:18" s="29" customFormat="1" ht="15" customHeight="1">
      <c r="A58" s="182">
        <v>2</v>
      </c>
      <c r="B58" s="165">
        <v>12</v>
      </c>
      <c r="C58" s="166">
        <v>103</v>
      </c>
      <c r="D58" s="167">
        <v>1</v>
      </c>
      <c r="E58" s="168">
        <f t="shared" si="5"/>
        <v>103</v>
      </c>
      <c r="F58" s="169">
        <f t="shared" si="6"/>
        <v>7.53</v>
      </c>
      <c r="G58" s="170">
        <f t="shared" si="7"/>
        <v>775.59</v>
      </c>
      <c r="H58" s="171"/>
      <c r="I58" s="172">
        <v>7.53</v>
      </c>
      <c r="J58" s="173"/>
      <c r="K58" s="173"/>
      <c r="L58" s="172"/>
      <c r="M58" s="175"/>
      <c r="N58" s="175"/>
      <c r="O58" s="175"/>
      <c r="P58" s="173"/>
      <c r="Q58" s="174">
        <f t="shared" si="4"/>
        <v>688.72392000000002</v>
      </c>
      <c r="R58" s="175"/>
    </row>
    <row r="59" spans="1:18" s="29" customFormat="1" ht="15" customHeight="1" thickBot="1">
      <c r="A59" s="182">
        <v>1</v>
      </c>
      <c r="B59" s="165">
        <v>12</v>
      </c>
      <c r="C59" s="166">
        <f>103*2</f>
        <v>206</v>
      </c>
      <c r="D59" s="167">
        <v>1</v>
      </c>
      <c r="E59" s="168">
        <f t="shared" si="5"/>
        <v>206</v>
      </c>
      <c r="F59" s="169">
        <f t="shared" si="6"/>
        <v>3.6</v>
      </c>
      <c r="G59" s="170">
        <f t="shared" si="7"/>
        <v>741.6</v>
      </c>
      <c r="H59" s="171"/>
      <c r="I59" s="172">
        <v>3.6</v>
      </c>
      <c r="J59" s="173"/>
      <c r="K59" s="173"/>
      <c r="L59" s="172"/>
      <c r="M59" s="175"/>
      <c r="N59" s="175"/>
      <c r="O59" s="175"/>
      <c r="P59" s="173"/>
      <c r="Q59" s="174">
        <f t="shared" si="4"/>
        <v>658.54079999999999</v>
      </c>
      <c r="R59" s="175"/>
    </row>
    <row r="60" spans="1:18" s="29" customFormat="1" ht="17.25" thickBot="1">
      <c r="A60" s="198"/>
      <c r="B60" s="183"/>
      <c r="C60" s="183"/>
      <c r="D60" s="184"/>
      <c r="E60" s="183"/>
      <c r="F60" s="185"/>
      <c r="G60" s="186"/>
      <c r="H60" s="183"/>
      <c r="I60" s="187"/>
      <c r="J60" s="183"/>
      <c r="K60" s="183"/>
      <c r="L60" s="185"/>
      <c r="M60" s="188">
        <f t="shared" ref="M60:R60" si="8">SUM(M2:M59)</f>
        <v>0</v>
      </c>
      <c r="N60" s="188">
        <f t="shared" si="8"/>
        <v>0</v>
      </c>
      <c r="O60" s="188">
        <f t="shared" si="8"/>
        <v>0</v>
      </c>
      <c r="P60" s="188">
        <f t="shared" si="8"/>
        <v>0</v>
      </c>
      <c r="Q60" s="188">
        <f t="shared" si="8"/>
        <v>15892.74912</v>
      </c>
      <c r="R60" s="189">
        <f t="shared" si="8"/>
        <v>2575.6911799999998</v>
      </c>
    </row>
    <row r="61" spans="1:18" s="29" customFormat="1">
      <c r="A61" s="190"/>
      <c r="B61" s="191"/>
      <c r="C61" s="191"/>
      <c r="D61" s="191"/>
      <c r="E61" s="191"/>
      <c r="F61" s="191"/>
      <c r="G61" s="191"/>
      <c r="H61" s="191"/>
      <c r="I61" s="191"/>
      <c r="J61" s="191"/>
      <c r="K61" s="191"/>
      <c r="L61" s="192"/>
      <c r="M61" s="191"/>
      <c r="N61" s="191"/>
      <c r="O61" s="191"/>
      <c r="P61" s="193"/>
      <c r="Q61" s="191"/>
      <c r="R61" s="191"/>
    </row>
  </sheetData>
  <sortState xmlns:xlrd2="http://schemas.microsoft.com/office/spreadsheetml/2017/richdata2" ref="A2:R59">
    <sortCondition ref="B2:B59"/>
  </sortState>
  <pageMargins left="0.7" right="0.7" top="0.75" bottom="0.75" header="0.3" footer="0.3"/>
  <pageSetup scale="6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34"/>
  <sheetViews>
    <sheetView view="pageBreakPreview" zoomScale="91" zoomScaleNormal="100" zoomScaleSheetLayoutView="91" workbookViewId="0">
      <pane ySplit="1" topLeftCell="A14" activePane="bottomLeft" state="frozen"/>
      <selection pane="bottomLeft" activeCell="Q34" sqref="Q34"/>
    </sheetView>
  </sheetViews>
  <sheetFormatPr defaultRowHeight="15"/>
  <cols>
    <col min="1" max="1" width="10" style="190" customWidth="1"/>
    <col min="2" max="2" width="7.42578125" style="191" customWidth="1"/>
    <col min="3" max="3" width="8.7109375" style="191" customWidth="1"/>
    <col min="4" max="4" width="6.28515625" style="191" customWidth="1"/>
    <col min="5" max="5" width="9.140625" style="191"/>
    <col min="6" max="6" width="7.5703125" style="191" customWidth="1"/>
    <col min="7" max="7" width="8.85546875" style="191" customWidth="1"/>
    <col min="8" max="8" width="7.7109375" style="191" customWidth="1"/>
    <col min="9" max="11" width="8.28515625" style="191" customWidth="1"/>
    <col min="12" max="12" width="8.28515625" style="192" customWidth="1"/>
    <col min="13" max="13" width="8.28515625" style="191" customWidth="1"/>
    <col min="14" max="14" width="9.7109375" style="191" customWidth="1"/>
    <col min="15" max="15" width="8.28515625" style="191" customWidth="1"/>
    <col min="16" max="16" width="12.5703125" style="191" customWidth="1"/>
    <col min="17" max="17" width="12.7109375" style="191" customWidth="1"/>
    <col min="18" max="18" width="13.28515625" style="191" customWidth="1"/>
    <col min="19" max="19" width="9.140625" style="29"/>
  </cols>
  <sheetData>
    <row r="1" spans="1:18" ht="33.75" thickBot="1">
      <c r="A1" s="155" t="s">
        <v>275</v>
      </c>
      <c r="B1" s="156" t="s">
        <v>277</v>
      </c>
      <c r="C1" s="157" t="s">
        <v>278</v>
      </c>
      <c r="D1" s="156" t="s">
        <v>279</v>
      </c>
      <c r="E1" s="156" t="s">
        <v>280</v>
      </c>
      <c r="F1" s="158" t="s">
        <v>281</v>
      </c>
      <c r="G1" s="159" t="s">
        <v>282</v>
      </c>
      <c r="H1" s="160" t="s">
        <v>283</v>
      </c>
      <c r="I1" s="161" t="s">
        <v>284</v>
      </c>
      <c r="J1" s="162" t="s">
        <v>285</v>
      </c>
      <c r="K1" s="162" t="s">
        <v>286</v>
      </c>
      <c r="L1" s="161" t="s">
        <v>287</v>
      </c>
      <c r="M1" s="162" t="s">
        <v>179</v>
      </c>
      <c r="N1" s="162" t="s">
        <v>163</v>
      </c>
      <c r="O1" s="162" t="s">
        <v>162</v>
      </c>
      <c r="P1" s="162" t="s">
        <v>122</v>
      </c>
      <c r="Q1" s="162" t="s">
        <v>31</v>
      </c>
      <c r="R1" s="163" t="s">
        <v>123</v>
      </c>
    </row>
    <row r="2" spans="1:18" s="29" customFormat="1" ht="15" customHeight="1">
      <c r="A2" s="164">
        <v>6</v>
      </c>
      <c r="B2" s="165">
        <v>10</v>
      </c>
      <c r="C2" s="166">
        <v>14</v>
      </c>
      <c r="D2" s="167">
        <v>2</v>
      </c>
      <c r="E2" s="168">
        <f t="shared" ref="E2:E32" si="0">C2*D2</f>
        <v>28</v>
      </c>
      <c r="F2" s="169">
        <f t="shared" ref="F2:F32" si="1">I2+J2+K2+L2</f>
        <v>4.55</v>
      </c>
      <c r="G2" s="170">
        <f t="shared" ref="G2:G32" si="2">F2*E2</f>
        <v>127.39999999999999</v>
      </c>
      <c r="H2" s="171"/>
      <c r="I2" s="172">
        <v>4.55</v>
      </c>
      <c r="J2" s="173"/>
      <c r="K2" s="173"/>
      <c r="L2" s="172"/>
      <c r="M2" s="175"/>
      <c r="N2" s="175"/>
      <c r="O2" s="175"/>
      <c r="P2" s="173"/>
      <c r="Q2" s="174"/>
      <c r="R2" s="173">
        <f>G2*0.617</f>
        <v>78.605799999999988</v>
      </c>
    </row>
    <row r="3" spans="1:18" s="29" customFormat="1" ht="15" customHeight="1">
      <c r="A3" s="164">
        <v>5</v>
      </c>
      <c r="B3" s="165">
        <v>10</v>
      </c>
      <c r="C3" s="166">
        <v>12</v>
      </c>
      <c r="D3" s="167">
        <v>2</v>
      </c>
      <c r="E3" s="168">
        <f t="shared" si="0"/>
        <v>24</v>
      </c>
      <c r="F3" s="169">
        <f t="shared" si="1"/>
        <v>2</v>
      </c>
      <c r="G3" s="170">
        <f t="shared" si="2"/>
        <v>48</v>
      </c>
      <c r="H3" s="171"/>
      <c r="I3" s="172">
        <v>2</v>
      </c>
      <c r="J3" s="173"/>
      <c r="K3" s="173"/>
      <c r="L3" s="172"/>
      <c r="M3" s="175"/>
      <c r="N3" s="175"/>
      <c r="O3" s="175"/>
      <c r="P3" s="173"/>
      <c r="Q3" s="174"/>
      <c r="R3" s="173">
        <f t="shared" ref="R3:R8" si="3">G3*0.617</f>
        <v>29.616</v>
      </c>
    </row>
    <row r="4" spans="1:18" s="29" customFormat="1" ht="15" customHeight="1">
      <c r="A4" s="164">
        <v>7</v>
      </c>
      <c r="B4" s="165">
        <v>10</v>
      </c>
      <c r="C4" s="166">
        <v>12</v>
      </c>
      <c r="D4" s="167">
        <v>2</v>
      </c>
      <c r="E4" s="168">
        <f t="shared" si="0"/>
        <v>24</v>
      </c>
      <c r="F4" s="169">
        <f t="shared" si="1"/>
        <v>2.4</v>
      </c>
      <c r="G4" s="170">
        <f t="shared" si="2"/>
        <v>57.599999999999994</v>
      </c>
      <c r="H4" s="171"/>
      <c r="I4" s="172">
        <v>2.4</v>
      </c>
      <c r="J4" s="173"/>
      <c r="K4" s="173"/>
      <c r="L4" s="172"/>
      <c r="M4" s="175"/>
      <c r="N4" s="175"/>
      <c r="O4" s="175"/>
      <c r="P4" s="173"/>
      <c r="Q4" s="174"/>
      <c r="R4" s="173">
        <f t="shared" si="3"/>
        <v>35.539199999999994</v>
      </c>
    </row>
    <row r="5" spans="1:18" s="29" customFormat="1" ht="15" customHeight="1">
      <c r="A5" s="164">
        <v>11</v>
      </c>
      <c r="B5" s="165">
        <v>10</v>
      </c>
      <c r="C5" s="166">
        <v>7</v>
      </c>
      <c r="D5" s="167">
        <v>2</v>
      </c>
      <c r="E5" s="168">
        <f t="shared" si="0"/>
        <v>14</v>
      </c>
      <c r="F5" s="169">
        <f t="shared" si="1"/>
        <v>8.1</v>
      </c>
      <c r="G5" s="170">
        <f t="shared" si="2"/>
        <v>113.39999999999999</v>
      </c>
      <c r="H5" s="171"/>
      <c r="I5" s="172">
        <v>8.1</v>
      </c>
      <c r="J5" s="173"/>
      <c r="K5" s="173"/>
      <c r="L5" s="172"/>
      <c r="M5" s="175"/>
      <c r="N5" s="175"/>
      <c r="O5" s="175"/>
      <c r="P5" s="173"/>
      <c r="Q5" s="174"/>
      <c r="R5" s="173">
        <f t="shared" si="3"/>
        <v>69.967799999999997</v>
      </c>
    </row>
    <row r="6" spans="1:18" s="29" customFormat="1" ht="15" customHeight="1">
      <c r="A6" s="164">
        <v>11</v>
      </c>
      <c r="B6" s="165">
        <v>10</v>
      </c>
      <c r="C6" s="166">
        <v>7</v>
      </c>
      <c r="D6" s="167">
        <v>2</v>
      </c>
      <c r="E6" s="168">
        <f t="shared" si="0"/>
        <v>14</v>
      </c>
      <c r="F6" s="169">
        <f t="shared" si="1"/>
        <v>8.1</v>
      </c>
      <c r="G6" s="170">
        <f t="shared" si="2"/>
        <v>113.39999999999999</v>
      </c>
      <c r="H6" s="171"/>
      <c r="I6" s="172">
        <v>8.1</v>
      </c>
      <c r="J6" s="173"/>
      <c r="K6" s="173"/>
      <c r="L6" s="172"/>
      <c r="M6" s="175"/>
      <c r="N6" s="175"/>
      <c r="O6" s="175"/>
      <c r="P6" s="173"/>
      <c r="Q6" s="174"/>
      <c r="R6" s="173">
        <f t="shared" si="3"/>
        <v>69.967799999999997</v>
      </c>
    </row>
    <row r="7" spans="1:18" s="29" customFormat="1" ht="15" customHeight="1">
      <c r="A7" s="164">
        <v>10</v>
      </c>
      <c r="B7" s="165">
        <v>10</v>
      </c>
      <c r="C7" s="166">
        <v>47</v>
      </c>
      <c r="D7" s="167">
        <v>2</v>
      </c>
      <c r="E7" s="168">
        <f t="shared" si="0"/>
        <v>94</v>
      </c>
      <c r="F7" s="169">
        <f t="shared" si="1"/>
        <v>4.5</v>
      </c>
      <c r="G7" s="170">
        <f t="shared" si="2"/>
        <v>423</v>
      </c>
      <c r="H7" s="171"/>
      <c r="I7" s="172">
        <v>4.5</v>
      </c>
      <c r="J7" s="173"/>
      <c r="K7" s="173"/>
      <c r="L7" s="172"/>
      <c r="M7" s="175"/>
      <c r="N7" s="175"/>
      <c r="O7" s="175"/>
      <c r="P7" s="173"/>
      <c r="Q7" s="174"/>
      <c r="R7" s="173">
        <f t="shared" si="3"/>
        <v>260.99099999999999</v>
      </c>
    </row>
    <row r="8" spans="1:18" s="29" customFormat="1" ht="15" customHeight="1">
      <c r="A8" s="164">
        <v>17</v>
      </c>
      <c r="B8" s="165">
        <v>10</v>
      </c>
      <c r="C8" s="166">
        <v>54</v>
      </c>
      <c r="D8" s="167">
        <v>1</v>
      </c>
      <c r="E8" s="168">
        <f t="shared" si="0"/>
        <v>54</v>
      </c>
      <c r="F8" s="169">
        <f t="shared" si="1"/>
        <v>4.5</v>
      </c>
      <c r="G8" s="170">
        <f t="shared" si="2"/>
        <v>243</v>
      </c>
      <c r="H8" s="171"/>
      <c r="I8" s="172">
        <v>4.5</v>
      </c>
      <c r="J8" s="173"/>
      <c r="K8" s="173"/>
      <c r="L8" s="172"/>
      <c r="M8" s="173"/>
      <c r="N8" s="173"/>
      <c r="O8" s="173"/>
      <c r="P8" s="173"/>
      <c r="Q8" s="174"/>
      <c r="R8" s="173">
        <f t="shared" si="3"/>
        <v>149.93100000000001</v>
      </c>
    </row>
    <row r="9" spans="1:18" s="29" customFormat="1" ht="15" customHeight="1">
      <c r="A9" s="164">
        <v>1</v>
      </c>
      <c r="B9" s="165">
        <v>12</v>
      </c>
      <c r="C9" s="166">
        <v>31</v>
      </c>
      <c r="D9" s="167">
        <v>2</v>
      </c>
      <c r="E9" s="168">
        <f t="shared" si="0"/>
        <v>62</v>
      </c>
      <c r="F9" s="169">
        <f t="shared" si="1"/>
        <v>10.52</v>
      </c>
      <c r="G9" s="170">
        <f t="shared" si="2"/>
        <v>652.24</v>
      </c>
      <c r="H9" s="171"/>
      <c r="I9" s="172">
        <v>10.52</v>
      </c>
      <c r="J9" s="173"/>
      <c r="K9" s="173"/>
      <c r="L9" s="172"/>
      <c r="M9" s="173"/>
      <c r="N9" s="173"/>
      <c r="O9" s="173"/>
      <c r="P9" s="173"/>
      <c r="Q9" s="174">
        <f>G9*0.888</f>
        <v>579.18912</v>
      </c>
      <c r="R9" s="173"/>
    </row>
    <row r="10" spans="1:18" s="29" customFormat="1" ht="15" customHeight="1">
      <c r="A10" s="177">
        <v>2</v>
      </c>
      <c r="B10" s="165">
        <v>12</v>
      </c>
      <c r="C10" s="166">
        <v>31</v>
      </c>
      <c r="D10" s="167">
        <v>2</v>
      </c>
      <c r="E10" s="168">
        <f t="shared" si="0"/>
        <v>62</v>
      </c>
      <c r="F10" s="169">
        <f t="shared" si="1"/>
        <v>10.52</v>
      </c>
      <c r="G10" s="170">
        <f t="shared" si="2"/>
        <v>652.24</v>
      </c>
      <c r="H10" s="178"/>
      <c r="I10" s="172">
        <v>10.52</v>
      </c>
      <c r="J10" s="180"/>
      <c r="K10" s="180"/>
      <c r="L10" s="179"/>
      <c r="M10" s="181"/>
      <c r="N10" s="181"/>
      <c r="O10" s="181"/>
      <c r="P10" s="180"/>
      <c r="Q10" s="174">
        <f t="shared" ref="Q10:Q32" si="4">G10*0.888</f>
        <v>579.18912</v>
      </c>
      <c r="R10" s="173"/>
    </row>
    <row r="11" spans="1:18" s="29" customFormat="1" ht="15" customHeight="1">
      <c r="A11" s="182">
        <v>1</v>
      </c>
      <c r="B11" s="165">
        <v>12</v>
      </c>
      <c r="C11" s="166">
        <v>31</v>
      </c>
      <c r="D11" s="167">
        <v>2</v>
      </c>
      <c r="E11" s="168">
        <f t="shared" si="0"/>
        <v>62</v>
      </c>
      <c r="F11" s="169">
        <f t="shared" si="1"/>
        <v>3.6</v>
      </c>
      <c r="G11" s="170">
        <f t="shared" si="2"/>
        <v>223.20000000000002</v>
      </c>
      <c r="H11" s="171"/>
      <c r="I11" s="172">
        <v>3.6</v>
      </c>
      <c r="J11" s="173"/>
      <c r="K11" s="173"/>
      <c r="L11" s="172"/>
      <c r="M11" s="175"/>
      <c r="N11" s="175"/>
      <c r="O11" s="175"/>
      <c r="P11" s="173"/>
      <c r="Q11" s="174">
        <f t="shared" si="4"/>
        <v>198.20160000000001</v>
      </c>
      <c r="R11" s="173"/>
    </row>
    <row r="12" spans="1:18" s="29" customFormat="1" ht="15" customHeight="1">
      <c r="A12" s="182">
        <v>2</v>
      </c>
      <c r="B12" s="165">
        <v>12</v>
      </c>
      <c r="C12" s="166">
        <v>31</v>
      </c>
      <c r="D12" s="167">
        <v>2</v>
      </c>
      <c r="E12" s="168">
        <f t="shared" si="0"/>
        <v>62</v>
      </c>
      <c r="F12" s="169">
        <f t="shared" si="1"/>
        <v>3.6</v>
      </c>
      <c r="G12" s="170">
        <f t="shared" si="2"/>
        <v>223.20000000000002</v>
      </c>
      <c r="H12" s="171"/>
      <c r="I12" s="172">
        <v>3.6</v>
      </c>
      <c r="J12" s="173"/>
      <c r="K12" s="173"/>
      <c r="L12" s="172"/>
      <c r="M12" s="175"/>
      <c r="N12" s="175"/>
      <c r="O12" s="175"/>
      <c r="P12" s="173"/>
      <c r="Q12" s="174">
        <f t="shared" si="4"/>
        <v>198.20160000000001</v>
      </c>
      <c r="R12" s="173"/>
    </row>
    <row r="13" spans="1:18" s="29" customFormat="1" ht="15" customHeight="1">
      <c r="A13" s="182">
        <v>3</v>
      </c>
      <c r="B13" s="165">
        <v>12</v>
      </c>
      <c r="C13" s="166">
        <v>31</v>
      </c>
      <c r="D13" s="167">
        <v>2</v>
      </c>
      <c r="E13" s="168">
        <f t="shared" si="0"/>
        <v>62</v>
      </c>
      <c r="F13" s="169">
        <f t="shared" si="1"/>
        <v>4.8</v>
      </c>
      <c r="G13" s="170">
        <f t="shared" si="2"/>
        <v>297.59999999999997</v>
      </c>
      <c r="H13" s="171"/>
      <c r="I13" s="172">
        <v>4.8</v>
      </c>
      <c r="J13" s="173"/>
      <c r="K13" s="173"/>
      <c r="L13" s="172"/>
      <c r="M13" s="175"/>
      <c r="N13" s="175"/>
      <c r="O13" s="175"/>
      <c r="P13" s="173"/>
      <c r="Q13" s="174">
        <f t="shared" si="4"/>
        <v>264.2688</v>
      </c>
      <c r="R13" s="173"/>
    </row>
    <row r="14" spans="1:18" s="29" customFormat="1" ht="15" customHeight="1">
      <c r="A14" s="182">
        <v>4</v>
      </c>
      <c r="B14" s="165">
        <v>12</v>
      </c>
      <c r="C14" s="166">
        <v>31</v>
      </c>
      <c r="D14" s="167">
        <v>2</v>
      </c>
      <c r="E14" s="168">
        <f t="shared" si="0"/>
        <v>62</v>
      </c>
      <c r="F14" s="169">
        <f t="shared" si="1"/>
        <v>4.8</v>
      </c>
      <c r="G14" s="170">
        <f t="shared" si="2"/>
        <v>297.59999999999997</v>
      </c>
      <c r="H14" s="171"/>
      <c r="I14" s="172">
        <v>4.8</v>
      </c>
      <c r="J14" s="173"/>
      <c r="K14" s="173"/>
      <c r="L14" s="172"/>
      <c r="M14" s="175"/>
      <c r="N14" s="175"/>
      <c r="O14" s="175"/>
      <c r="P14" s="173"/>
      <c r="Q14" s="174">
        <f t="shared" si="4"/>
        <v>264.2688</v>
      </c>
      <c r="R14" s="173"/>
    </row>
    <row r="15" spans="1:18" s="29" customFormat="1" ht="15" customHeight="1">
      <c r="A15" s="182">
        <v>3</v>
      </c>
      <c r="B15" s="165">
        <v>12</v>
      </c>
      <c r="C15" s="166">
        <v>31</v>
      </c>
      <c r="D15" s="167">
        <v>2</v>
      </c>
      <c r="E15" s="168">
        <f t="shared" si="0"/>
        <v>62</v>
      </c>
      <c r="F15" s="169">
        <f t="shared" si="1"/>
        <v>9.9</v>
      </c>
      <c r="G15" s="170">
        <f t="shared" si="2"/>
        <v>613.80000000000007</v>
      </c>
      <c r="H15" s="171"/>
      <c r="I15" s="172">
        <v>9.9</v>
      </c>
      <c r="J15" s="173"/>
      <c r="K15" s="173"/>
      <c r="L15" s="172"/>
      <c r="M15" s="175"/>
      <c r="N15" s="175"/>
      <c r="O15" s="175"/>
      <c r="P15" s="173"/>
      <c r="Q15" s="174">
        <f t="shared" si="4"/>
        <v>545.0544000000001</v>
      </c>
      <c r="R15" s="173"/>
    </row>
    <row r="16" spans="1:18" s="29" customFormat="1" ht="15" customHeight="1">
      <c r="A16" s="182">
        <v>4</v>
      </c>
      <c r="B16" s="165">
        <v>12</v>
      </c>
      <c r="C16" s="166">
        <v>31</v>
      </c>
      <c r="D16" s="167">
        <v>2</v>
      </c>
      <c r="E16" s="168">
        <f t="shared" si="0"/>
        <v>62</v>
      </c>
      <c r="F16" s="169">
        <f t="shared" si="1"/>
        <v>9.9</v>
      </c>
      <c r="G16" s="170">
        <f t="shared" si="2"/>
        <v>613.80000000000007</v>
      </c>
      <c r="H16" s="171"/>
      <c r="I16" s="172">
        <v>9.9</v>
      </c>
      <c r="J16" s="173"/>
      <c r="K16" s="173"/>
      <c r="L16" s="172"/>
      <c r="M16" s="175"/>
      <c r="N16" s="175"/>
      <c r="O16" s="175"/>
      <c r="P16" s="173"/>
      <c r="Q16" s="174">
        <f t="shared" si="4"/>
        <v>545.0544000000001</v>
      </c>
      <c r="R16" s="173"/>
    </row>
    <row r="17" spans="1:18" s="29" customFormat="1" ht="15" customHeight="1">
      <c r="A17" s="182">
        <v>9</v>
      </c>
      <c r="B17" s="165">
        <v>12</v>
      </c>
      <c r="C17" s="166">
        <v>45</v>
      </c>
      <c r="D17" s="167">
        <v>2</v>
      </c>
      <c r="E17" s="168">
        <f t="shared" si="0"/>
        <v>90</v>
      </c>
      <c r="F17" s="169">
        <f t="shared" si="1"/>
        <v>9.5</v>
      </c>
      <c r="G17" s="170">
        <f t="shared" si="2"/>
        <v>855</v>
      </c>
      <c r="H17" s="171"/>
      <c r="I17" s="172">
        <v>9.5</v>
      </c>
      <c r="J17" s="173"/>
      <c r="K17" s="173"/>
      <c r="L17" s="172"/>
      <c r="M17" s="175"/>
      <c r="N17" s="175"/>
      <c r="O17" s="175"/>
      <c r="P17" s="173"/>
      <c r="Q17" s="174">
        <f t="shared" si="4"/>
        <v>759.24</v>
      </c>
      <c r="R17" s="173"/>
    </row>
    <row r="18" spans="1:18" s="29" customFormat="1" ht="15" customHeight="1">
      <c r="A18" s="182">
        <v>8</v>
      </c>
      <c r="B18" s="165">
        <v>12</v>
      </c>
      <c r="C18" s="166">
        <v>38</v>
      </c>
      <c r="D18" s="167">
        <v>2</v>
      </c>
      <c r="E18" s="168">
        <f t="shared" si="0"/>
        <v>76</v>
      </c>
      <c r="F18" s="169">
        <f t="shared" si="1"/>
        <v>9.6</v>
      </c>
      <c r="G18" s="170">
        <f t="shared" si="2"/>
        <v>729.6</v>
      </c>
      <c r="H18" s="171"/>
      <c r="I18" s="172">
        <v>9.6</v>
      </c>
      <c r="J18" s="173"/>
      <c r="K18" s="173"/>
      <c r="L18" s="172"/>
      <c r="M18" s="175"/>
      <c r="N18" s="175"/>
      <c r="O18" s="175"/>
      <c r="P18" s="173"/>
      <c r="Q18" s="174">
        <f t="shared" si="4"/>
        <v>647.88480000000004</v>
      </c>
      <c r="R18" s="173"/>
    </row>
    <row r="19" spans="1:18" s="29" customFormat="1" ht="15" customHeight="1">
      <c r="A19" s="182">
        <v>8</v>
      </c>
      <c r="B19" s="165">
        <v>12</v>
      </c>
      <c r="C19" s="166">
        <v>38</v>
      </c>
      <c r="D19" s="167">
        <v>2</v>
      </c>
      <c r="E19" s="168">
        <f t="shared" si="0"/>
        <v>76</v>
      </c>
      <c r="F19" s="169">
        <f t="shared" si="1"/>
        <v>3.8</v>
      </c>
      <c r="G19" s="170">
        <f t="shared" si="2"/>
        <v>288.8</v>
      </c>
      <c r="H19" s="171"/>
      <c r="I19" s="172">
        <v>3.8</v>
      </c>
      <c r="J19" s="173"/>
      <c r="K19" s="173"/>
      <c r="L19" s="172"/>
      <c r="M19" s="175"/>
      <c r="N19" s="175"/>
      <c r="O19" s="175"/>
      <c r="P19" s="173"/>
      <c r="Q19" s="174">
        <f t="shared" si="4"/>
        <v>256.45440000000002</v>
      </c>
      <c r="R19" s="173"/>
    </row>
    <row r="20" spans="1:18" s="29" customFormat="1" ht="15" customHeight="1">
      <c r="A20" s="182">
        <v>12</v>
      </c>
      <c r="B20" s="165">
        <v>12</v>
      </c>
      <c r="C20" s="166">
        <v>31</v>
      </c>
      <c r="D20" s="167">
        <v>1</v>
      </c>
      <c r="E20" s="168">
        <f t="shared" si="0"/>
        <v>31</v>
      </c>
      <c r="F20" s="169">
        <f t="shared" si="1"/>
        <v>8.9</v>
      </c>
      <c r="G20" s="170">
        <f t="shared" si="2"/>
        <v>275.90000000000003</v>
      </c>
      <c r="H20" s="171"/>
      <c r="I20" s="172">
        <v>8.9</v>
      </c>
      <c r="J20" s="173"/>
      <c r="K20" s="173"/>
      <c r="L20" s="172"/>
      <c r="M20" s="175"/>
      <c r="N20" s="175"/>
      <c r="O20" s="175"/>
      <c r="P20" s="173"/>
      <c r="Q20" s="174">
        <f t="shared" si="4"/>
        <v>244.99920000000003</v>
      </c>
      <c r="R20" s="175"/>
    </row>
    <row r="21" spans="1:18" s="29" customFormat="1" ht="15" customHeight="1">
      <c r="A21" s="182">
        <v>13</v>
      </c>
      <c r="B21" s="165">
        <v>12</v>
      </c>
      <c r="C21" s="166">
        <v>31</v>
      </c>
      <c r="D21" s="167">
        <v>1</v>
      </c>
      <c r="E21" s="168">
        <f t="shared" si="0"/>
        <v>31</v>
      </c>
      <c r="F21" s="169">
        <f t="shared" si="1"/>
        <v>8.9</v>
      </c>
      <c r="G21" s="170">
        <f t="shared" si="2"/>
        <v>275.90000000000003</v>
      </c>
      <c r="H21" s="171"/>
      <c r="I21" s="172">
        <v>8.9</v>
      </c>
      <c r="J21" s="173"/>
      <c r="K21" s="173"/>
      <c r="L21" s="172"/>
      <c r="M21" s="175"/>
      <c r="N21" s="175"/>
      <c r="O21" s="175"/>
      <c r="P21" s="173"/>
      <c r="Q21" s="174">
        <f t="shared" si="4"/>
        <v>244.99920000000003</v>
      </c>
      <c r="R21" s="175"/>
    </row>
    <row r="22" spans="1:18" s="29" customFormat="1" ht="15" customHeight="1">
      <c r="A22" s="182">
        <v>12</v>
      </c>
      <c r="B22" s="165">
        <v>12</v>
      </c>
      <c r="C22" s="166">
        <v>31</v>
      </c>
      <c r="D22" s="167">
        <v>1</v>
      </c>
      <c r="E22" s="168">
        <f t="shared" si="0"/>
        <v>31</v>
      </c>
      <c r="F22" s="169">
        <f t="shared" si="1"/>
        <v>5.2</v>
      </c>
      <c r="G22" s="170">
        <f t="shared" si="2"/>
        <v>161.20000000000002</v>
      </c>
      <c r="H22" s="171"/>
      <c r="I22" s="176">
        <v>5.2</v>
      </c>
      <c r="J22" s="173"/>
      <c r="K22" s="173"/>
      <c r="L22" s="172"/>
      <c r="M22" s="173"/>
      <c r="N22" s="173"/>
      <c r="O22" s="173"/>
      <c r="P22" s="173"/>
      <c r="Q22" s="174">
        <f t="shared" si="4"/>
        <v>143.14560000000003</v>
      </c>
      <c r="R22" s="173"/>
    </row>
    <row r="23" spans="1:18" s="29" customFormat="1" ht="15" customHeight="1">
      <c r="A23" s="182">
        <v>13</v>
      </c>
      <c r="B23" s="165">
        <v>12</v>
      </c>
      <c r="C23" s="166">
        <v>31</v>
      </c>
      <c r="D23" s="167">
        <v>1</v>
      </c>
      <c r="E23" s="168">
        <f t="shared" si="0"/>
        <v>31</v>
      </c>
      <c r="F23" s="169">
        <f t="shared" si="1"/>
        <v>5.2</v>
      </c>
      <c r="G23" s="170">
        <f t="shared" si="2"/>
        <v>161.20000000000002</v>
      </c>
      <c r="H23" s="171"/>
      <c r="I23" s="176">
        <v>5.2</v>
      </c>
      <c r="J23" s="173"/>
      <c r="K23" s="173"/>
      <c r="L23" s="172"/>
      <c r="M23" s="175"/>
      <c r="N23" s="175"/>
      <c r="O23" s="175"/>
      <c r="P23" s="173"/>
      <c r="Q23" s="174">
        <f t="shared" si="4"/>
        <v>143.14560000000003</v>
      </c>
      <c r="R23" s="175"/>
    </row>
    <row r="24" spans="1:18" s="29" customFormat="1" ht="15" customHeight="1">
      <c r="A24" s="182">
        <v>12</v>
      </c>
      <c r="B24" s="165">
        <v>12</v>
      </c>
      <c r="C24" s="166">
        <v>31</v>
      </c>
      <c r="D24" s="167">
        <v>1</v>
      </c>
      <c r="E24" s="168">
        <f t="shared" si="0"/>
        <v>31</v>
      </c>
      <c r="F24" s="169">
        <f t="shared" si="1"/>
        <v>8.9</v>
      </c>
      <c r="G24" s="170">
        <f t="shared" si="2"/>
        <v>275.90000000000003</v>
      </c>
      <c r="H24" s="171"/>
      <c r="I24" s="172">
        <v>8.9</v>
      </c>
      <c r="J24" s="173"/>
      <c r="K24" s="173"/>
      <c r="L24" s="172"/>
      <c r="M24" s="173"/>
      <c r="N24" s="173"/>
      <c r="O24" s="173"/>
      <c r="P24" s="173"/>
      <c r="Q24" s="174">
        <f t="shared" si="4"/>
        <v>244.99920000000003</v>
      </c>
      <c r="R24" s="173"/>
    </row>
    <row r="25" spans="1:18" s="29" customFormat="1" ht="15" customHeight="1">
      <c r="A25" s="182">
        <v>13</v>
      </c>
      <c r="B25" s="165">
        <v>12</v>
      </c>
      <c r="C25" s="166">
        <v>31</v>
      </c>
      <c r="D25" s="167">
        <v>1</v>
      </c>
      <c r="E25" s="168">
        <f t="shared" si="0"/>
        <v>31</v>
      </c>
      <c r="F25" s="169">
        <f t="shared" si="1"/>
        <v>8.9</v>
      </c>
      <c r="G25" s="170">
        <f t="shared" si="2"/>
        <v>275.90000000000003</v>
      </c>
      <c r="H25" s="171"/>
      <c r="I25" s="172">
        <v>8.9</v>
      </c>
      <c r="J25" s="173"/>
      <c r="K25" s="173"/>
      <c r="L25" s="172"/>
      <c r="M25" s="175"/>
      <c r="N25" s="175"/>
      <c r="O25" s="175"/>
      <c r="P25" s="173"/>
      <c r="Q25" s="174">
        <f t="shared" si="4"/>
        <v>244.99920000000003</v>
      </c>
      <c r="R25" s="175"/>
    </row>
    <row r="26" spans="1:18" s="29" customFormat="1" ht="15" customHeight="1">
      <c r="A26" s="182">
        <v>12</v>
      </c>
      <c r="B26" s="165">
        <v>12</v>
      </c>
      <c r="C26" s="166">
        <v>31</v>
      </c>
      <c r="D26" s="167">
        <v>1</v>
      </c>
      <c r="E26" s="168">
        <f t="shared" si="0"/>
        <v>31</v>
      </c>
      <c r="F26" s="169">
        <f t="shared" si="1"/>
        <v>5.2</v>
      </c>
      <c r="G26" s="170">
        <f t="shared" si="2"/>
        <v>161.20000000000002</v>
      </c>
      <c r="H26" s="171"/>
      <c r="I26" s="172">
        <v>5.2</v>
      </c>
      <c r="J26" s="173"/>
      <c r="K26" s="173"/>
      <c r="L26" s="172"/>
      <c r="M26" s="175"/>
      <c r="N26" s="175"/>
      <c r="O26" s="175"/>
      <c r="P26" s="173"/>
      <c r="Q26" s="174">
        <f t="shared" si="4"/>
        <v>143.14560000000003</v>
      </c>
      <c r="R26" s="175"/>
    </row>
    <row r="27" spans="1:18" s="29" customFormat="1" ht="15" customHeight="1">
      <c r="A27" s="182">
        <v>13</v>
      </c>
      <c r="B27" s="165">
        <v>12</v>
      </c>
      <c r="C27" s="166">
        <v>31</v>
      </c>
      <c r="D27" s="167">
        <v>1</v>
      </c>
      <c r="E27" s="168">
        <f t="shared" si="0"/>
        <v>31</v>
      </c>
      <c r="F27" s="169">
        <f t="shared" si="1"/>
        <v>5.2</v>
      </c>
      <c r="G27" s="170">
        <f t="shared" si="2"/>
        <v>161.20000000000002</v>
      </c>
      <c r="H27" s="171"/>
      <c r="I27" s="172">
        <v>5.2</v>
      </c>
      <c r="J27" s="173"/>
      <c r="K27" s="173"/>
      <c r="L27" s="172"/>
      <c r="M27" s="175"/>
      <c r="N27" s="175"/>
      <c r="O27" s="175"/>
      <c r="P27" s="173"/>
      <c r="Q27" s="174">
        <f t="shared" si="4"/>
        <v>143.14560000000003</v>
      </c>
      <c r="R27" s="175"/>
    </row>
    <row r="28" spans="1:18" s="29" customFormat="1" ht="15" customHeight="1">
      <c r="A28" s="182">
        <v>14</v>
      </c>
      <c r="B28" s="165">
        <v>12</v>
      </c>
      <c r="C28" s="166">
        <v>31</v>
      </c>
      <c r="D28" s="167">
        <v>1</v>
      </c>
      <c r="E28" s="168">
        <f t="shared" si="0"/>
        <v>31</v>
      </c>
      <c r="F28" s="169">
        <f t="shared" si="1"/>
        <v>3.2</v>
      </c>
      <c r="G28" s="170">
        <f t="shared" si="2"/>
        <v>99.2</v>
      </c>
      <c r="H28" s="171"/>
      <c r="I28" s="172">
        <v>3.2</v>
      </c>
      <c r="J28" s="173"/>
      <c r="K28" s="173"/>
      <c r="L28" s="172"/>
      <c r="M28" s="173"/>
      <c r="N28" s="173"/>
      <c r="O28" s="173"/>
      <c r="P28" s="173"/>
      <c r="Q28" s="174">
        <f t="shared" si="4"/>
        <v>88.089600000000004</v>
      </c>
      <c r="R28" s="173"/>
    </row>
    <row r="29" spans="1:18" s="29" customFormat="1" ht="15" customHeight="1">
      <c r="A29" s="182">
        <v>16</v>
      </c>
      <c r="B29" s="165">
        <v>12</v>
      </c>
      <c r="C29" s="166">
        <v>34</v>
      </c>
      <c r="D29" s="167">
        <v>1</v>
      </c>
      <c r="E29" s="168">
        <f t="shared" si="0"/>
        <v>34</v>
      </c>
      <c r="F29" s="169">
        <f t="shared" si="1"/>
        <v>9.6</v>
      </c>
      <c r="G29" s="170">
        <f t="shared" si="2"/>
        <v>326.39999999999998</v>
      </c>
      <c r="H29" s="171"/>
      <c r="I29" s="172">
        <v>9.6</v>
      </c>
      <c r="J29" s="173"/>
      <c r="K29" s="173"/>
      <c r="L29" s="172"/>
      <c r="M29" s="175"/>
      <c r="N29" s="175"/>
      <c r="O29" s="175"/>
      <c r="P29" s="173"/>
      <c r="Q29" s="174">
        <f t="shared" si="4"/>
        <v>289.84319999999997</v>
      </c>
      <c r="R29" s="175"/>
    </row>
    <row r="30" spans="1:18" s="29" customFormat="1" ht="15" customHeight="1">
      <c r="A30" s="182">
        <v>15</v>
      </c>
      <c r="B30" s="165">
        <v>12</v>
      </c>
      <c r="C30" s="166">
        <v>50</v>
      </c>
      <c r="D30" s="167">
        <v>1</v>
      </c>
      <c r="E30" s="168">
        <f t="shared" si="0"/>
        <v>50</v>
      </c>
      <c r="F30" s="169">
        <f t="shared" si="1"/>
        <v>9.5</v>
      </c>
      <c r="G30" s="170">
        <f t="shared" si="2"/>
        <v>475</v>
      </c>
      <c r="H30" s="171"/>
      <c r="I30" s="172">
        <v>9.5</v>
      </c>
      <c r="J30" s="173"/>
      <c r="K30" s="173"/>
      <c r="L30" s="172"/>
      <c r="M30" s="173"/>
      <c r="N30" s="173"/>
      <c r="O30" s="173"/>
      <c r="P30" s="173"/>
      <c r="Q30" s="174">
        <f t="shared" si="4"/>
        <v>421.8</v>
      </c>
      <c r="R30" s="173"/>
    </row>
    <row r="31" spans="1:18" s="29" customFormat="1" ht="15" customHeight="1">
      <c r="A31" s="182">
        <v>16</v>
      </c>
      <c r="B31" s="165">
        <v>12</v>
      </c>
      <c r="C31" s="166">
        <v>34</v>
      </c>
      <c r="D31" s="167">
        <v>1</v>
      </c>
      <c r="E31" s="168">
        <f t="shared" si="0"/>
        <v>34</v>
      </c>
      <c r="F31" s="169">
        <f t="shared" si="1"/>
        <v>3.8</v>
      </c>
      <c r="G31" s="170">
        <f t="shared" si="2"/>
        <v>129.19999999999999</v>
      </c>
      <c r="H31" s="171"/>
      <c r="I31" s="172">
        <v>3.8</v>
      </c>
      <c r="J31" s="173"/>
      <c r="K31" s="173"/>
      <c r="L31" s="172"/>
      <c r="M31" s="175"/>
      <c r="N31" s="175"/>
      <c r="O31" s="175"/>
      <c r="P31" s="173"/>
      <c r="Q31" s="174">
        <f t="shared" si="4"/>
        <v>114.72959999999999</v>
      </c>
      <c r="R31" s="175"/>
    </row>
    <row r="32" spans="1:18" s="29" customFormat="1" ht="15" customHeight="1" thickBot="1">
      <c r="A32" s="182"/>
      <c r="B32" s="165">
        <v>12</v>
      </c>
      <c r="C32" s="166">
        <v>36</v>
      </c>
      <c r="D32" s="167">
        <v>1</v>
      </c>
      <c r="E32" s="168">
        <f t="shared" si="0"/>
        <v>36</v>
      </c>
      <c r="F32" s="169">
        <f t="shared" si="1"/>
        <v>3.75</v>
      </c>
      <c r="G32" s="170">
        <f t="shared" si="2"/>
        <v>135</v>
      </c>
      <c r="H32" s="171"/>
      <c r="I32" s="172">
        <v>3.75</v>
      </c>
      <c r="J32" s="173"/>
      <c r="K32" s="173"/>
      <c r="L32" s="172"/>
      <c r="M32" s="173"/>
      <c r="N32" s="173"/>
      <c r="O32" s="173"/>
      <c r="P32" s="173"/>
      <c r="Q32" s="174">
        <f t="shared" si="4"/>
        <v>119.88</v>
      </c>
      <c r="R32" s="173"/>
    </row>
    <row r="33" spans="1:18" s="29" customFormat="1" ht="17.25" thickBot="1">
      <c r="A33" s="198"/>
      <c r="B33" s="183"/>
      <c r="C33" s="183"/>
      <c r="D33" s="184"/>
      <c r="E33" s="183"/>
      <c r="F33" s="185"/>
      <c r="G33" s="186"/>
      <c r="H33" s="183"/>
      <c r="I33" s="187"/>
      <c r="J33" s="183"/>
      <c r="K33" s="183"/>
      <c r="L33" s="185"/>
      <c r="M33" s="188">
        <f t="shared" ref="M33:R33" si="5">SUM(M2:M32)</f>
        <v>0</v>
      </c>
      <c r="N33" s="188">
        <f t="shared" si="5"/>
        <v>0</v>
      </c>
      <c r="O33" s="188">
        <f t="shared" si="5"/>
        <v>0</v>
      </c>
      <c r="P33" s="188">
        <f t="shared" si="5"/>
        <v>0</v>
      </c>
      <c r="Q33" s="188">
        <f>SUM(Q2:Q32)</f>
        <v>7423.9286400000001</v>
      </c>
      <c r="R33" s="189">
        <f t="shared" si="5"/>
        <v>694.61860000000001</v>
      </c>
    </row>
    <row r="34" spans="1:18" s="29" customFormat="1">
      <c r="A34" s="190"/>
      <c r="B34" s="191"/>
      <c r="C34" s="191"/>
      <c r="D34" s="191"/>
      <c r="E34" s="191"/>
      <c r="F34" s="191"/>
      <c r="G34" s="191"/>
      <c r="H34" s="191"/>
      <c r="I34" s="191"/>
      <c r="J34" s="191"/>
      <c r="K34" s="191"/>
      <c r="L34" s="192"/>
      <c r="M34" s="191"/>
      <c r="N34" s="191"/>
      <c r="O34" s="191"/>
      <c r="P34" s="193"/>
      <c r="Q34" s="191"/>
      <c r="R34" s="191"/>
    </row>
  </sheetData>
  <sortState xmlns:xlrd2="http://schemas.microsoft.com/office/spreadsheetml/2017/richdata2" ref="A2:R32">
    <sortCondition ref="B2:B32"/>
  </sortState>
  <pageMargins left="0.7" right="0.7" top="0.75" bottom="0.75" header="0.3" footer="0.3"/>
  <pageSetup scale="6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I20" sqref="I20"/>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D975E-2904-4D2B-B9DC-0C46B307D4E9}">
  <sheetPr>
    <pageSetUpPr fitToPage="1"/>
  </sheetPr>
  <dimension ref="A1:G23"/>
  <sheetViews>
    <sheetView view="pageBreakPreview" zoomScale="90" zoomScaleNormal="100" zoomScaleSheetLayoutView="90" workbookViewId="0">
      <selection activeCell="G4" sqref="G4:G13"/>
    </sheetView>
  </sheetViews>
  <sheetFormatPr defaultRowHeight="19.5"/>
  <cols>
    <col min="1" max="1" width="7.7109375" style="373" customWidth="1"/>
    <col min="2" max="2" width="55.7109375" style="330" customWidth="1"/>
    <col min="3" max="3" width="7.140625" style="374" customWidth="1"/>
    <col min="4" max="4" width="7.28515625" style="378" customWidth="1"/>
    <col min="5" max="5" width="17.85546875" style="639" customWidth="1"/>
    <col min="6" max="6" width="16.5703125" style="375" customWidth="1"/>
    <col min="7" max="7" width="20.7109375" style="377" customWidth="1"/>
    <col min="8" max="257" width="9.140625" style="15"/>
    <col min="258" max="258" width="5.140625" style="15" customWidth="1"/>
    <col min="259" max="259" width="53.28515625" style="15" customWidth="1"/>
    <col min="260" max="260" width="6.5703125" style="15" customWidth="1"/>
    <col min="261" max="261" width="6.28515625" style="15" customWidth="1"/>
    <col min="262" max="262" width="17.42578125" style="15" customWidth="1"/>
    <col min="263" max="513" width="9.140625" style="15"/>
    <col min="514" max="514" width="5.140625" style="15" customWidth="1"/>
    <col min="515" max="515" width="53.28515625" style="15" customWidth="1"/>
    <col min="516" max="516" width="6.5703125" style="15" customWidth="1"/>
    <col min="517" max="517" width="6.28515625" style="15" customWidth="1"/>
    <col min="518" max="518" width="17.42578125" style="15" customWidth="1"/>
    <col min="519" max="769" width="9.140625" style="15"/>
    <col min="770" max="770" width="5.140625" style="15" customWidth="1"/>
    <col min="771" max="771" width="53.28515625" style="15" customWidth="1"/>
    <col min="772" max="772" width="6.5703125" style="15" customWidth="1"/>
    <col min="773" max="773" width="6.28515625" style="15" customWidth="1"/>
    <col min="774" max="774" width="17.42578125" style="15" customWidth="1"/>
    <col min="775" max="1025" width="9.140625" style="15"/>
    <col min="1026" max="1026" width="5.140625" style="15" customWidth="1"/>
    <col min="1027" max="1027" width="53.28515625" style="15" customWidth="1"/>
    <col min="1028" max="1028" width="6.5703125" style="15" customWidth="1"/>
    <col min="1029" max="1029" width="6.28515625" style="15" customWidth="1"/>
    <col min="1030" max="1030" width="17.42578125" style="15" customWidth="1"/>
    <col min="1031" max="1281" width="9.140625" style="15"/>
    <col min="1282" max="1282" width="5.140625" style="15" customWidth="1"/>
    <col min="1283" max="1283" width="53.28515625" style="15" customWidth="1"/>
    <col min="1284" max="1284" width="6.5703125" style="15" customWidth="1"/>
    <col min="1285" max="1285" width="6.28515625" style="15" customWidth="1"/>
    <col min="1286" max="1286" width="17.42578125" style="15" customWidth="1"/>
    <col min="1287" max="1537" width="9.140625" style="15"/>
    <col min="1538" max="1538" width="5.140625" style="15" customWidth="1"/>
    <col min="1539" max="1539" width="53.28515625" style="15" customWidth="1"/>
    <col min="1540" max="1540" width="6.5703125" style="15" customWidth="1"/>
    <col min="1541" max="1541" width="6.28515625" style="15" customWidth="1"/>
    <col min="1542" max="1542" width="17.42578125" style="15" customWidth="1"/>
    <col min="1543" max="1793" width="9.140625" style="15"/>
    <col min="1794" max="1794" width="5.140625" style="15" customWidth="1"/>
    <col min="1795" max="1795" width="53.28515625" style="15" customWidth="1"/>
    <col min="1796" max="1796" width="6.5703125" style="15" customWidth="1"/>
    <col min="1797" max="1797" width="6.28515625" style="15" customWidth="1"/>
    <col min="1798" max="1798" width="17.42578125" style="15" customWidth="1"/>
    <col min="1799" max="2049" width="9.140625" style="15"/>
    <col min="2050" max="2050" width="5.140625" style="15" customWidth="1"/>
    <col min="2051" max="2051" width="53.28515625" style="15" customWidth="1"/>
    <col min="2052" max="2052" width="6.5703125" style="15" customWidth="1"/>
    <col min="2053" max="2053" width="6.28515625" style="15" customWidth="1"/>
    <col min="2054" max="2054" width="17.42578125" style="15" customWidth="1"/>
    <col min="2055" max="2305" width="9.140625" style="15"/>
    <col min="2306" max="2306" width="5.140625" style="15" customWidth="1"/>
    <col min="2307" max="2307" width="53.28515625" style="15" customWidth="1"/>
    <col min="2308" max="2308" width="6.5703125" style="15" customWidth="1"/>
    <col min="2309" max="2309" width="6.28515625" style="15" customWidth="1"/>
    <col min="2310" max="2310" width="17.42578125" style="15" customWidth="1"/>
    <col min="2311" max="2561" width="9.140625" style="15"/>
    <col min="2562" max="2562" width="5.140625" style="15" customWidth="1"/>
    <col min="2563" max="2563" width="53.28515625" style="15" customWidth="1"/>
    <col min="2564" max="2564" width="6.5703125" style="15" customWidth="1"/>
    <col min="2565" max="2565" width="6.28515625" style="15" customWidth="1"/>
    <col min="2566" max="2566" width="17.42578125" style="15" customWidth="1"/>
    <col min="2567" max="2817" width="9.140625" style="15"/>
    <col min="2818" max="2818" width="5.140625" style="15" customWidth="1"/>
    <col min="2819" max="2819" width="53.28515625" style="15" customWidth="1"/>
    <col min="2820" max="2820" width="6.5703125" style="15" customWidth="1"/>
    <col min="2821" max="2821" width="6.28515625" style="15" customWidth="1"/>
    <col min="2822" max="2822" width="17.42578125" style="15" customWidth="1"/>
    <col min="2823" max="3073" width="9.140625" style="15"/>
    <col min="3074" max="3074" width="5.140625" style="15" customWidth="1"/>
    <col min="3075" max="3075" width="53.28515625" style="15" customWidth="1"/>
    <col min="3076" max="3076" width="6.5703125" style="15" customWidth="1"/>
    <col min="3077" max="3077" width="6.28515625" style="15" customWidth="1"/>
    <col min="3078" max="3078" width="17.42578125" style="15" customWidth="1"/>
    <col min="3079" max="3329" width="9.140625" style="15"/>
    <col min="3330" max="3330" width="5.140625" style="15" customWidth="1"/>
    <col min="3331" max="3331" width="53.28515625" style="15" customWidth="1"/>
    <col min="3332" max="3332" width="6.5703125" style="15" customWidth="1"/>
    <col min="3333" max="3333" width="6.28515625" style="15" customWidth="1"/>
    <col min="3334" max="3334" width="17.42578125" style="15" customWidth="1"/>
    <col min="3335" max="3585" width="9.140625" style="15"/>
    <col min="3586" max="3586" width="5.140625" style="15" customWidth="1"/>
    <col min="3587" max="3587" width="53.28515625" style="15" customWidth="1"/>
    <col min="3588" max="3588" width="6.5703125" style="15" customWidth="1"/>
    <col min="3589" max="3589" width="6.28515625" style="15" customWidth="1"/>
    <col min="3590" max="3590" width="17.42578125" style="15" customWidth="1"/>
    <col min="3591" max="3841" width="9.140625" style="15"/>
    <col min="3842" max="3842" width="5.140625" style="15" customWidth="1"/>
    <col min="3843" max="3843" width="53.28515625" style="15" customWidth="1"/>
    <col min="3844" max="3844" width="6.5703125" style="15" customWidth="1"/>
    <col min="3845" max="3845" width="6.28515625" style="15" customWidth="1"/>
    <col min="3846" max="3846" width="17.42578125" style="15" customWidth="1"/>
    <col min="3847" max="4097" width="9.140625" style="15"/>
    <col min="4098" max="4098" width="5.140625" style="15" customWidth="1"/>
    <col min="4099" max="4099" width="53.28515625" style="15" customWidth="1"/>
    <col min="4100" max="4100" width="6.5703125" style="15" customWidth="1"/>
    <col min="4101" max="4101" width="6.28515625" style="15" customWidth="1"/>
    <col min="4102" max="4102" width="17.42578125" style="15" customWidth="1"/>
    <col min="4103" max="4353" width="9.140625" style="15"/>
    <col min="4354" max="4354" width="5.140625" style="15" customWidth="1"/>
    <col min="4355" max="4355" width="53.28515625" style="15" customWidth="1"/>
    <col min="4356" max="4356" width="6.5703125" style="15" customWidth="1"/>
    <col min="4357" max="4357" width="6.28515625" style="15" customWidth="1"/>
    <col min="4358" max="4358" width="17.42578125" style="15" customWidth="1"/>
    <col min="4359" max="4609" width="9.140625" style="15"/>
    <col min="4610" max="4610" width="5.140625" style="15" customWidth="1"/>
    <col min="4611" max="4611" width="53.28515625" style="15" customWidth="1"/>
    <col min="4612" max="4612" width="6.5703125" style="15" customWidth="1"/>
    <col min="4613" max="4613" width="6.28515625" style="15" customWidth="1"/>
    <col min="4614" max="4614" width="17.42578125" style="15" customWidth="1"/>
    <col min="4615" max="4865" width="9.140625" style="15"/>
    <col min="4866" max="4866" width="5.140625" style="15" customWidth="1"/>
    <col min="4867" max="4867" width="53.28515625" style="15" customWidth="1"/>
    <col min="4868" max="4868" width="6.5703125" style="15" customWidth="1"/>
    <col min="4869" max="4869" width="6.28515625" style="15" customWidth="1"/>
    <col min="4870" max="4870" width="17.42578125" style="15" customWidth="1"/>
    <col min="4871" max="5121" width="9.140625" style="15"/>
    <col min="5122" max="5122" width="5.140625" style="15" customWidth="1"/>
    <col min="5123" max="5123" width="53.28515625" style="15" customWidth="1"/>
    <col min="5124" max="5124" width="6.5703125" style="15" customWidth="1"/>
    <col min="5125" max="5125" width="6.28515625" style="15" customWidth="1"/>
    <col min="5126" max="5126" width="17.42578125" style="15" customWidth="1"/>
    <col min="5127" max="5377" width="9.140625" style="15"/>
    <col min="5378" max="5378" width="5.140625" style="15" customWidth="1"/>
    <col min="5379" max="5379" width="53.28515625" style="15" customWidth="1"/>
    <col min="5380" max="5380" width="6.5703125" style="15" customWidth="1"/>
    <col min="5381" max="5381" width="6.28515625" style="15" customWidth="1"/>
    <col min="5382" max="5382" width="17.42578125" style="15" customWidth="1"/>
    <col min="5383" max="5633" width="9.140625" style="15"/>
    <col min="5634" max="5634" width="5.140625" style="15" customWidth="1"/>
    <col min="5635" max="5635" width="53.28515625" style="15" customWidth="1"/>
    <col min="5636" max="5636" width="6.5703125" style="15" customWidth="1"/>
    <col min="5637" max="5637" width="6.28515625" style="15" customWidth="1"/>
    <col min="5638" max="5638" width="17.42578125" style="15" customWidth="1"/>
    <col min="5639" max="5889" width="9.140625" style="15"/>
    <col min="5890" max="5890" width="5.140625" style="15" customWidth="1"/>
    <col min="5891" max="5891" width="53.28515625" style="15" customWidth="1"/>
    <col min="5892" max="5892" width="6.5703125" style="15" customWidth="1"/>
    <col min="5893" max="5893" width="6.28515625" style="15" customWidth="1"/>
    <col min="5894" max="5894" width="17.42578125" style="15" customWidth="1"/>
    <col min="5895" max="6145" width="9.140625" style="15"/>
    <col min="6146" max="6146" width="5.140625" style="15" customWidth="1"/>
    <col min="6147" max="6147" width="53.28515625" style="15" customWidth="1"/>
    <col min="6148" max="6148" width="6.5703125" style="15" customWidth="1"/>
    <col min="6149" max="6149" width="6.28515625" style="15" customWidth="1"/>
    <col min="6150" max="6150" width="17.42578125" style="15" customWidth="1"/>
    <col min="6151" max="6401" width="9.140625" style="15"/>
    <col min="6402" max="6402" width="5.140625" style="15" customWidth="1"/>
    <col min="6403" max="6403" width="53.28515625" style="15" customWidth="1"/>
    <col min="6404" max="6404" width="6.5703125" style="15" customWidth="1"/>
    <col min="6405" max="6405" width="6.28515625" style="15" customWidth="1"/>
    <col min="6406" max="6406" width="17.42578125" style="15" customWidth="1"/>
    <col min="6407" max="6657" width="9.140625" style="15"/>
    <col min="6658" max="6658" width="5.140625" style="15" customWidth="1"/>
    <col min="6659" max="6659" width="53.28515625" style="15" customWidth="1"/>
    <col min="6660" max="6660" width="6.5703125" style="15" customWidth="1"/>
    <col min="6661" max="6661" width="6.28515625" style="15" customWidth="1"/>
    <col min="6662" max="6662" width="17.42578125" style="15" customWidth="1"/>
    <col min="6663" max="6913" width="9.140625" style="15"/>
    <col min="6914" max="6914" width="5.140625" style="15" customWidth="1"/>
    <col min="6915" max="6915" width="53.28515625" style="15" customWidth="1"/>
    <col min="6916" max="6916" width="6.5703125" style="15" customWidth="1"/>
    <col min="6917" max="6917" width="6.28515625" style="15" customWidth="1"/>
    <col min="6918" max="6918" width="17.42578125" style="15" customWidth="1"/>
    <col min="6919" max="7169" width="9.140625" style="15"/>
    <col min="7170" max="7170" width="5.140625" style="15" customWidth="1"/>
    <col min="7171" max="7171" width="53.28515625" style="15" customWidth="1"/>
    <col min="7172" max="7172" width="6.5703125" style="15" customWidth="1"/>
    <col min="7173" max="7173" width="6.28515625" style="15" customWidth="1"/>
    <col min="7174" max="7174" width="17.42578125" style="15" customWidth="1"/>
    <col min="7175" max="7425" width="9.140625" style="15"/>
    <col min="7426" max="7426" width="5.140625" style="15" customWidth="1"/>
    <col min="7427" max="7427" width="53.28515625" style="15" customWidth="1"/>
    <col min="7428" max="7428" width="6.5703125" style="15" customWidth="1"/>
    <col min="7429" max="7429" width="6.28515625" style="15" customWidth="1"/>
    <col min="7430" max="7430" width="17.42578125" style="15" customWidth="1"/>
    <col min="7431" max="7681" width="9.140625" style="15"/>
    <col min="7682" max="7682" width="5.140625" style="15" customWidth="1"/>
    <col min="7683" max="7683" width="53.28515625" style="15" customWidth="1"/>
    <col min="7684" max="7684" width="6.5703125" style="15" customWidth="1"/>
    <col min="7685" max="7685" width="6.28515625" style="15" customWidth="1"/>
    <col min="7686" max="7686" width="17.42578125" style="15" customWidth="1"/>
    <col min="7687" max="7937" width="9.140625" style="15"/>
    <col min="7938" max="7938" width="5.140625" style="15" customWidth="1"/>
    <col min="7939" max="7939" width="53.28515625" style="15" customWidth="1"/>
    <col min="7940" max="7940" width="6.5703125" style="15" customWidth="1"/>
    <col min="7941" max="7941" width="6.28515625" style="15" customWidth="1"/>
    <col min="7942" max="7942" width="17.42578125" style="15" customWidth="1"/>
    <col min="7943" max="8193" width="9.140625" style="15"/>
    <col min="8194" max="8194" width="5.140625" style="15" customWidth="1"/>
    <col min="8195" max="8195" width="53.28515625" style="15" customWidth="1"/>
    <col min="8196" max="8196" width="6.5703125" style="15" customWidth="1"/>
    <col min="8197" max="8197" width="6.28515625" style="15" customWidth="1"/>
    <col min="8198" max="8198" width="17.42578125" style="15" customWidth="1"/>
    <col min="8199" max="8449" width="9.140625" style="15"/>
    <col min="8450" max="8450" width="5.140625" style="15" customWidth="1"/>
    <col min="8451" max="8451" width="53.28515625" style="15" customWidth="1"/>
    <col min="8452" max="8452" width="6.5703125" style="15" customWidth="1"/>
    <col min="8453" max="8453" width="6.28515625" style="15" customWidth="1"/>
    <col min="8454" max="8454" width="17.42578125" style="15" customWidth="1"/>
    <col min="8455" max="8705" width="9.140625" style="15"/>
    <col min="8706" max="8706" width="5.140625" style="15" customWidth="1"/>
    <col min="8707" max="8707" width="53.28515625" style="15" customWidth="1"/>
    <col min="8708" max="8708" width="6.5703125" style="15" customWidth="1"/>
    <col min="8709" max="8709" width="6.28515625" style="15" customWidth="1"/>
    <col min="8710" max="8710" width="17.42578125" style="15" customWidth="1"/>
    <col min="8711" max="8961" width="9.140625" style="15"/>
    <col min="8962" max="8962" width="5.140625" style="15" customWidth="1"/>
    <col min="8963" max="8963" width="53.28515625" style="15" customWidth="1"/>
    <col min="8964" max="8964" width="6.5703125" style="15" customWidth="1"/>
    <col min="8965" max="8965" width="6.28515625" style="15" customWidth="1"/>
    <col min="8966" max="8966" width="17.42578125" style="15" customWidth="1"/>
    <col min="8967" max="9217" width="9.140625" style="15"/>
    <col min="9218" max="9218" width="5.140625" style="15" customWidth="1"/>
    <col min="9219" max="9219" width="53.28515625" style="15" customWidth="1"/>
    <col min="9220" max="9220" width="6.5703125" style="15" customWidth="1"/>
    <col min="9221" max="9221" width="6.28515625" style="15" customWidth="1"/>
    <col min="9222" max="9222" width="17.42578125" style="15" customWidth="1"/>
    <col min="9223" max="9473" width="9.140625" style="15"/>
    <col min="9474" max="9474" width="5.140625" style="15" customWidth="1"/>
    <col min="9475" max="9475" width="53.28515625" style="15" customWidth="1"/>
    <col min="9476" max="9476" width="6.5703125" style="15" customWidth="1"/>
    <col min="9477" max="9477" width="6.28515625" style="15" customWidth="1"/>
    <col min="9478" max="9478" width="17.42578125" style="15" customWidth="1"/>
    <col min="9479" max="9729" width="9.140625" style="15"/>
    <col min="9730" max="9730" width="5.140625" style="15" customWidth="1"/>
    <col min="9731" max="9731" width="53.28515625" style="15" customWidth="1"/>
    <col min="9732" max="9732" width="6.5703125" style="15" customWidth="1"/>
    <col min="9733" max="9733" width="6.28515625" style="15" customWidth="1"/>
    <col min="9734" max="9734" width="17.42578125" style="15" customWidth="1"/>
    <col min="9735" max="9985" width="9.140625" style="15"/>
    <col min="9986" max="9986" width="5.140625" style="15" customWidth="1"/>
    <col min="9987" max="9987" width="53.28515625" style="15" customWidth="1"/>
    <col min="9988" max="9988" width="6.5703125" style="15" customWidth="1"/>
    <col min="9989" max="9989" width="6.28515625" style="15" customWidth="1"/>
    <col min="9990" max="9990" width="17.42578125" style="15" customWidth="1"/>
    <col min="9991" max="10241" width="9.140625" style="15"/>
    <col min="10242" max="10242" width="5.140625" style="15" customWidth="1"/>
    <col min="10243" max="10243" width="53.28515625" style="15" customWidth="1"/>
    <col min="10244" max="10244" width="6.5703125" style="15" customWidth="1"/>
    <col min="10245" max="10245" width="6.28515625" style="15" customWidth="1"/>
    <col min="10246" max="10246" width="17.42578125" style="15" customWidth="1"/>
    <col min="10247" max="10497" width="9.140625" style="15"/>
    <col min="10498" max="10498" width="5.140625" style="15" customWidth="1"/>
    <col min="10499" max="10499" width="53.28515625" style="15" customWidth="1"/>
    <col min="10500" max="10500" width="6.5703125" style="15" customWidth="1"/>
    <col min="10501" max="10501" width="6.28515625" style="15" customWidth="1"/>
    <col min="10502" max="10502" width="17.42578125" style="15" customWidth="1"/>
    <col min="10503" max="10753" width="9.140625" style="15"/>
    <col min="10754" max="10754" width="5.140625" style="15" customWidth="1"/>
    <col min="10755" max="10755" width="53.28515625" style="15" customWidth="1"/>
    <col min="10756" max="10756" width="6.5703125" style="15" customWidth="1"/>
    <col min="10757" max="10757" width="6.28515625" style="15" customWidth="1"/>
    <col min="10758" max="10758" width="17.42578125" style="15" customWidth="1"/>
    <col min="10759" max="11009" width="9.140625" style="15"/>
    <col min="11010" max="11010" width="5.140625" style="15" customWidth="1"/>
    <col min="11011" max="11011" width="53.28515625" style="15" customWidth="1"/>
    <col min="11012" max="11012" width="6.5703125" style="15" customWidth="1"/>
    <col min="11013" max="11013" width="6.28515625" style="15" customWidth="1"/>
    <col min="11014" max="11014" width="17.42578125" style="15" customWidth="1"/>
    <col min="11015" max="11265" width="9.140625" style="15"/>
    <col min="11266" max="11266" width="5.140625" style="15" customWidth="1"/>
    <col min="11267" max="11267" width="53.28515625" style="15" customWidth="1"/>
    <col min="11268" max="11268" width="6.5703125" style="15" customWidth="1"/>
    <col min="11269" max="11269" width="6.28515625" style="15" customWidth="1"/>
    <col min="11270" max="11270" width="17.42578125" style="15" customWidth="1"/>
    <col min="11271" max="11521" width="9.140625" style="15"/>
    <col min="11522" max="11522" width="5.140625" style="15" customWidth="1"/>
    <col min="11523" max="11523" width="53.28515625" style="15" customWidth="1"/>
    <col min="11524" max="11524" width="6.5703125" style="15" customWidth="1"/>
    <col min="11525" max="11525" width="6.28515625" style="15" customWidth="1"/>
    <col min="11526" max="11526" width="17.42578125" style="15" customWidth="1"/>
    <col min="11527" max="11777" width="9.140625" style="15"/>
    <col min="11778" max="11778" width="5.140625" style="15" customWidth="1"/>
    <col min="11779" max="11779" width="53.28515625" style="15" customWidth="1"/>
    <col min="11780" max="11780" width="6.5703125" style="15" customWidth="1"/>
    <col min="11781" max="11781" width="6.28515625" style="15" customWidth="1"/>
    <col min="11782" max="11782" width="17.42578125" style="15" customWidth="1"/>
    <col min="11783" max="12033" width="9.140625" style="15"/>
    <col min="12034" max="12034" width="5.140625" style="15" customWidth="1"/>
    <col min="12035" max="12035" width="53.28515625" style="15" customWidth="1"/>
    <col min="12036" max="12036" width="6.5703125" style="15" customWidth="1"/>
    <col min="12037" max="12037" width="6.28515625" style="15" customWidth="1"/>
    <col min="12038" max="12038" width="17.42578125" style="15" customWidth="1"/>
    <col min="12039" max="12289" width="9.140625" style="15"/>
    <col min="12290" max="12290" width="5.140625" style="15" customWidth="1"/>
    <col min="12291" max="12291" width="53.28515625" style="15" customWidth="1"/>
    <col min="12292" max="12292" width="6.5703125" style="15" customWidth="1"/>
    <col min="12293" max="12293" width="6.28515625" style="15" customWidth="1"/>
    <col min="12294" max="12294" width="17.42578125" style="15" customWidth="1"/>
    <col min="12295" max="12545" width="9.140625" style="15"/>
    <col min="12546" max="12546" width="5.140625" style="15" customWidth="1"/>
    <col min="12547" max="12547" width="53.28515625" style="15" customWidth="1"/>
    <col min="12548" max="12548" width="6.5703125" style="15" customWidth="1"/>
    <col min="12549" max="12549" width="6.28515625" style="15" customWidth="1"/>
    <col min="12550" max="12550" width="17.42578125" style="15" customWidth="1"/>
    <col min="12551" max="12801" width="9.140625" style="15"/>
    <col min="12802" max="12802" width="5.140625" style="15" customWidth="1"/>
    <col min="12803" max="12803" width="53.28515625" style="15" customWidth="1"/>
    <col min="12804" max="12804" width="6.5703125" style="15" customWidth="1"/>
    <col min="12805" max="12805" width="6.28515625" style="15" customWidth="1"/>
    <col min="12806" max="12806" width="17.42578125" style="15" customWidth="1"/>
    <col min="12807" max="13057" width="9.140625" style="15"/>
    <col min="13058" max="13058" width="5.140625" style="15" customWidth="1"/>
    <col min="13059" max="13059" width="53.28515625" style="15" customWidth="1"/>
    <col min="13060" max="13060" width="6.5703125" style="15" customWidth="1"/>
    <col min="13061" max="13061" width="6.28515625" style="15" customWidth="1"/>
    <col min="13062" max="13062" width="17.42578125" style="15" customWidth="1"/>
    <col min="13063" max="13313" width="9.140625" style="15"/>
    <col min="13314" max="13314" width="5.140625" style="15" customWidth="1"/>
    <col min="13315" max="13315" width="53.28515625" style="15" customWidth="1"/>
    <col min="13316" max="13316" width="6.5703125" style="15" customWidth="1"/>
    <col min="13317" max="13317" width="6.28515625" style="15" customWidth="1"/>
    <col min="13318" max="13318" width="17.42578125" style="15" customWidth="1"/>
    <col min="13319" max="13569" width="9.140625" style="15"/>
    <col min="13570" max="13570" width="5.140625" style="15" customWidth="1"/>
    <col min="13571" max="13571" width="53.28515625" style="15" customWidth="1"/>
    <col min="13572" max="13572" width="6.5703125" style="15" customWidth="1"/>
    <col min="13573" max="13573" width="6.28515625" style="15" customWidth="1"/>
    <col min="13574" max="13574" width="17.42578125" style="15" customWidth="1"/>
    <col min="13575" max="13825" width="9.140625" style="15"/>
    <col min="13826" max="13826" width="5.140625" style="15" customWidth="1"/>
    <col min="13827" max="13827" width="53.28515625" style="15" customWidth="1"/>
    <col min="13828" max="13828" width="6.5703125" style="15" customWidth="1"/>
    <col min="13829" max="13829" width="6.28515625" style="15" customWidth="1"/>
    <col min="13830" max="13830" width="17.42578125" style="15" customWidth="1"/>
    <col min="13831" max="14081" width="9.140625" style="15"/>
    <col min="14082" max="14082" width="5.140625" style="15" customWidth="1"/>
    <col min="14083" max="14083" width="53.28515625" style="15" customWidth="1"/>
    <col min="14084" max="14084" width="6.5703125" style="15" customWidth="1"/>
    <col min="14085" max="14085" width="6.28515625" style="15" customWidth="1"/>
    <col min="14086" max="14086" width="17.42578125" style="15" customWidth="1"/>
    <col min="14087" max="14337" width="9.140625" style="15"/>
    <col min="14338" max="14338" width="5.140625" style="15" customWidth="1"/>
    <col min="14339" max="14339" width="53.28515625" style="15" customWidth="1"/>
    <col min="14340" max="14340" width="6.5703125" style="15" customWidth="1"/>
    <col min="14341" max="14341" width="6.28515625" style="15" customWidth="1"/>
    <col min="14342" max="14342" width="17.42578125" style="15" customWidth="1"/>
    <col min="14343" max="14593" width="9.140625" style="15"/>
    <col min="14594" max="14594" width="5.140625" style="15" customWidth="1"/>
    <col min="14595" max="14595" width="53.28515625" style="15" customWidth="1"/>
    <col min="14596" max="14596" width="6.5703125" style="15" customWidth="1"/>
    <col min="14597" max="14597" width="6.28515625" style="15" customWidth="1"/>
    <col min="14598" max="14598" width="17.42578125" style="15" customWidth="1"/>
    <col min="14599" max="14849" width="9.140625" style="15"/>
    <col min="14850" max="14850" width="5.140625" style="15" customWidth="1"/>
    <col min="14851" max="14851" width="53.28515625" style="15" customWidth="1"/>
    <col min="14852" max="14852" width="6.5703125" style="15" customWidth="1"/>
    <col min="14853" max="14853" width="6.28515625" style="15" customWidth="1"/>
    <col min="14854" max="14854" width="17.42578125" style="15" customWidth="1"/>
    <col min="14855" max="15105" width="9.140625" style="15"/>
    <col min="15106" max="15106" width="5.140625" style="15" customWidth="1"/>
    <col min="15107" max="15107" width="53.28515625" style="15" customWidth="1"/>
    <col min="15108" max="15108" width="6.5703125" style="15" customWidth="1"/>
    <col min="15109" max="15109" width="6.28515625" style="15" customWidth="1"/>
    <col min="15110" max="15110" width="17.42578125" style="15" customWidth="1"/>
    <col min="15111" max="15361" width="9.140625" style="15"/>
    <col min="15362" max="15362" width="5.140625" style="15" customWidth="1"/>
    <col min="15363" max="15363" width="53.28515625" style="15" customWidth="1"/>
    <col min="15364" max="15364" width="6.5703125" style="15" customWidth="1"/>
    <col min="15365" max="15365" width="6.28515625" style="15" customWidth="1"/>
    <col min="15366" max="15366" width="17.42578125" style="15" customWidth="1"/>
    <col min="15367" max="15617" width="9.140625" style="15"/>
    <col min="15618" max="15618" width="5.140625" style="15" customWidth="1"/>
    <col min="15619" max="15619" width="53.28515625" style="15" customWidth="1"/>
    <col min="15620" max="15620" width="6.5703125" style="15" customWidth="1"/>
    <col min="15621" max="15621" width="6.28515625" style="15" customWidth="1"/>
    <col min="15622" max="15622" width="17.42578125" style="15" customWidth="1"/>
    <col min="15623" max="15873" width="9.140625" style="15"/>
    <col min="15874" max="15874" width="5.140625" style="15" customWidth="1"/>
    <col min="15875" max="15875" width="53.28515625" style="15" customWidth="1"/>
    <col min="15876" max="15876" width="6.5703125" style="15" customWidth="1"/>
    <col min="15877" max="15877" width="6.28515625" style="15" customWidth="1"/>
    <col min="15878" max="15878" width="17.42578125" style="15" customWidth="1"/>
    <col min="15879" max="16129" width="9.140625" style="15"/>
    <col min="16130" max="16130" width="5.140625" style="15" customWidth="1"/>
    <col min="16131" max="16131" width="53.28515625" style="15" customWidth="1"/>
    <col min="16132" max="16132" width="6.5703125" style="15" customWidth="1"/>
    <col min="16133" max="16133" width="6.28515625" style="15" customWidth="1"/>
    <col min="16134" max="16134" width="17.42578125" style="15" customWidth="1"/>
    <col min="16135" max="16384" width="9.140625" style="15"/>
  </cols>
  <sheetData>
    <row r="1" spans="1:7" s="14" customFormat="1" ht="57.75" customHeight="1">
      <c r="A1" s="629" t="s">
        <v>3</v>
      </c>
      <c r="B1" s="630" t="s">
        <v>4</v>
      </c>
      <c r="C1" s="631" t="s">
        <v>5</v>
      </c>
      <c r="D1" s="632" t="s">
        <v>0</v>
      </c>
      <c r="E1" s="633" t="s">
        <v>679</v>
      </c>
      <c r="F1" s="634" t="s">
        <v>680</v>
      </c>
      <c r="G1" s="635" t="s">
        <v>681</v>
      </c>
    </row>
    <row r="2" spans="1:7">
      <c r="B2" s="336"/>
      <c r="C2" s="474"/>
      <c r="D2" s="475"/>
      <c r="E2" s="636"/>
      <c r="F2" s="637"/>
    </row>
    <row r="3" spans="1:7">
      <c r="B3" s="638" t="s">
        <v>657</v>
      </c>
      <c r="F3" s="376"/>
    </row>
    <row r="4" spans="1:7">
      <c r="A4" s="373">
        <v>1</v>
      </c>
      <c r="B4" s="331" t="s">
        <v>128</v>
      </c>
      <c r="E4" s="639">
        <f>'Main Building'!F65</f>
        <v>4365.159420289855</v>
      </c>
      <c r="F4" s="376">
        <f>'Main Building'!K65</f>
        <v>14441.705314009661</v>
      </c>
      <c r="G4" s="640">
        <f>E4+F4</f>
        <v>18806.864734299517</v>
      </c>
    </row>
    <row r="5" spans="1:7">
      <c r="A5" s="373">
        <f>A4+1</f>
        <v>2</v>
      </c>
      <c r="B5" s="330" t="s">
        <v>447</v>
      </c>
      <c r="E5" s="639">
        <f>'Main Building'!F166</f>
        <v>4360.6956521739139</v>
      </c>
      <c r="F5" s="376">
        <f>'Main Building'!K166</f>
        <v>23350.681823540177</v>
      </c>
      <c r="G5" s="640">
        <f t="shared" ref="G5:G13" si="0">E5+F5</f>
        <v>27711.377475714093</v>
      </c>
    </row>
    <row r="6" spans="1:7">
      <c r="A6" s="373">
        <f t="shared" ref="A6:A13" si="1">A5+1</f>
        <v>3</v>
      </c>
      <c r="B6" s="330" t="s">
        <v>448</v>
      </c>
      <c r="E6" s="639">
        <f>'Main Building'!F247</f>
        <v>1919.855072463768</v>
      </c>
      <c r="F6" s="376">
        <f>'Main Building'!K247</f>
        <v>10045.434782608696</v>
      </c>
      <c r="G6" s="640">
        <f t="shared" si="0"/>
        <v>11965.289855072464</v>
      </c>
    </row>
    <row r="7" spans="1:7">
      <c r="A7" s="373">
        <f t="shared" si="1"/>
        <v>4</v>
      </c>
      <c r="B7" s="330" t="s">
        <v>449</v>
      </c>
      <c r="E7" s="639">
        <f>'Main Building'!F295</f>
        <v>2136.2318840579715</v>
      </c>
      <c r="F7" s="376">
        <f>'Main Building'!K295</f>
        <v>6970.1449275362311</v>
      </c>
      <c r="G7" s="640">
        <f t="shared" si="0"/>
        <v>9106.3768115942021</v>
      </c>
    </row>
    <row r="8" spans="1:7">
      <c r="A8" s="373">
        <f t="shared" si="1"/>
        <v>5</v>
      </c>
      <c r="B8" s="330" t="s">
        <v>450</v>
      </c>
      <c r="E8" s="639">
        <f>'Main Building'!F388</f>
        <v>979.4202898550725</v>
      </c>
      <c r="F8" s="376">
        <f>'Main Building'!K388</f>
        <v>9484.927536231884</v>
      </c>
      <c r="G8" s="640">
        <f t="shared" si="0"/>
        <v>10464.347826086956</v>
      </c>
    </row>
    <row r="9" spans="1:7" ht="20.25" customHeight="1">
      <c r="A9" s="373">
        <f t="shared" si="1"/>
        <v>6</v>
      </c>
      <c r="B9" s="330" t="s">
        <v>451</v>
      </c>
      <c r="E9" s="639">
        <f>'Main Building'!F468</f>
        <v>585.50724637681151</v>
      </c>
      <c r="F9" s="376">
        <f>'Main Building'!K468</f>
        <v>5772.7420289855072</v>
      </c>
      <c r="G9" s="640">
        <f t="shared" si="0"/>
        <v>6358.2492753623192</v>
      </c>
    </row>
    <row r="10" spans="1:7" ht="20.25" customHeight="1">
      <c r="A10" s="373">
        <f t="shared" si="1"/>
        <v>7</v>
      </c>
      <c r="B10" s="330" t="s">
        <v>113</v>
      </c>
      <c r="E10" s="639">
        <f>'Main Building'!F556</f>
        <v>4624.347826086956</v>
      </c>
      <c r="F10" s="376">
        <f>'Main Building'!K556</f>
        <v>6052.173913043478</v>
      </c>
      <c r="G10" s="640">
        <f t="shared" si="0"/>
        <v>10676.521739130434</v>
      </c>
    </row>
    <row r="11" spans="1:7">
      <c r="A11" s="373">
        <f t="shared" si="1"/>
        <v>8</v>
      </c>
      <c r="B11" s="330" t="s">
        <v>549</v>
      </c>
      <c r="E11" s="639">
        <f>'Main Building'!F638</f>
        <v>1755.36231884058</v>
      </c>
      <c r="F11" s="376">
        <f>'Main Building'!K638</f>
        <v>3618.840579710145</v>
      </c>
      <c r="G11" s="640">
        <f t="shared" si="0"/>
        <v>5374.202898550725</v>
      </c>
    </row>
    <row r="12" spans="1:7">
      <c r="A12" s="373">
        <f t="shared" si="1"/>
        <v>9</v>
      </c>
      <c r="B12" s="330" t="s">
        <v>654</v>
      </c>
      <c r="E12" s="639">
        <f>'Main Building'!F726</f>
        <v>997.10144927536237</v>
      </c>
      <c r="F12" s="376">
        <f>'Main Building'!K726</f>
        <v>8145.797101449275</v>
      </c>
      <c r="G12" s="640">
        <f t="shared" si="0"/>
        <v>9142.898550724638</v>
      </c>
    </row>
    <row r="13" spans="1:7">
      <c r="A13" s="373">
        <f t="shared" si="1"/>
        <v>10</v>
      </c>
      <c r="B13" s="330" t="s">
        <v>672</v>
      </c>
      <c r="E13" s="639">
        <f>'Main Building'!F751</f>
        <v>678.26086956521738</v>
      </c>
      <c r="F13" s="376">
        <f>'Main Building'!K751</f>
        <v>849.27536231884062</v>
      </c>
      <c r="G13" s="640">
        <f t="shared" si="0"/>
        <v>1527.536231884058</v>
      </c>
    </row>
    <row r="14" spans="1:7">
      <c r="F14" s="376"/>
      <c r="G14" s="640"/>
    </row>
    <row r="15" spans="1:7">
      <c r="F15" s="376"/>
      <c r="G15" s="640"/>
    </row>
    <row r="16" spans="1:7">
      <c r="F16" s="376"/>
      <c r="G16" s="640"/>
    </row>
    <row r="17" spans="1:7">
      <c r="F17" s="376"/>
      <c r="G17" s="640"/>
    </row>
    <row r="18" spans="1:7">
      <c r="F18" s="376"/>
      <c r="G18" s="640"/>
    </row>
    <row r="19" spans="1:7">
      <c r="F19" s="376"/>
      <c r="G19" s="640"/>
    </row>
    <row r="20" spans="1:7">
      <c r="F20" s="376"/>
      <c r="G20" s="640"/>
    </row>
    <row r="21" spans="1:7">
      <c r="F21" s="376"/>
      <c r="G21" s="640"/>
    </row>
    <row r="22" spans="1:7" s="17" customFormat="1" ht="20.25" thickBot="1">
      <c r="A22" s="629"/>
      <c r="B22" s="308" t="s">
        <v>444</v>
      </c>
      <c r="C22" s="631"/>
      <c r="D22" s="632"/>
      <c r="E22" s="641">
        <f>SUM(E4:E21)</f>
        <v>22401.942028985508</v>
      </c>
      <c r="F22" s="641">
        <f>SUM(F4:F21)</f>
        <v>88731.723369433908</v>
      </c>
      <c r="G22" s="641">
        <f>SUM(G4:G21)</f>
        <v>111133.66539841941</v>
      </c>
    </row>
    <row r="23" spans="1:7" ht="20.25" thickTop="1"/>
  </sheetData>
  <printOptions horizontalCentered="1" verticalCentered="1"/>
  <pageMargins left="0.7" right="0.7" top="0.75" bottom="0.75" header="0.3" footer="0.3"/>
  <pageSetup paperSize="9" scale="98" fitToHeight="0" orientation="landscape" r:id="rId1"/>
  <headerFooter alignWithMargins="0">
    <oddHeader>&amp;C&amp;F</oddHead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52"/>
  <sheetViews>
    <sheetView showZeros="0" view="pageBreakPreview" topLeftCell="A263" zoomScale="80" zoomScaleNormal="100" zoomScaleSheetLayoutView="80" workbookViewId="0">
      <selection activeCell="W270" sqref="W270"/>
    </sheetView>
  </sheetViews>
  <sheetFormatPr defaultColWidth="9.140625" defaultRowHeight="19.5"/>
  <cols>
    <col min="1" max="1" width="8.140625" style="245" customWidth="1"/>
    <col min="2" max="2" width="46.42578125" style="250" customWidth="1"/>
    <col min="3" max="3" width="7.5703125" style="247" customWidth="1"/>
    <col min="4" max="4" width="8.85546875" style="248" customWidth="1"/>
    <col min="5" max="5" width="13.140625" style="865" customWidth="1"/>
    <col min="6" max="6" width="14.7109375" style="866" customWidth="1"/>
    <col min="7" max="7" width="23.140625" style="249" customWidth="1"/>
    <col min="8" max="8" width="8.42578125" style="247" customWidth="1"/>
    <col min="9" max="9" width="10" style="248" bestFit="1" customWidth="1"/>
    <col min="10" max="10" width="14.140625" style="866" customWidth="1"/>
    <col min="11" max="11" width="18.7109375" style="866" customWidth="1"/>
    <col min="12" max="12" width="8.85546875" style="117" hidden="1" customWidth="1"/>
    <col min="13" max="13" width="10.42578125" style="117" hidden="1" customWidth="1"/>
    <col min="14" max="15" width="11.28515625" style="117" hidden="1" customWidth="1"/>
    <col min="16" max="16" width="15.7109375" style="117" hidden="1" customWidth="1"/>
    <col min="17" max="18" width="0" style="8" hidden="1" customWidth="1"/>
    <col min="19" max="19" width="13.5703125" style="8" hidden="1" customWidth="1"/>
    <col min="20" max="20" width="11.28515625" style="8" hidden="1" customWidth="1"/>
    <col min="21" max="21" width="13.42578125" style="8" hidden="1" customWidth="1"/>
    <col min="22" max="22" width="0" style="8" hidden="1" customWidth="1"/>
    <col min="23" max="23" width="15.85546875" style="8" bestFit="1" customWidth="1"/>
    <col min="24" max="16384" width="9.140625" style="8"/>
  </cols>
  <sheetData>
    <row r="1" spans="1:23" s="9" customFormat="1">
      <c r="A1" s="795" t="s">
        <v>35</v>
      </c>
      <c r="B1" s="795"/>
      <c r="C1" s="796" t="s">
        <v>36</v>
      </c>
      <c r="D1" s="796"/>
      <c r="E1" s="796"/>
      <c r="F1" s="796"/>
      <c r="G1" s="795" t="s">
        <v>118</v>
      </c>
      <c r="H1" s="795"/>
      <c r="I1" s="795"/>
      <c r="J1" s="795"/>
      <c r="K1" s="795"/>
      <c r="L1" s="118"/>
      <c r="M1" s="119"/>
      <c r="N1" s="119"/>
      <c r="O1" s="119"/>
      <c r="P1" s="119"/>
    </row>
    <row r="2" spans="1:23" s="10" customFormat="1" ht="45.75" customHeight="1">
      <c r="A2" s="239" t="s">
        <v>2</v>
      </c>
      <c r="B2" s="240" t="s">
        <v>4</v>
      </c>
      <c r="C2" s="241" t="s">
        <v>5</v>
      </c>
      <c r="D2" s="242" t="s">
        <v>0</v>
      </c>
      <c r="E2" s="863" t="s">
        <v>682</v>
      </c>
      <c r="F2" s="864" t="s">
        <v>683</v>
      </c>
      <c r="G2" s="241" t="s">
        <v>37</v>
      </c>
      <c r="H2" s="241" t="s">
        <v>5</v>
      </c>
      <c r="I2" s="242" t="s">
        <v>0</v>
      </c>
      <c r="J2" s="864" t="s">
        <v>684</v>
      </c>
      <c r="K2" s="864" t="s">
        <v>685</v>
      </c>
      <c r="L2" s="120"/>
      <c r="M2" s="121"/>
      <c r="N2" s="121"/>
      <c r="O2" s="121"/>
      <c r="P2" s="121"/>
    </row>
    <row r="3" spans="1:23" s="113" customFormat="1" ht="20.100000000000001" customHeight="1">
      <c r="A3" s="245"/>
      <c r="B3" s="246" t="s">
        <v>494</v>
      </c>
      <c r="C3" s="247"/>
      <c r="D3" s="248"/>
      <c r="E3" s="865"/>
      <c r="F3" s="866"/>
      <c r="G3" s="249"/>
      <c r="H3" s="247"/>
      <c r="I3" s="248"/>
      <c r="J3" s="866"/>
      <c r="K3" s="942"/>
      <c r="L3" s="360"/>
      <c r="M3" s="360"/>
      <c r="N3" s="360"/>
      <c r="O3" s="360"/>
      <c r="P3" s="360"/>
    </row>
    <row r="4" spans="1:23" s="113" customFormat="1" ht="40.5" customHeight="1">
      <c r="A4" s="286"/>
      <c r="B4" s="533" t="s">
        <v>495</v>
      </c>
      <c r="C4" s="287"/>
      <c r="D4" s="288"/>
      <c r="E4" s="867"/>
      <c r="F4" s="868"/>
      <c r="G4" s="483"/>
      <c r="H4" s="287"/>
      <c r="I4" s="288"/>
      <c r="J4" s="868"/>
      <c r="K4" s="867"/>
      <c r="L4" s="360"/>
      <c r="M4" s="360"/>
      <c r="N4" s="360"/>
      <c r="O4" s="360"/>
      <c r="P4" s="360"/>
    </row>
    <row r="5" spans="1:23" s="113" customFormat="1" ht="57.75" customHeight="1">
      <c r="A5" s="286">
        <v>1</v>
      </c>
      <c r="B5" s="264" t="s">
        <v>623</v>
      </c>
      <c r="C5" s="287" t="s">
        <v>20</v>
      </c>
      <c r="D5" s="288">
        <v>518</v>
      </c>
      <c r="E5" s="867">
        <f>3000/3450</f>
        <v>0.86956521739130432</v>
      </c>
      <c r="F5" s="868">
        <f>D5*E5</f>
        <v>450.43478260869563</v>
      </c>
      <c r="G5" s="483" t="s">
        <v>38</v>
      </c>
      <c r="H5" s="287"/>
      <c r="I5" s="288"/>
      <c r="J5" s="868"/>
      <c r="K5" s="867"/>
      <c r="L5" s="360"/>
      <c r="M5" s="360"/>
      <c r="N5" s="360"/>
      <c r="O5" s="360"/>
      <c r="P5" s="360"/>
      <c r="W5" s="113">
        <f>E5/3500</f>
        <v>2.4844720496894411E-4</v>
      </c>
    </row>
    <row r="6" spans="1:23" ht="39.75" customHeight="1">
      <c r="A6" s="245">
        <f>A5+1</f>
        <v>2</v>
      </c>
      <c r="B6" s="250" t="s">
        <v>33</v>
      </c>
      <c r="C6" s="247" t="s">
        <v>6</v>
      </c>
      <c r="D6" s="248">
        <f>ROUND('Foundation '!G25,0)</f>
        <v>93</v>
      </c>
      <c r="E6" s="865">
        <f>6000/3450</f>
        <v>1.7391304347826086</v>
      </c>
      <c r="F6" s="869">
        <f t="shared" ref="F6:F20" si="0">D6*E6</f>
        <v>161.7391304347826</v>
      </c>
      <c r="G6" s="249" t="s">
        <v>38</v>
      </c>
      <c r="K6" s="942"/>
    </row>
    <row r="7" spans="1:23" ht="40.5" customHeight="1">
      <c r="A7" s="245">
        <f>A6+1</f>
        <v>3</v>
      </c>
      <c r="B7" s="250" t="s">
        <v>214</v>
      </c>
      <c r="C7" s="247" t="s">
        <v>6</v>
      </c>
      <c r="D7" s="248">
        <f>ROUND('Foundation '!I40,0)</f>
        <v>74</v>
      </c>
      <c r="E7" s="865">
        <f>E6</f>
        <v>1.7391304347826086</v>
      </c>
      <c r="F7" s="869">
        <f t="shared" si="0"/>
        <v>128.69565217391303</v>
      </c>
      <c r="G7" s="249" t="s">
        <v>38</v>
      </c>
      <c r="K7" s="942"/>
    </row>
    <row r="8" spans="1:23" ht="49.5">
      <c r="A8" s="245">
        <f>A7+1</f>
        <v>4</v>
      </c>
      <c r="B8" s="250" t="s">
        <v>7</v>
      </c>
      <c r="C8" s="247" t="s">
        <v>6</v>
      </c>
      <c r="D8" s="248">
        <v>5</v>
      </c>
      <c r="E8" s="865">
        <f>50000/3450</f>
        <v>14.492753623188406</v>
      </c>
      <c r="F8" s="869">
        <f t="shared" si="0"/>
        <v>72.463768115942031</v>
      </c>
      <c r="G8" s="249" t="s">
        <v>38</v>
      </c>
      <c r="K8" s="942"/>
    </row>
    <row r="9" spans="1:23">
      <c r="A9" s="251"/>
      <c r="B9" s="246" t="s">
        <v>11</v>
      </c>
      <c r="C9" s="252"/>
      <c r="D9" s="253"/>
      <c r="E9" s="870"/>
      <c r="F9" s="869"/>
      <c r="G9" s="254"/>
      <c r="H9" s="252"/>
      <c r="I9" s="253"/>
      <c r="J9" s="876"/>
      <c r="K9" s="943"/>
    </row>
    <row r="10" spans="1:23">
      <c r="A10" s="251">
        <v>5</v>
      </c>
      <c r="B10" s="250" t="s">
        <v>13</v>
      </c>
      <c r="C10" s="252" t="s">
        <v>6</v>
      </c>
      <c r="D10" s="253">
        <f>ROUND(((D29*0.05)+D30+D34+D33+(D53*0.2))-D12,0)</f>
        <v>44</v>
      </c>
      <c r="E10" s="870">
        <f>15000/3450</f>
        <v>4.3478260869565215</v>
      </c>
      <c r="F10" s="869">
        <f t="shared" si="0"/>
        <v>191.30434782608694</v>
      </c>
      <c r="G10" s="254" t="s">
        <v>38</v>
      </c>
      <c r="H10" s="252"/>
      <c r="I10" s="253"/>
      <c r="J10" s="876"/>
      <c r="K10" s="943"/>
    </row>
    <row r="11" spans="1:23" ht="39.75" customHeight="1">
      <c r="A11" s="245">
        <f>A10+1</f>
        <v>6</v>
      </c>
      <c r="B11" s="250" t="s">
        <v>12</v>
      </c>
      <c r="C11" s="247" t="s">
        <v>6</v>
      </c>
      <c r="D11" s="248">
        <f>ROUND(((D6+D7+D8)-D10),0)</f>
        <v>128</v>
      </c>
      <c r="E11" s="865">
        <f>8000/3450</f>
        <v>2.318840579710145</v>
      </c>
      <c r="F11" s="869">
        <f t="shared" si="0"/>
        <v>296.81159420289856</v>
      </c>
      <c r="G11" s="249" t="s">
        <v>38</v>
      </c>
      <c r="K11" s="942"/>
    </row>
    <row r="12" spans="1:23" ht="74.25" customHeight="1">
      <c r="A12" s="245">
        <f>A11+1</f>
        <v>7</v>
      </c>
      <c r="B12" s="250" t="s">
        <v>62</v>
      </c>
      <c r="C12" s="247" t="s">
        <v>6</v>
      </c>
      <c r="D12" s="248">
        <f>D18*0.2</f>
        <v>30.200000000000003</v>
      </c>
      <c r="E12" s="865">
        <f>E11</f>
        <v>2.318840579710145</v>
      </c>
      <c r="F12" s="869">
        <f t="shared" si="0"/>
        <v>70.028985507246389</v>
      </c>
      <c r="G12" s="249" t="s">
        <v>38</v>
      </c>
      <c r="K12" s="942"/>
    </row>
    <row r="13" spans="1:23">
      <c r="A13" s="251"/>
      <c r="B13" s="246" t="s">
        <v>1</v>
      </c>
      <c r="C13" s="252"/>
      <c r="D13" s="253"/>
      <c r="E13" s="870"/>
      <c r="F13" s="869"/>
      <c r="G13" s="254"/>
      <c r="H13" s="252"/>
      <c r="I13" s="253"/>
      <c r="J13" s="876"/>
      <c r="K13" s="943"/>
    </row>
    <row r="14" spans="1:23" ht="49.5">
      <c r="A14" s="245">
        <v>8</v>
      </c>
      <c r="B14" s="250" t="s">
        <v>8</v>
      </c>
      <c r="C14" s="247" t="s">
        <v>2</v>
      </c>
      <c r="D14" s="248">
        <v>1</v>
      </c>
      <c r="E14" s="865">
        <f>250000/3450</f>
        <v>72.463768115942031</v>
      </c>
      <c r="F14" s="869">
        <f t="shared" si="0"/>
        <v>72.463768115942031</v>
      </c>
      <c r="G14" s="249" t="s">
        <v>38</v>
      </c>
      <c r="K14" s="942"/>
    </row>
    <row r="15" spans="1:23">
      <c r="A15" s="251"/>
      <c r="B15" s="246" t="s">
        <v>9</v>
      </c>
      <c r="C15" s="252"/>
      <c r="D15" s="253"/>
      <c r="E15" s="870"/>
      <c r="F15" s="869"/>
      <c r="G15" s="254"/>
      <c r="H15" s="252"/>
      <c r="I15" s="253"/>
      <c r="J15" s="876"/>
      <c r="K15" s="943"/>
    </row>
    <row r="16" spans="1:23" ht="33">
      <c r="A16" s="251">
        <v>9</v>
      </c>
      <c r="B16" s="250" t="s">
        <v>10</v>
      </c>
      <c r="C16" s="252" t="s">
        <v>2</v>
      </c>
      <c r="D16" s="253">
        <v>1</v>
      </c>
      <c r="E16" s="870">
        <f>E14</f>
        <v>72.463768115942031</v>
      </c>
      <c r="F16" s="869">
        <f t="shared" si="0"/>
        <v>72.463768115942031</v>
      </c>
      <c r="G16" s="254" t="s">
        <v>38</v>
      </c>
      <c r="H16" s="252"/>
      <c r="I16" s="253"/>
      <c r="J16" s="876"/>
      <c r="K16" s="943"/>
    </row>
    <row r="17" spans="1:11">
      <c r="A17" s="251"/>
      <c r="B17" s="246" t="s">
        <v>15</v>
      </c>
      <c r="C17" s="252"/>
      <c r="D17" s="253"/>
      <c r="E17" s="870"/>
      <c r="F17" s="869"/>
      <c r="G17" s="254"/>
      <c r="H17" s="252"/>
      <c r="I17" s="253"/>
      <c r="J17" s="876"/>
      <c r="K17" s="943"/>
    </row>
    <row r="18" spans="1:11" ht="49.5">
      <c r="A18" s="245">
        <v>10</v>
      </c>
      <c r="B18" s="250" t="s">
        <v>34</v>
      </c>
      <c r="C18" s="247" t="s">
        <v>29</v>
      </c>
      <c r="D18" s="248">
        <f>ROUNDUP((179.77-('Foundation '!C25*0.2)),0)</f>
        <v>151</v>
      </c>
      <c r="E18" s="865">
        <f>6000/3450</f>
        <v>1.7391304347826086</v>
      </c>
      <c r="F18" s="869">
        <f t="shared" si="0"/>
        <v>262.60869565217388</v>
      </c>
      <c r="G18" s="249" t="s">
        <v>50</v>
      </c>
      <c r="H18" s="247" t="s">
        <v>58</v>
      </c>
      <c r="I18" s="248">
        <f>ROUND(D18/13,0)</f>
        <v>12</v>
      </c>
      <c r="J18" s="866">
        <f>220000/3450</f>
        <v>63.768115942028984</v>
      </c>
      <c r="K18" s="944">
        <f t="shared" ref="K18:K28" si="1">I18*J18</f>
        <v>765.21739130434776</v>
      </c>
    </row>
    <row r="19" spans="1:11" ht="20.100000000000001" customHeight="1">
      <c r="A19" s="245">
        <f>A18+1</f>
        <v>11</v>
      </c>
      <c r="B19" s="250" t="s">
        <v>17</v>
      </c>
      <c r="C19" s="252" t="s">
        <v>16</v>
      </c>
      <c r="D19" s="253">
        <f>D18</f>
        <v>151</v>
      </c>
      <c r="E19" s="870">
        <f>1000/3450</f>
        <v>0.28985507246376813</v>
      </c>
      <c r="F19" s="869">
        <f t="shared" si="0"/>
        <v>43.768115942028984</v>
      </c>
      <c r="G19" s="254" t="s">
        <v>41</v>
      </c>
      <c r="H19" s="252" t="s">
        <v>58</v>
      </c>
      <c r="I19" s="253">
        <f>D19/60</f>
        <v>2.5166666666666666</v>
      </c>
      <c r="J19" s="876">
        <f>50000/3450</f>
        <v>14.492753623188406</v>
      </c>
      <c r="K19" s="944">
        <f t="shared" si="1"/>
        <v>36.473429951690818</v>
      </c>
    </row>
    <row r="20" spans="1:11" ht="39.75" customHeight="1">
      <c r="A20" s="245">
        <f>A19+1</f>
        <v>12</v>
      </c>
      <c r="B20" s="250" t="s">
        <v>26</v>
      </c>
      <c r="C20" s="247" t="s">
        <v>16</v>
      </c>
      <c r="D20" s="248">
        <f>ROUNDUP((('Foundation '!F25*2.6)+'Foundation '!J40+'Main Building'!D18),0)</f>
        <v>668</v>
      </c>
      <c r="E20" s="865">
        <f>500/3450</f>
        <v>0.14492753623188406</v>
      </c>
      <c r="F20" s="869">
        <f t="shared" si="0"/>
        <v>96.811594202898547</v>
      </c>
      <c r="G20" s="249" t="s">
        <v>59</v>
      </c>
      <c r="H20" s="247" t="s">
        <v>51</v>
      </c>
      <c r="I20" s="248">
        <f>D20/250</f>
        <v>2.6720000000000002</v>
      </c>
      <c r="J20" s="866">
        <f>150000/3450</f>
        <v>43.478260869565219</v>
      </c>
      <c r="K20" s="944">
        <f t="shared" si="1"/>
        <v>116.17391304347827</v>
      </c>
    </row>
    <row r="21" spans="1:11">
      <c r="A21" s="255"/>
      <c r="B21" s="256" t="s">
        <v>14</v>
      </c>
      <c r="C21" s="257"/>
      <c r="D21" s="258"/>
      <c r="E21" s="871"/>
      <c r="F21" s="872">
        <f>SUM(F3:F20)</f>
        <v>1919.5942028985505</v>
      </c>
      <c r="G21" s="259"/>
      <c r="H21" s="257"/>
      <c r="I21" s="258"/>
      <c r="J21" s="872"/>
      <c r="K21" s="872">
        <f>SUM(K3:K20)</f>
        <v>917.86473429951684</v>
      </c>
    </row>
    <row r="22" spans="1:11">
      <c r="A22" s="251"/>
      <c r="B22" s="246" t="s">
        <v>18</v>
      </c>
      <c r="C22" s="252"/>
      <c r="D22" s="253"/>
      <c r="E22" s="870"/>
      <c r="F22" s="869"/>
      <c r="G22" s="254"/>
      <c r="H22" s="252"/>
      <c r="I22" s="253"/>
      <c r="J22" s="876"/>
      <c r="K22" s="944"/>
    </row>
    <row r="23" spans="1:11">
      <c r="A23" s="251">
        <v>13</v>
      </c>
      <c r="B23" s="250" t="s">
        <v>19</v>
      </c>
      <c r="C23" s="252" t="s">
        <v>24</v>
      </c>
      <c r="D23" s="253">
        <v>65</v>
      </c>
      <c r="E23" s="870">
        <f>3000/3450</f>
        <v>0.86956521739130432</v>
      </c>
      <c r="F23" s="869">
        <f t="shared" ref="F22:F49" si="2">D23*E23</f>
        <v>56.521739130434781</v>
      </c>
      <c r="G23" s="254" t="s">
        <v>624</v>
      </c>
      <c r="H23" s="252" t="s">
        <v>45</v>
      </c>
      <c r="I23" s="260">
        <f>ROUNDUP(D26/0.5,0)</f>
        <v>274</v>
      </c>
      <c r="J23" s="876">
        <f>10000/3450</f>
        <v>2.8985507246376812</v>
      </c>
      <c r="K23" s="944">
        <f t="shared" si="1"/>
        <v>794.20289855072463</v>
      </c>
    </row>
    <row r="24" spans="1:11">
      <c r="A24" s="245">
        <f>A23+1</f>
        <v>14</v>
      </c>
      <c r="B24" s="250" t="s">
        <v>215</v>
      </c>
      <c r="C24" s="247" t="s">
        <v>16</v>
      </c>
      <c r="D24" s="253">
        <f>ROUND('Foundation '!F35,0)</f>
        <v>36</v>
      </c>
      <c r="E24" s="870">
        <f>8000/3450</f>
        <v>2.318840579710145</v>
      </c>
      <c r="F24" s="869">
        <f t="shared" si="2"/>
        <v>83.478260869565219</v>
      </c>
      <c r="G24" s="254" t="s">
        <v>46</v>
      </c>
      <c r="H24" s="252" t="s">
        <v>45</v>
      </c>
      <c r="I24" s="253">
        <f>ROUND(D26*0.889,0)</f>
        <v>122</v>
      </c>
      <c r="J24" s="876">
        <f>7000/3450</f>
        <v>2.0289855072463769</v>
      </c>
      <c r="K24" s="944">
        <f t="shared" si="1"/>
        <v>247.536231884058</v>
      </c>
    </row>
    <row r="25" spans="1:11">
      <c r="A25" s="245">
        <f>A24+1</f>
        <v>15</v>
      </c>
      <c r="B25" s="250" t="s">
        <v>216</v>
      </c>
      <c r="C25" s="247" t="s">
        <v>16</v>
      </c>
      <c r="D25" s="253">
        <f>ROUND('Foundation '!O26,0)</f>
        <v>88</v>
      </c>
      <c r="E25" s="870">
        <f>E24</f>
        <v>2.318840579710145</v>
      </c>
      <c r="F25" s="869">
        <f t="shared" si="2"/>
        <v>204.05797101449275</v>
      </c>
      <c r="G25" s="254" t="s">
        <v>47</v>
      </c>
      <c r="H25" s="252" t="s">
        <v>45</v>
      </c>
      <c r="I25" s="253">
        <f>ROUND(D26/1.444,0)</f>
        <v>95</v>
      </c>
      <c r="J25" s="876">
        <f>5000/3450</f>
        <v>1.4492753623188406</v>
      </c>
      <c r="K25" s="944">
        <f t="shared" si="1"/>
        <v>137.68115942028984</v>
      </c>
    </row>
    <row r="26" spans="1:11">
      <c r="A26" s="251"/>
      <c r="C26" s="252"/>
      <c r="D26" s="291">
        <f>(D23*0.2)+D24+D25</f>
        <v>137</v>
      </c>
      <c r="E26" s="870"/>
      <c r="F26" s="869"/>
      <c r="G26" s="254" t="s">
        <v>48</v>
      </c>
      <c r="H26" s="252" t="s">
        <v>49</v>
      </c>
      <c r="I26" s="253">
        <f>ROUND(D26*0.5,0)</f>
        <v>69</v>
      </c>
      <c r="J26" s="876">
        <f>5000/3450</f>
        <v>1.4492753623188406</v>
      </c>
      <c r="K26" s="944">
        <f t="shared" si="1"/>
        <v>100</v>
      </c>
    </row>
    <row r="27" spans="1:11">
      <c r="A27" s="251"/>
      <c r="C27" s="252"/>
      <c r="D27" s="253"/>
      <c r="E27" s="870"/>
      <c r="F27" s="869"/>
      <c r="G27" s="254"/>
      <c r="H27" s="252"/>
      <c r="I27" s="253"/>
      <c r="J27" s="876"/>
      <c r="K27" s="944"/>
    </row>
    <row r="28" spans="1:11" ht="36">
      <c r="A28" s="251"/>
      <c r="B28" s="246" t="s">
        <v>253</v>
      </c>
      <c r="C28" s="252"/>
      <c r="D28" s="253"/>
      <c r="E28" s="870"/>
      <c r="F28" s="869"/>
      <c r="G28" s="254"/>
      <c r="H28" s="252"/>
      <c r="I28" s="253"/>
      <c r="J28" s="876"/>
      <c r="K28" s="944"/>
    </row>
    <row r="29" spans="1:11">
      <c r="A29" s="251">
        <v>16</v>
      </c>
      <c r="B29" s="250" t="s">
        <v>254</v>
      </c>
      <c r="C29" s="252" t="s">
        <v>20</v>
      </c>
      <c r="D29" s="253">
        <f>ROUND('Foundation '!E40,0)</f>
        <v>50</v>
      </c>
      <c r="E29" s="870">
        <f>E30*0.05</f>
        <v>0.65217391304347827</v>
      </c>
      <c r="F29" s="869">
        <f t="shared" si="2"/>
        <v>32.608695652173914</v>
      </c>
      <c r="G29" s="292" t="s">
        <v>39</v>
      </c>
      <c r="H29" s="287" t="s">
        <v>40</v>
      </c>
      <c r="I29" s="288">
        <f>ROUND(D32*3.85,0)</f>
        <v>160</v>
      </c>
      <c r="J29" s="868">
        <f>30000/3450</f>
        <v>8.695652173913043</v>
      </c>
      <c r="K29" s="868">
        <f t="shared" ref="K29:K31" si="3">I29*J29</f>
        <v>1391.304347826087</v>
      </c>
    </row>
    <row r="30" spans="1:11">
      <c r="A30" s="251">
        <f>A29+1</f>
        <v>17</v>
      </c>
      <c r="B30" s="250" t="s">
        <v>21</v>
      </c>
      <c r="C30" s="252" t="s">
        <v>29</v>
      </c>
      <c r="D30" s="253">
        <f>ROUND('Foundation '!H25,0)</f>
        <v>12</v>
      </c>
      <c r="E30" s="870">
        <f>45000/3450</f>
        <v>13.043478260869565</v>
      </c>
      <c r="F30" s="869">
        <f t="shared" si="2"/>
        <v>156.52173913043478</v>
      </c>
      <c r="G30" s="292" t="s">
        <v>41</v>
      </c>
      <c r="H30" s="287" t="s">
        <v>313</v>
      </c>
      <c r="I30" s="288">
        <f>ROUND(D32*0.66,0)</f>
        <v>27</v>
      </c>
      <c r="J30" s="868">
        <f>50000/3450</f>
        <v>14.492753623188406</v>
      </c>
      <c r="K30" s="868">
        <f t="shared" si="3"/>
        <v>391.304347826087</v>
      </c>
    </row>
    <row r="31" spans="1:11">
      <c r="A31" s="251">
        <f>A30+1</f>
        <v>18</v>
      </c>
      <c r="B31" s="250" t="s">
        <v>64</v>
      </c>
      <c r="C31" s="252" t="s">
        <v>20</v>
      </c>
      <c r="D31" s="253">
        <f>ROUNDUP('Foundation '!D83,0)</f>
        <v>180</v>
      </c>
      <c r="E31" s="870">
        <f>E30*0.15</f>
        <v>1.9565217391304346</v>
      </c>
      <c r="F31" s="869">
        <f t="shared" si="2"/>
        <v>352.17391304347825</v>
      </c>
      <c r="G31" s="292" t="s">
        <v>42</v>
      </c>
      <c r="H31" s="287" t="s">
        <v>313</v>
      </c>
      <c r="I31" s="288">
        <f>I30*2</f>
        <v>54</v>
      </c>
      <c r="J31" s="868">
        <f>60000/3450</f>
        <v>17.391304347826086</v>
      </c>
      <c r="K31" s="868">
        <f t="shared" si="3"/>
        <v>939.13043478260863</v>
      </c>
    </row>
    <row r="32" spans="1:11" ht="20.100000000000001" customHeight="1">
      <c r="A32" s="251"/>
      <c r="B32" s="246" t="s">
        <v>496</v>
      </c>
      <c r="C32" s="252"/>
      <c r="D32" s="291">
        <f>(D29*0.05)+D30+(D31*0.15)</f>
        <v>41.5</v>
      </c>
      <c r="E32" s="870"/>
      <c r="F32" s="869">
        <f t="shared" si="2"/>
        <v>0</v>
      </c>
      <c r="G32" s="254"/>
      <c r="H32" s="252"/>
      <c r="I32" s="253"/>
      <c r="J32" s="876"/>
      <c r="K32" s="943"/>
    </row>
    <row r="33" spans="1:11" ht="20.100000000000001" customHeight="1">
      <c r="A33" s="251">
        <v>19</v>
      </c>
      <c r="B33" s="250" t="s">
        <v>217</v>
      </c>
      <c r="C33" s="252" t="s">
        <v>29</v>
      </c>
      <c r="D33" s="253">
        <f>ROUNDUP('Foundation '!H40,0)</f>
        <v>20</v>
      </c>
      <c r="E33" s="870">
        <f>E30</f>
        <v>13.043478260869565</v>
      </c>
      <c r="F33" s="869">
        <f t="shared" si="2"/>
        <v>260.86956521739131</v>
      </c>
      <c r="G33" s="254" t="s">
        <v>39</v>
      </c>
      <c r="H33" s="252" t="s">
        <v>40</v>
      </c>
      <c r="I33" s="253">
        <f>ROUND(D36*7,0)</f>
        <v>224</v>
      </c>
      <c r="J33" s="876">
        <f>J29</f>
        <v>8.695652173913043</v>
      </c>
      <c r="K33" s="943">
        <f t="shared" ref="K33:K35" si="4">I33*J33</f>
        <v>1947.8260869565215</v>
      </c>
    </row>
    <row r="34" spans="1:11" ht="20.100000000000001" customHeight="1">
      <c r="A34" s="251">
        <f>A33+1</f>
        <v>20</v>
      </c>
      <c r="B34" s="250" t="s">
        <v>218</v>
      </c>
      <c r="C34" s="252" t="s">
        <v>29</v>
      </c>
      <c r="D34" s="253">
        <f>ROUNDUP('Foundation '!G35,0)</f>
        <v>3</v>
      </c>
      <c r="E34" s="870">
        <f>E33</f>
        <v>13.043478260869565</v>
      </c>
      <c r="F34" s="869">
        <f t="shared" si="2"/>
        <v>39.130434782608695</v>
      </c>
      <c r="G34" s="254" t="s">
        <v>41</v>
      </c>
      <c r="H34" s="252" t="s">
        <v>313</v>
      </c>
      <c r="I34" s="253">
        <f>ROUND(D36*0.61,0)</f>
        <v>20</v>
      </c>
      <c r="J34" s="876">
        <f>J30</f>
        <v>14.492753623188406</v>
      </c>
      <c r="K34" s="943">
        <f t="shared" si="4"/>
        <v>289.85507246376812</v>
      </c>
    </row>
    <row r="35" spans="1:11" ht="20.100000000000001" customHeight="1">
      <c r="A35" s="251">
        <f t="shared" ref="A35" si="5">A34+1</f>
        <v>21</v>
      </c>
      <c r="B35" s="250" t="s">
        <v>219</v>
      </c>
      <c r="C35" s="252" t="s">
        <v>29</v>
      </c>
      <c r="D35" s="253">
        <f>ROUNDUP('Foundation '!P26,0)</f>
        <v>9</v>
      </c>
      <c r="E35" s="870">
        <f>E34</f>
        <v>13.043478260869565</v>
      </c>
      <c r="F35" s="869">
        <f t="shared" si="2"/>
        <v>117.39130434782608</v>
      </c>
      <c r="G35" s="254" t="s">
        <v>42</v>
      </c>
      <c r="H35" s="252" t="s">
        <v>312</v>
      </c>
      <c r="I35" s="253">
        <f>ROUND(D36*1.17,0)</f>
        <v>37</v>
      </c>
      <c r="J35" s="876">
        <f>J31</f>
        <v>17.391304347826086</v>
      </c>
      <c r="K35" s="943">
        <f t="shared" si="4"/>
        <v>643.47826086956513</v>
      </c>
    </row>
    <row r="36" spans="1:11" ht="20.100000000000001" customHeight="1">
      <c r="A36" s="251"/>
      <c r="C36" s="252"/>
      <c r="D36" s="293">
        <f>D33+D34+D35</f>
        <v>32</v>
      </c>
      <c r="E36" s="870"/>
      <c r="F36" s="869">
        <f t="shared" si="2"/>
        <v>0</v>
      </c>
      <c r="G36" s="254"/>
      <c r="H36" s="252"/>
      <c r="I36" s="253"/>
      <c r="J36" s="876"/>
      <c r="K36" s="945"/>
    </row>
    <row r="37" spans="1:11" ht="36">
      <c r="A37" s="268"/>
      <c r="B37" s="269" t="s">
        <v>220</v>
      </c>
      <c r="C37" s="270"/>
      <c r="D37" s="293"/>
      <c r="E37" s="873"/>
      <c r="F37" s="869">
        <f t="shared" si="2"/>
        <v>0</v>
      </c>
      <c r="G37" s="272"/>
      <c r="H37" s="273"/>
      <c r="I37" s="274"/>
      <c r="J37" s="946"/>
      <c r="K37" s="945">
        <f t="shared" ref="K37:K43" si="6">I37*J37</f>
        <v>0</v>
      </c>
    </row>
    <row r="38" spans="1:11" ht="19.5" customHeight="1">
      <c r="A38" s="276">
        <v>22</v>
      </c>
      <c r="B38" s="277" t="s">
        <v>31</v>
      </c>
      <c r="C38" s="270" t="s">
        <v>30</v>
      </c>
      <c r="D38" s="271">
        <f>ROUNDUP('Foundation '!H47,0)</f>
        <v>705</v>
      </c>
      <c r="E38" s="873">
        <f>700/3450</f>
        <v>0.20289855072463769</v>
      </c>
      <c r="F38" s="869">
        <f t="shared" si="2"/>
        <v>143.04347826086956</v>
      </c>
      <c r="G38" s="277" t="s">
        <v>31</v>
      </c>
      <c r="H38" s="262" t="s">
        <v>44</v>
      </c>
      <c r="I38" s="260">
        <f>ROUNDUP(((D38*1.06/0.888)/11.5),0)</f>
        <v>74</v>
      </c>
      <c r="J38" s="947">
        <f>38000/3450</f>
        <v>11.014492753623188</v>
      </c>
      <c r="K38" s="945">
        <f t="shared" si="6"/>
        <v>815.07246376811588</v>
      </c>
    </row>
    <row r="39" spans="1:11">
      <c r="A39" s="276"/>
      <c r="B39" s="278"/>
      <c r="C39" s="270"/>
      <c r="D39" s="293">
        <f>SUM(D38:D38)</f>
        <v>705</v>
      </c>
      <c r="E39" s="873"/>
      <c r="F39" s="869">
        <f t="shared" si="2"/>
        <v>0</v>
      </c>
      <c r="G39" s="279" t="s">
        <v>63</v>
      </c>
      <c r="H39" s="262" t="s">
        <v>60</v>
      </c>
      <c r="I39" s="294">
        <f>ROUND(((D39/1000)*2),0)</f>
        <v>1</v>
      </c>
      <c r="J39" s="947">
        <f>115000/3450</f>
        <v>33.333333333333336</v>
      </c>
      <c r="K39" s="945">
        <f t="shared" si="6"/>
        <v>33.333333333333336</v>
      </c>
    </row>
    <row r="40" spans="1:11" ht="36">
      <c r="A40" s="268"/>
      <c r="B40" s="269" t="s">
        <v>221</v>
      </c>
      <c r="C40" s="270"/>
      <c r="D40" s="271"/>
      <c r="E40" s="873"/>
      <c r="F40" s="869">
        <f t="shared" si="2"/>
        <v>0</v>
      </c>
      <c r="G40" s="272"/>
      <c r="H40" s="273"/>
      <c r="I40" s="274"/>
      <c r="J40" s="946"/>
      <c r="K40" s="945">
        <f t="shared" si="6"/>
        <v>0</v>
      </c>
    </row>
    <row r="41" spans="1:11">
      <c r="A41" s="276">
        <v>23</v>
      </c>
      <c r="B41" s="277" t="s">
        <v>122</v>
      </c>
      <c r="C41" s="270" t="s">
        <v>30</v>
      </c>
      <c r="D41" s="271">
        <f>ROUND('Foundation '!E58,0)</f>
        <v>626</v>
      </c>
      <c r="E41" s="873">
        <f>E38</f>
        <v>0.20289855072463769</v>
      </c>
      <c r="F41" s="869">
        <f t="shared" si="2"/>
        <v>127.0144927536232</v>
      </c>
      <c r="G41" s="277" t="s">
        <v>122</v>
      </c>
      <c r="H41" s="262" t="s">
        <v>43</v>
      </c>
      <c r="I41" s="260">
        <f>ROUNDUP(((D41*1.06/1.58)/11.5),0)</f>
        <v>37</v>
      </c>
      <c r="J41" s="947">
        <f>68000/3450</f>
        <v>19.710144927536231</v>
      </c>
      <c r="K41" s="945">
        <f t="shared" si="6"/>
        <v>729.27536231884051</v>
      </c>
    </row>
    <row r="42" spans="1:11">
      <c r="A42" s="276">
        <f t="shared" ref="A42" si="7">A41+1</f>
        <v>24</v>
      </c>
      <c r="B42" s="277" t="s">
        <v>32</v>
      </c>
      <c r="C42" s="270" t="s">
        <v>30</v>
      </c>
      <c r="D42" s="271">
        <f>ROUND('Foundation '!I58,0)</f>
        <v>117</v>
      </c>
      <c r="E42" s="873">
        <f>E41</f>
        <v>0.20289855072463769</v>
      </c>
      <c r="F42" s="869">
        <f t="shared" si="2"/>
        <v>23.739130434782609</v>
      </c>
      <c r="G42" s="277" t="s">
        <v>288</v>
      </c>
      <c r="H42" s="262" t="s">
        <v>44</v>
      </c>
      <c r="I42" s="260">
        <f>ROUNDUP(((D42*1.06/0.395)/11.5),0)</f>
        <v>28</v>
      </c>
      <c r="J42" s="947">
        <f>19000/3450</f>
        <v>5.5072463768115938</v>
      </c>
      <c r="K42" s="945">
        <f t="shared" si="6"/>
        <v>154.20289855072463</v>
      </c>
    </row>
    <row r="43" spans="1:11">
      <c r="A43" s="276"/>
      <c r="B43" s="278"/>
      <c r="C43" s="270"/>
      <c r="D43" s="293">
        <f>SUM(D41:D42)</f>
        <v>743</v>
      </c>
      <c r="E43" s="873"/>
      <c r="F43" s="869">
        <f t="shared" si="2"/>
        <v>0</v>
      </c>
      <c r="G43" s="279" t="s">
        <v>63</v>
      </c>
      <c r="H43" s="262" t="s">
        <v>60</v>
      </c>
      <c r="I43" s="294">
        <f>ROUND(((D43/1000)*2),0)</f>
        <v>1</v>
      </c>
      <c r="J43" s="947">
        <f>J39</f>
        <v>33.333333333333336</v>
      </c>
      <c r="K43" s="945">
        <f t="shared" si="6"/>
        <v>33.333333333333336</v>
      </c>
    </row>
    <row r="44" spans="1:11" ht="36">
      <c r="A44" s="268"/>
      <c r="B44" s="269" t="s">
        <v>222</v>
      </c>
      <c r="C44" s="270"/>
      <c r="D44" s="271"/>
      <c r="E44" s="873"/>
      <c r="F44" s="869">
        <f t="shared" si="2"/>
        <v>0</v>
      </c>
      <c r="G44" s="272"/>
      <c r="H44" s="273"/>
      <c r="I44" s="274"/>
      <c r="J44" s="946"/>
      <c r="K44" s="874">
        <f t="shared" ref="K44:K53" si="8">I44*J44</f>
        <v>0</v>
      </c>
    </row>
    <row r="45" spans="1:11">
      <c r="A45" s="276">
        <v>25</v>
      </c>
      <c r="B45" s="277" t="s">
        <v>122</v>
      </c>
      <c r="C45" s="270" t="s">
        <v>30</v>
      </c>
      <c r="D45" s="271">
        <f>ROUND('Foundation '!T25,0)</f>
        <v>1013</v>
      </c>
      <c r="E45" s="873">
        <f>E42</f>
        <v>0.20289855072463769</v>
      </c>
      <c r="F45" s="869">
        <f t="shared" si="2"/>
        <v>205.536231884058</v>
      </c>
      <c r="G45" s="277" t="s">
        <v>122</v>
      </c>
      <c r="H45" s="262" t="s">
        <v>43</v>
      </c>
      <c r="I45" s="260">
        <f>ROUNDUP(((D45*1.06/1.58)/11.5),0)</f>
        <v>60</v>
      </c>
      <c r="J45" s="947">
        <f>J41</f>
        <v>19.710144927536231</v>
      </c>
      <c r="K45" s="874">
        <f t="shared" si="8"/>
        <v>1182.6086956521738</v>
      </c>
    </row>
    <row r="46" spans="1:11">
      <c r="A46" s="276">
        <f>A45+1</f>
        <v>26</v>
      </c>
      <c r="B46" s="277" t="s">
        <v>32</v>
      </c>
      <c r="C46" s="270" t="s">
        <v>30</v>
      </c>
      <c r="D46" s="271">
        <f>ROUND('Foundation '!T26,0)</f>
        <v>320</v>
      </c>
      <c r="E46" s="873">
        <f>E45</f>
        <v>0.20289855072463769</v>
      </c>
      <c r="F46" s="869">
        <f t="shared" si="2"/>
        <v>64.927536231884062</v>
      </c>
      <c r="G46" s="277" t="str">
        <f>B46</f>
        <v>R8</v>
      </c>
      <c r="H46" s="262" t="s">
        <v>44</v>
      </c>
      <c r="I46" s="260">
        <f>ROUNDUP(((D46*1.06/0.395)/11.5),0)</f>
        <v>75</v>
      </c>
      <c r="J46" s="947">
        <f>J42</f>
        <v>5.5072463768115938</v>
      </c>
      <c r="K46" s="874">
        <f t="shared" si="8"/>
        <v>413.04347826086951</v>
      </c>
    </row>
    <row r="47" spans="1:11">
      <c r="A47" s="276"/>
      <c r="B47" s="278"/>
      <c r="C47" s="270"/>
      <c r="D47" s="293">
        <f>SUM(D45:D46)</f>
        <v>1333</v>
      </c>
      <c r="E47" s="873"/>
      <c r="F47" s="869">
        <f t="shared" si="2"/>
        <v>0</v>
      </c>
      <c r="G47" s="279" t="s">
        <v>63</v>
      </c>
      <c r="H47" s="262" t="s">
        <v>60</v>
      </c>
      <c r="I47" s="294">
        <f>ROUND(((D47/1000)*2),0)</f>
        <v>3</v>
      </c>
      <c r="J47" s="947">
        <f>J43</f>
        <v>33.333333333333336</v>
      </c>
      <c r="K47" s="874">
        <f t="shared" si="8"/>
        <v>100</v>
      </c>
    </row>
    <row r="48" spans="1:11" ht="36">
      <c r="B48" s="246" t="s">
        <v>25</v>
      </c>
      <c r="F48" s="869">
        <f t="shared" si="2"/>
        <v>0</v>
      </c>
      <c r="K48" s="874">
        <f t="shared" si="8"/>
        <v>0</v>
      </c>
    </row>
    <row r="49" spans="1:11" ht="33">
      <c r="A49" s="245">
        <v>27</v>
      </c>
      <c r="B49" s="250" t="s">
        <v>65</v>
      </c>
      <c r="C49" s="247" t="s">
        <v>16</v>
      </c>
      <c r="D49" s="248">
        <f>D31</f>
        <v>180</v>
      </c>
      <c r="E49" s="865">
        <f>2000/3450</f>
        <v>0.57971014492753625</v>
      </c>
      <c r="F49" s="869">
        <f t="shared" si="2"/>
        <v>104.34782608695653</v>
      </c>
      <c r="G49" s="249" t="s">
        <v>66</v>
      </c>
      <c r="H49" s="247" t="s">
        <v>60</v>
      </c>
      <c r="I49" s="248">
        <f>ROUND(D49/100,0)</f>
        <v>2</v>
      </c>
      <c r="J49" s="866">
        <f>1100000/3450</f>
        <v>318.84057971014494</v>
      </c>
      <c r="K49" s="874">
        <f t="shared" si="8"/>
        <v>637.68115942028987</v>
      </c>
    </row>
    <row r="50" spans="1:11">
      <c r="A50" s="255"/>
      <c r="B50" s="256" t="s">
        <v>14</v>
      </c>
      <c r="C50" s="257"/>
      <c r="D50" s="258"/>
      <c r="E50" s="871"/>
      <c r="F50" s="872">
        <f>SUM(F22:F49)</f>
        <v>1971.3623188405795</v>
      </c>
      <c r="G50" s="259"/>
      <c r="H50" s="257"/>
      <c r="I50" s="258"/>
      <c r="J50" s="872"/>
      <c r="K50" s="872">
        <f>SUM(K22:K49)</f>
        <v>10980.86956521739</v>
      </c>
    </row>
    <row r="51" spans="1:11">
      <c r="A51" s="251"/>
      <c r="B51" s="246" t="s">
        <v>23</v>
      </c>
      <c r="C51" s="252"/>
      <c r="D51" s="253"/>
      <c r="E51" s="870"/>
      <c r="F51" s="874">
        <f t="shared" ref="F51:F58" si="9">D51*E51</f>
        <v>0</v>
      </c>
      <c r="G51" s="254"/>
      <c r="H51" s="252"/>
      <c r="I51" s="253"/>
      <c r="J51" s="876"/>
      <c r="K51" s="874">
        <f t="shared" si="8"/>
        <v>0</v>
      </c>
    </row>
    <row r="52" spans="1:11" ht="36">
      <c r="B52" s="246" t="s">
        <v>315</v>
      </c>
      <c r="F52" s="874">
        <f t="shared" si="9"/>
        <v>0</v>
      </c>
      <c r="K52" s="874">
        <f t="shared" si="8"/>
        <v>0</v>
      </c>
    </row>
    <row r="53" spans="1:11" ht="33">
      <c r="A53" s="251">
        <v>28</v>
      </c>
      <c r="B53" s="250" t="s">
        <v>258</v>
      </c>
      <c r="C53" s="252" t="s">
        <v>20</v>
      </c>
      <c r="D53" s="253">
        <f>ROUND('Foundation '!I25,0)</f>
        <v>182</v>
      </c>
      <c r="E53" s="870">
        <f>8000/3450</f>
        <v>2.318840579710145</v>
      </c>
      <c r="F53" s="874">
        <f t="shared" si="9"/>
        <v>422.02898550724638</v>
      </c>
      <c r="G53" s="261" t="s">
        <v>459</v>
      </c>
      <c r="H53" s="262" t="s">
        <v>44</v>
      </c>
      <c r="I53" s="288">
        <f>ROUND(D53*70.4,0)</f>
        <v>12813</v>
      </c>
      <c r="J53" s="948">
        <f>250/3450</f>
        <v>7.2463768115942032E-2</v>
      </c>
      <c r="K53" s="874">
        <f t="shared" si="8"/>
        <v>928.47826086956525</v>
      </c>
    </row>
    <row r="54" spans="1:11">
      <c r="A54" s="251"/>
      <c r="C54" s="252"/>
      <c r="D54" s="253"/>
      <c r="E54" s="870"/>
      <c r="F54" s="874">
        <f t="shared" si="9"/>
        <v>0</v>
      </c>
      <c r="G54" s="261" t="s">
        <v>39</v>
      </c>
      <c r="H54" s="262" t="s">
        <v>40</v>
      </c>
      <c r="I54" s="288">
        <f>ROUND(D53/2.7,0)</f>
        <v>67</v>
      </c>
      <c r="J54" s="948">
        <f>J29</f>
        <v>8.695652173913043</v>
      </c>
      <c r="K54" s="943">
        <f>I54*J54</f>
        <v>582.60869565217388</v>
      </c>
    </row>
    <row r="55" spans="1:11">
      <c r="A55" s="251"/>
      <c r="C55" s="252"/>
      <c r="D55" s="253"/>
      <c r="E55" s="870"/>
      <c r="F55" s="874">
        <f t="shared" si="9"/>
        <v>0</v>
      </c>
      <c r="G55" s="261" t="s">
        <v>41</v>
      </c>
      <c r="H55" s="262" t="s">
        <v>312</v>
      </c>
      <c r="I55" s="288">
        <f>ROUND(((I54*3)/40)*5.5,0)</f>
        <v>28</v>
      </c>
      <c r="J55" s="948">
        <f>J34</f>
        <v>14.492753623188406</v>
      </c>
      <c r="K55" s="943">
        <f>I55*J55</f>
        <v>405.79710144927537</v>
      </c>
    </row>
    <row r="56" spans="1:11">
      <c r="A56" s="263"/>
      <c r="B56" s="264"/>
      <c r="C56" s="265"/>
      <c r="D56" s="266"/>
      <c r="E56" s="875"/>
      <c r="F56" s="874">
        <f t="shared" si="9"/>
        <v>0</v>
      </c>
      <c r="G56" s="254" t="s">
        <v>230</v>
      </c>
      <c r="H56" s="252" t="s">
        <v>316</v>
      </c>
      <c r="I56" s="253">
        <f>ROUND(D53/5,0)</f>
        <v>36</v>
      </c>
      <c r="J56" s="876">
        <f>50000/3450</f>
        <v>14.492753623188406</v>
      </c>
      <c r="K56" s="944">
        <f t="shared" ref="K56:K58" si="10">I56*J56</f>
        <v>521.73913043478262</v>
      </c>
    </row>
    <row r="57" spans="1:11">
      <c r="A57" s="251"/>
      <c r="B57" s="246" t="s">
        <v>22</v>
      </c>
      <c r="C57" s="252"/>
      <c r="D57" s="253"/>
      <c r="E57" s="870"/>
      <c r="F57" s="874">
        <f t="shared" si="9"/>
        <v>0</v>
      </c>
      <c r="G57" s="254"/>
      <c r="H57" s="252"/>
      <c r="I57" s="253"/>
      <c r="J57" s="876"/>
      <c r="K57" s="944">
        <f t="shared" si="10"/>
        <v>0</v>
      </c>
    </row>
    <row r="58" spans="1:11" ht="33">
      <c r="A58" s="251">
        <v>29</v>
      </c>
      <c r="B58" s="250" t="s">
        <v>314</v>
      </c>
      <c r="C58" s="252" t="s">
        <v>16</v>
      </c>
      <c r="D58" s="253">
        <f>D49</f>
        <v>180</v>
      </c>
      <c r="E58" s="870">
        <f>1000/3450</f>
        <v>0.28985507246376813</v>
      </c>
      <c r="F58" s="874">
        <f t="shared" si="9"/>
        <v>52.173913043478265</v>
      </c>
      <c r="G58" s="254" t="s">
        <v>52</v>
      </c>
      <c r="H58" s="252" t="s">
        <v>61</v>
      </c>
      <c r="I58" s="253">
        <f>ROUND(D58/60,0)</f>
        <v>3</v>
      </c>
      <c r="J58" s="876">
        <f>120000/3450</f>
        <v>34.782608695652172</v>
      </c>
      <c r="K58" s="944">
        <f t="shared" si="10"/>
        <v>104.34782608695652</v>
      </c>
    </row>
    <row r="59" spans="1:11">
      <c r="A59" s="255"/>
      <c r="B59" s="256" t="s">
        <v>14</v>
      </c>
      <c r="C59" s="257"/>
      <c r="D59" s="258"/>
      <c r="E59" s="871"/>
      <c r="F59" s="872">
        <f>SUM(F51:F58)</f>
        <v>474.20289855072463</v>
      </c>
      <c r="G59" s="259"/>
      <c r="H59" s="257"/>
      <c r="I59" s="258"/>
      <c r="J59" s="872"/>
      <c r="K59" s="872">
        <f>SUM(K51:K58)</f>
        <v>2542.9710144927535</v>
      </c>
    </row>
    <row r="60" spans="1:11">
      <c r="A60" s="251"/>
      <c r="B60" s="280" t="s">
        <v>27</v>
      </c>
      <c r="C60" s="252"/>
      <c r="D60" s="253"/>
      <c r="E60" s="870"/>
      <c r="F60" s="876"/>
      <c r="G60" s="254"/>
      <c r="H60" s="252"/>
      <c r="I60" s="253"/>
      <c r="J60" s="876"/>
      <c r="K60" s="943"/>
    </row>
    <row r="61" spans="1:11" ht="20.100000000000001" customHeight="1">
      <c r="A61" s="251"/>
      <c r="C61" s="252"/>
      <c r="D61" s="253"/>
      <c r="E61" s="870"/>
      <c r="F61" s="876"/>
      <c r="G61" s="254"/>
      <c r="H61" s="252"/>
      <c r="I61" s="253"/>
      <c r="J61" s="876"/>
      <c r="K61" s="943"/>
    </row>
    <row r="62" spans="1:11" ht="20.100000000000001" customHeight="1">
      <c r="A62" s="251"/>
      <c r="B62" s="250" t="s">
        <v>55</v>
      </c>
      <c r="C62" s="252"/>
      <c r="D62" s="253"/>
      <c r="E62" s="870"/>
      <c r="F62" s="876">
        <f>F21</f>
        <v>1919.5942028985505</v>
      </c>
      <c r="G62" s="254"/>
      <c r="H62" s="252"/>
      <c r="I62" s="253"/>
      <c r="J62" s="876"/>
      <c r="K62" s="876">
        <f>K21</f>
        <v>917.86473429951684</v>
      </c>
    </row>
    <row r="63" spans="1:11" ht="20.100000000000001" customHeight="1">
      <c r="A63" s="251"/>
      <c r="B63" s="250" t="s">
        <v>56</v>
      </c>
      <c r="C63" s="252"/>
      <c r="D63" s="253"/>
      <c r="E63" s="870"/>
      <c r="F63" s="876">
        <f>F50</f>
        <v>1971.3623188405795</v>
      </c>
      <c r="G63" s="254"/>
      <c r="H63" s="252"/>
      <c r="I63" s="253"/>
      <c r="J63" s="876"/>
      <c r="K63" s="876">
        <f>K50</f>
        <v>10980.86956521739</v>
      </c>
    </row>
    <row r="64" spans="1:11">
      <c r="A64" s="251"/>
      <c r="B64" s="250" t="s">
        <v>57</v>
      </c>
      <c r="C64" s="252"/>
      <c r="D64" s="253"/>
      <c r="E64" s="870"/>
      <c r="F64" s="876">
        <f>F59</f>
        <v>474.20289855072463</v>
      </c>
      <c r="G64" s="254"/>
      <c r="H64" s="252"/>
      <c r="I64" s="253"/>
      <c r="J64" s="876"/>
      <c r="K64" s="876">
        <f>K59</f>
        <v>2542.9710144927535</v>
      </c>
    </row>
    <row r="65" spans="1:11" ht="38.25" customHeight="1" thickBot="1">
      <c r="A65" s="281"/>
      <c r="B65" s="282" t="s">
        <v>658</v>
      </c>
      <c r="C65" s="283"/>
      <c r="D65" s="284"/>
      <c r="E65" s="877"/>
      <c r="F65" s="878">
        <f>SUM(F62:F64)</f>
        <v>4365.159420289855</v>
      </c>
      <c r="G65" s="285"/>
      <c r="H65" s="283"/>
      <c r="I65" s="284"/>
      <c r="J65" s="878"/>
      <c r="K65" s="878">
        <f>SUM(K62:K64)</f>
        <v>14441.705314009661</v>
      </c>
    </row>
    <row r="66" spans="1:11" ht="20.100000000000001" customHeight="1">
      <c r="A66" s="268"/>
      <c r="B66" s="269" t="s">
        <v>550</v>
      </c>
      <c r="C66" s="270"/>
      <c r="D66" s="271"/>
      <c r="E66" s="873"/>
      <c r="F66" s="879"/>
      <c r="G66" s="302"/>
      <c r="H66" s="270"/>
      <c r="I66" s="274"/>
      <c r="J66" s="946"/>
      <c r="K66" s="946"/>
    </row>
    <row r="67" spans="1:11" ht="38.25" customHeight="1">
      <c r="A67" s="268"/>
      <c r="B67" s="269" t="s">
        <v>69</v>
      </c>
      <c r="C67" s="270"/>
      <c r="D67" s="271"/>
      <c r="E67" s="873"/>
      <c r="F67" s="879"/>
      <c r="G67" s="302"/>
      <c r="H67" s="270"/>
      <c r="I67" s="274"/>
      <c r="J67" s="946"/>
      <c r="K67" s="946"/>
    </row>
    <row r="68" spans="1:11" ht="20.100000000000001" customHeight="1">
      <c r="A68" s="276"/>
      <c r="B68" s="344" t="s">
        <v>317</v>
      </c>
      <c r="C68" s="304"/>
      <c r="D68" s="305"/>
      <c r="E68" s="873"/>
      <c r="F68" s="879"/>
      <c r="G68" s="302"/>
      <c r="H68" s="270"/>
      <c r="I68" s="274"/>
      <c r="J68" s="946"/>
      <c r="K68" s="946"/>
    </row>
    <row r="69" spans="1:11" ht="20.100000000000001" customHeight="1">
      <c r="A69" s="276"/>
      <c r="B69" s="306" t="s">
        <v>497</v>
      </c>
      <c r="C69" s="304"/>
      <c r="D69" s="305"/>
      <c r="E69" s="873"/>
      <c r="F69" s="879"/>
      <c r="G69" s="302"/>
      <c r="H69" s="270"/>
      <c r="I69" s="274"/>
      <c r="J69" s="946"/>
      <c r="K69" s="946"/>
    </row>
    <row r="70" spans="1:11" ht="20.100000000000001" customHeight="1">
      <c r="A70" s="251">
        <v>1</v>
      </c>
      <c r="B70" s="250" t="s">
        <v>218</v>
      </c>
      <c r="C70" s="252" t="s">
        <v>29</v>
      </c>
      <c r="D70" s="253">
        <f>ROUNDUP('Foundation '!M35,0)</f>
        <v>7</v>
      </c>
      <c r="E70" s="870">
        <f>E33</f>
        <v>13.043478260869565</v>
      </c>
      <c r="F70" s="869">
        <f t="shared" ref="F70" si="11">D70*E70</f>
        <v>91.304347826086953</v>
      </c>
      <c r="G70" s="254" t="s">
        <v>39</v>
      </c>
      <c r="H70" s="252" t="s">
        <v>40</v>
      </c>
      <c r="I70" s="253">
        <f>ROUND(D75*7,0)</f>
        <v>297</v>
      </c>
      <c r="J70" s="876">
        <f>J54</f>
        <v>8.695652173913043</v>
      </c>
      <c r="K70" s="869">
        <f t="shared" ref="K70:K75" si="12">I70*J70</f>
        <v>2582.608695652174</v>
      </c>
    </row>
    <row r="71" spans="1:11" ht="20.100000000000001" customHeight="1">
      <c r="A71" s="251">
        <f>A70+1</f>
        <v>2</v>
      </c>
      <c r="B71" s="250" t="s">
        <v>226</v>
      </c>
      <c r="C71" s="252" t="s">
        <v>29</v>
      </c>
      <c r="D71" s="253">
        <f>ROUNDUP('Slab MS'!F17,0)</f>
        <v>14</v>
      </c>
      <c r="E71" s="870">
        <f>E70</f>
        <v>13.043478260869565</v>
      </c>
      <c r="F71" s="869">
        <f>D71*E71</f>
        <v>182.60869565217391</v>
      </c>
      <c r="G71" s="254" t="s">
        <v>41</v>
      </c>
      <c r="H71" s="252" t="s">
        <v>313</v>
      </c>
      <c r="I71" s="253">
        <f>ROUND(D75*0.61,0)</f>
        <v>26</v>
      </c>
      <c r="J71" s="876">
        <f>J55</f>
        <v>14.492753623188406</v>
      </c>
      <c r="K71" s="869">
        <f t="shared" si="12"/>
        <v>376.81159420289856</v>
      </c>
    </row>
    <row r="72" spans="1:11">
      <c r="A72" s="251">
        <f t="shared" ref="A72:A74" si="13">A71+1</f>
        <v>3</v>
      </c>
      <c r="B72" s="250" t="s">
        <v>294</v>
      </c>
      <c r="C72" s="252" t="s">
        <v>20</v>
      </c>
      <c r="D72" s="253">
        <f>ROUND('Slab MS'!E70,0)</f>
        <v>16</v>
      </c>
      <c r="E72" s="870">
        <f>E71*0.15</f>
        <v>1.9565217391304346</v>
      </c>
      <c r="F72" s="869">
        <f t="shared" ref="F72:F85" si="14">D72*E72</f>
        <v>31.304347826086953</v>
      </c>
      <c r="G72" s="254" t="s">
        <v>42</v>
      </c>
      <c r="H72" s="252" t="s">
        <v>313</v>
      </c>
      <c r="I72" s="253">
        <f>ROUND(D75*1.17,0)</f>
        <v>50</v>
      </c>
      <c r="J72" s="876">
        <f>J35</f>
        <v>17.391304347826086</v>
      </c>
      <c r="K72" s="869">
        <f t="shared" si="12"/>
        <v>869.56521739130426</v>
      </c>
    </row>
    <row r="73" spans="1:11">
      <c r="A73" s="251">
        <f t="shared" si="13"/>
        <v>4</v>
      </c>
      <c r="B73" s="264" t="s">
        <v>452</v>
      </c>
      <c r="C73" s="265" t="s">
        <v>29</v>
      </c>
      <c r="D73" s="266">
        <v>5</v>
      </c>
      <c r="E73" s="875">
        <f>E71</f>
        <v>13.043478260869565</v>
      </c>
      <c r="F73" s="869">
        <f t="shared" si="14"/>
        <v>65.217391304347828</v>
      </c>
      <c r="G73" s="267"/>
      <c r="H73" s="265"/>
      <c r="I73" s="266"/>
      <c r="J73" s="949"/>
      <c r="K73" s="917"/>
    </row>
    <row r="74" spans="1:11" ht="115.5">
      <c r="A74" s="251">
        <f t="shared" si="13"/>
        <v>5</v>
      </c>
      <c r="B74" s="250" t="s">
        <v>318</v>
      </c>
      <c r="C74" s="252" t="s">
        <v>20</v>
      </c>
      <c r="D74" s="253">
        <f>ROUNDUP('Slab MS'!H69,0)</f>
        <v>127</v>
      </c>
      <c r="E74" s="870">
        <f>12000/3450</f>
        <v>3.4782608695652173</v>
      </c>
      <c r="F74" s="869">
        <f t="shared" si="14"/>
        <v>441.73913043478262</v>
      </c>
      <c r="G74" s="254" t="s">
        <v>319</v>
      </c>
      <c r="H74" s="252" t="s">
        <v>44</v>
      </c>
      <c r="I74" s="253">
        <f>ROUND(D74*8.8,0)</f>
        <v>1118</v>
      </c>
      <c r="J74" s="876">
        <f>4900/3450</f>
        <v>1.4202898550724639</v>
      </c>
      <c r="K74" s="869">
        <f t="shared" si="12"/>
        <v>1587.8840579710145</v>
      </c>
    </row>
    <row r="75" spans="1:11">
      <c r="A75" s="251"/>
      <c r="C75" s="252"/>
      <c r="D75" s="291">
        <f>D70+D71+(D72*0.15)+(D74*0.11)+D73</f>
        <v>42.37</v>
      </c>
      <c r="E75" s="870"/>
      <c r="F75" s="869">
        <f t="shared" si="14"/>
        <v>0</v>
      </c>
      <c r="G75" s="254" t="s">
        <v>66</v>
      </c>
      <c r="H75" s="252" t="s">
        <v>316</v>
      </c>
      <c r="I75" s="253">
        <f>ROUND(D74/100,0)</f>
        <v>1</v>
      </c>
      <c r="J75" s="876">
        <f>J49</f>
        <v>318.84057971014494</v>
      </c>
      <c r="K75" s="869">
        <f t="shared" si="12"/>
        <v>318.84057971014494</v>
      </c>
    </row>
    <row r="76" spans="1:11" ht="36">
      <c r="A76" s="268"/>
      <c r="B76" s="269" t="s">
        <v>221</v>
      </c>
      <c r="C76" s="270"/>
      <c r="D76" s="271"/>
      <c r="E76" s="873"/>
      <c r="F76" s="869">
        <f t="shared" si="14"/>
        <v>0</v>
      </c>
      <c r="G76" s="302"/>
      <c r="H76" s="273"/>
      <c r="I76" s="274"/>
      <c r="J76" s="946"/>
      <c r="K76" s="874">
        <f>I76*J76</f>
        <v>0</v>
      </c>
    </row>
    <row r="77" spans="1:11">
      <c r="A77" s="276">
        <v>6</v>
      </c>
      <c r="B77" s="277" t="s">
        <v>122</v>
      </c>
      <c r="C77" s="270" t="s">
        <v>30</v>
      </c>
      <c r="D77" s="271">
        <f>ROUND('Foundation '!E69,0)</f>
        <v>1251</v>
      </c>
      <c r="E77" s="873">
        <f>E38</f>
        <v>0.20289855072463769</v>
      </c>
      <c r="F77" s="869">
        <f t="shared" si="14"/>
        <v>253.82608695652175</v>
      </c>
      <c r="G77" s="277" t="s">
        <v>122</v>
      </c>
      <c r="H77" s="262" t="s">
        <v>43</v>
      </c>
      <c r="I77" s="260">
        <f>(D77*1.06/1.578)/11.5</f>
        <v>73.073235245495127</v>
      </c>
      <c r="J77" s="947">
        <f>J45</f>
        <v>19.710144927536231</v>
      </c>
      <c r="K77" s="874">
        <f>I77*J77</f>
        <v>1440.2840570126575</v>
      </c>
    </row>
    <row r="78" spans="1:11">
      <c r="A78" s="276">
        <f t="shared" ref="A78" si="15">A77+1</f>
        <v>7</v>
      </c>
      <c r="B78" s="277" t="s">
        <v>288</v>
      </c>
      <c r="C78" s="270" t="s">
        <v>30</v>
      </c>
      <c r="D78" s="271">
        <f>ROUND('Foundation '!I69,0)</f>
        <v>313</v>
      </c>
      <c r="E78" s="873">
        <f>E77</f>
        <v>0.20289855072463769</v>
      </c>
      <c r="F78" s="869">
        <f t="shared" si="14"/>
        <v>63.507246376811601</v>
      </c>
      <c r="G78" s="277" t="str">
        <f>B78</f>
        <v>T8</v>
      </c>
      <c r="H78" s="262" t="s">
        <v>44</v>
      </c>
      <c r="I78" s="260">
        <f>(D78*1.06/0.395)/11.5</f>
        <v>73.039075399009363</v>
      </c>
      <c r="J78" s="947">
        <f>J42</f>
        <v>5.5072463768115938</v>
      </c>
      <c r="K78" s="874">
        <f>I78*J78</f>
        <v>402.24418335686312</v>
      </c>
    </row>
    <row r="79" spans="1:11">
      <c r="A79" s="276"/>
      <c r="B79" s="278"/>
      <c r="C79" s="270"/>
      <c r="D79" s="293">
        <f>SUM(D77:D78)</f>
        <v>1564</v>
      </c>
      <c r="E79" s="873"/>
      <c r="F79" s="869">
        <f t="shared" si="14"/>
        <v>0</v>
      </c>
      <c r="G79" s="279" t="s">
        <v>63</v>
      </c>
      <c r="H79" s="262" t="s">
        <v>60</v>
      </c>
      <c r="I79" s="294">
        <f>ROUND(((D79/1000)*2),0)</f>
        <v>3</v>
      </c>
      <c r="J79" s="947">
        <f>J43</f>
        <v>33.333333333333336</v>
      </c>
      <c r="K79" s="874">
        <f>I79*J79</f>
        <v>100</v>
      </c>
    </row>
    <row r="80" spans="1:11" ht="36">
      <c r="A80" s="268"/>
      <c r="B80" s="269" t="s">
        <v>227</v>
      </c>
      <c r="C80" s="270"/>
      <c r="D80" s="271"/>
      <c r="E80" s="873"/>
      <c r="F80" s="869">
        <f t="shared" si="14"/>
        <v>0</v>
      </c>
      <c r="G80" s="302"/>
      <c r="H80" s="273"/>
      <c r="I80" s="274"/>
      <c r="J80" s="946"/>
      <c r="K80" s="874">
        <f t="shared" ref="K80:K82" si="16">I80*J80</f>
        <v>0</v>
      </c>
    </row>
    <row r="81" spans="1:11">
      <c r="A81" s="276">
        <v>8</v>
      </c>
      <c r="B81" s="277" t="s">
        <v>122</v>
      </c>
      <c r="C81" s="270" t="s">
        <v>30</v>
      </c>
      <c r="D81" s="271">
        <f>ROUND('Slab MS'!L19,0)</f>
        <v>1431</v>
      </c>
      <c r="E81" s="873">
        <f>E78</f>
        <v>0.20289855072463769</v>
      </c>
      <c r="F81" s="869">
        <f t="shared" si="14"/>
        <v>290.34782608695656</v>
      </c>
      <c r="G81" s="277" t="s">
        <v>122</v>
      </c>
      <c r="H81" s="262" t="s">
        <v>43</v>
      </c>
      <c r="I81" s="260">
        <f>(D81*1.06/1.578)/11.5</f>
        <v>83.587369813192268</v>
      </c>
      <c r="J81" s="947">
        <f>J77</f>
        <v>19.710144927536231</v>
      </c>
      <c r="K81" s="874">
        <f>I81*J81</f>
        <v>1647.5191731295865</v>
      </c>
    </row>
    <row r="82" spans="1:11">
      <c r="A82" s="276">
        <f>A81+1</f>
        <v>9</v>
      </c>
      <c r="B82" s="277" t="s">
        <v>288</v>
      </c>
      <c r="C82" s="270" t="s">
        <v>30</v>
      </c>
      <c r="D82" s="271">
        <f>ROUND('Slab MS'!O19,0)</f>
        <v>395</v>
      </c>
      <c r="E82" s="873">
        <f>E81</f>
        <v>0.20289855072463769</v>
      </c>
      <c r="F82" s="869">
        <f t="shared" si="14"/>
        <v>80.14492753623189</v>
      </c>
      <c r="G82" s="277" t="str">
        <f>B82</f>
        <v>T8</v>
      </c>
      <c r="H82" s="262" t="s">
        <v>44</v>
      </c>
      <c r="I82" s="260">
        <f>(D82*1.06/0.395)/11.5</f>
        <v>92.173913043478265</v>
      </c>
      <c r="J82" s="947">
        <f>J78</f>
        <v>5.5072463768115938</v>
      </c>
      <c r="K82" s="874">
        <f t="shared" si="16"/>
        <v>507.62444864524258</v>
      </c>
    </row>
    <row r="83" spans="1:11">
      <c r="A83" s="276"/>
      <c r="B83" s="278"/>
      <c r="C83" s="270"/>
      <c r="D83" s="293">
        <f>SUM(D81:D82)</f>
        <v>1826</v>
      </c>
      <c r="E83" s="873"/>
      <c r="F83" s="869">
        <f t="shared" si="14"/>
        <v>0</v>
      </c>
      <c r="G83" s="279" t="s">
        <v>63</v>
      </c>
      <c r="H83" s="262" t="s">
        <v>60</v>
      </c>
      <c r="I83" s="294">
        <f>ROUND(((D83/1000)*2),0)</f>
        <v>4</v>
      </c>
      <c r="J83" s="947">
        <f>J79</f>
        <v>33.333333333333336</v>
      </c>
      <c r="K83" s="874">
        <f>I83*J83</f>
        <v>133.33333333333334</v>
      </c>
    </row>
    <row r="84" spans="1:11" ht="54">
      <c r="A84" s="268"/>
      <c r="B84" s="269" t="s">
        <v>453</v>
      </c>
      <c r="C84" s="270"/>
      <c r="D84" s="271"/>
      <c r="E84" s="873"/>
      <c r="F84" s="869">
        <f t="shared" si="14"/>
        <v>0</v>
      </c>
      <c r="G84" s="302"/>
      <c r="H84" s="273"/>
      <c r="I84" s="274"/>
      <c r="J84" s="946"/>
      <c r="K84" s="874">
        <f t="shared" ref="K84:K103" si="17">I84*J84</f>
        <v>0</v>
      </c>
    </row>
    <row r="85" spans="1:11">
      <c r="A85" s="276">
        <v>10</v>
      </c>
      <c r="B85" s="277" t="s">
        <v>31</v>
      </c>
      <c r="C85" s="270" t="s">
        <v>30</v>
      </c>
      <c r="D85" s="271">
        <f>ROUND(('Slab MS'!Q52+('Stair case'!Q10*3)),0)</f>
        <v>1557</v>
      </c>
      <c r="E85" s="873">
        <f>E82</f>
        <v>0.20289855072463769</v>
      </c>
      <c r="F85" s="869">
        <f t="shared" si="14"/>
        <v>315.91304347826087</v>
      </c>
      <c r="G85" s="277" t="s">
        <v>31</v>
      </c>
      <c r="H85" s="262" t="s">
        <v>43</v>
      </c>
      <c r="I85" s="260">
        <f>(D85*1.06/0.888)/11.5</f>
        <v>161.61574618096355</v>
      </c>
      <c r="J85" s="947">
        <f>J38</f>
        <v>11.014492753623188</v>
      </c>
      <c r="K85" s="874">
        <f t="shared" si="17"/>
        <v>1780.1154651816275</v>
      </c>
    </row>
    <row r="86" spans="1:11">
      <c r="A86" s="276">
        <f>A85+1</f>
        <v>11</v>
      </c>
      <c r="B86" s="277" t="s">
        <v>123</v>
      </c>
      <c r="C86" s="270" t="s">
        <v>30</v>
      </c>
      <c r="D86" s="271">
        <f>ROUND('Stair case'!R10*3,0)</f>
        <v>245</v>
      </c>
      <c r="E86" s="873">
        <f>E85</f>
        <v>0.20289855072463769</v>
      </c>
      <c r="F86" s="869">
        <f t="shared" ref="F86" si="18">D86*E86</f>
        <v>49.710144927536234</v>
      </c>
      <c r="G86" s="277" t="s">
        <v>123</v>
      </c>
      <c r="H86" s="262" t="s">
        <v>43</v>
      </c>
      <c r="I86" s="260">
        <f>(D86*1.06/0.62)/11.5</f>
        <v>36.423562412342214</v>
      </c>
      <c r="J86" s="947">
        <f>26000/3450</f>
        <v>7.5362318840579707</v>
      </c>
      <c r="K86" s="874">
        <f t="shared" ref="K86" si="19">I86*J86</f>
        <v>274.49641238286887</v>
      </c>
    </row>
    <row r="87" spans="1:11">
      <c r="A87" s="276"/>
      <c r="B87" s="278"/>
      <c r="C87" s="270"/>
      <c r="D87" s="293">
        <f>SUM(D85:D85)</f>
        <v>1557</v>
      </c>
      <c r="E87" s="873"/>
      <c r="F87" s="874">
        <f t="shared" ref="F87:F103" si="20">D87*E87</f>
        <v>0</v>
      </c>
      <c r="G87" s="279" t="s">
        <v>63</v>
      </c>
      <c r="H87" s="262" t="s">
        <v>60</v>
      </c>
      <c r="I87" s="294">
        <f>ROUND(((D87/1000)*2),0)</f>
        <v>3</v>
      </c>
      <c r="J87" s="947">
        <f>J83</f>
        <v>33.333333333333336</v>
      </c>
      <c r="K87" s="874">
        <f t="shared" si="17"/>
        <v>100</v>
      </c>
    </row>
    <row r="88" spans="1:11">
      <c r="A88" s="255"/>
      <c r="B88" s="256" t="s">
        <v>14</v>
      </c>
      <c r="C88" s="257"/>
      <c r="D88" s="258"/>
      <c r="E88" s="871"/>
      <c r="F88" s="872">
        <f>SUM(F70:F87)</f>
        <v>1865.6231884057972</v>
      </c>
      <c r="G88" s="259"/>
      <c r="H88" s="257"/>
      <c r="I88" s="258"/>
      <c r="J88" s="872"/>
      <c r="K88" s="872">
        <f>SUM(K70:K87)</f>
        <v>12121.327217969716</v>
      </c>
    </row>
    <row r="89" spans="1:11">
      <c r="A89" s="276"/>
      <c r="B89" s="306" t="s">
        <v>71</v>
      </c>
      <c r="C89" s="304"/>
      <c r="D89" s="305"/>
      <c r="E89" s="873"/>
      <c r="F89" s="874">
        <f t="shared" si="20"/>
        <v>0</v>
      </c>
      <c r="G89" s="302"/>
      <c r="H89" s="270"/>
      <c r="I89" s="274"/>
      <c r="J89" s="946"/>
      <c r="K89" s="874">
        <f t="shared" si="17"/>
        <v>0</v>
      </c>
    </row>
    <row r="90" spans="1:11">
      <c r="A90" s="251">
        <v>12</v>
      </c>
      <c r="B90" s="250" t="s">
        <v>215</v>
      </c>
      <c r="C90" s="247" t="s">
        <v>16</v>
      </c>
      <c r="D90" s="253">
        <f>ROUND('Foundation '!L35,0)</f>
        <v>109</v>
      </c>
      <c r="E90" s="870">
        <f>E24</f>
        <v>2.318840579710145</v>
      </c>
      <c r="F90" s="874">
        <f t="shared" si="20"/>
        <v>252.75362318840581</v>
      </c>
      <c r="G90" s="254" t="s">
        <v>627</v>
      </c>
      <c r="H90" s="252" t="s">
        <v>45</v>
      </c>
      <c r="I90" s="260">
        <f>ROUNDUP(D98/0.5,0)</f>
        <v>892</v>
      </c>
      <c r="J90" s="876">
        <f>J23</f>
        <v>2.8985507246376812</v>
      </c>
      <c r="K90" s="874">
        <f t="shared" si="17"/>
        <v>2585.5072463768115</v>
      </c>
    </row>
    <row r="91" spans="1:11">
      <c r="A91" s="251">
        <f>A90+1</f>
        <v>13</v>
      </c>
      <c r="B91" s="250" t="s">
        <v>229</v>
      </c>
      <c r="C91" s="247" t="s">
        <v>16</v>
      </c>
      <c r="D91" s="253">
        <f>ROUND('Slab MS'!H17,0)</f>
        <v>157</v>
      </c>
      <c r="E91" s="870">
        <f>E90</f>
        <v>2.318840579710145</v>
      </c>
      <c r="F91" s="874">
        <f t="shared" si="20"/>
        <v>364.05797101449275</v>
      </c>
      <c r="G91" s="254" t="s">
        <v>46</v>
      </c>
      <c r="H91" s="252" t="s">
        <v>45</v>
      </c>
      <c r="I91" s="253">
        <f>ROUND(D98*0.889,0)</f>
        <v>396</v>
      </c>
      <c r="J91" s="876">
        <f>J24</f>
        <v>2.0289855072463769</v>
      </c>
      <c r="K91" s="874">
        <f t="shared" si="17"/>
        <v>803.47826086956525</v>
      </c>
    </row>
    <row r="92" spans="1:11">
      <c r="A92" s="251">
        <f>A91+1</f>
        <v>14</v>
      </c>
      <c r="B92" s="250" t="s">
        <v>571</v>
      </c>
      <c r="C92" s="247" t="s">
        <v>16</v>
      </c>
      <c r="D92" s="253">
        <f>ROUND('Slab MS'!H69+'Slab MS'!E70,0)</f>
        <v>143</v>
      </c>
      <c r="E92" s="870">
        <f>E91</f>
        <v>2.318840579710145</v>
      </c>
      <c r="F92" s="874">
        <f t="shared" si="20"/>
        <v>331.59420289855075</v>
      </c>
      <c r="G92" s="254" t="s">
        <v>47</v>
      </c>
      <c r="H92" s="252" t="s">
        <v>45</v>
      </c>
      <c r="I92" s="253">
        <f>ROUND(D98/1.444,0)</f>
        <v>309</v>
      </c>
      <c r="J92" s="876">
        <f>J25</f>
        <v>1.4492753623188406</v>
      </c>
      <c r="K92" s="874">
        <f t="shared" si="17"/>
        <v>447.82608695652175</v>
      </c>
    </row>
    <row r="93" spans="1:11">
      <c r="A93" s="251">
        <f t="shared" ref="A93:A97" si="21">A92+1</f>
        <v>15</v>
      </c>
      <c r="B93" s="250" t="s">
        <v>454</v>
      </c>
      <c r="C93" s="247" t="s">
        <v>16</v>
      </c>
      <c r="D93" s="674">
        <v>7</v>
      </c>
      <c r="E93" s="870">
        <f>E92</f>
        <v>2.318840579710145</v>
      </c>
      <c r="F93" s="874">
        <f t="shared" si="20"/>
        <v>16.231884057971016</v>
      </c>
      <c r="G93" s="254" t="s">
        <v>48</v>
      </c>
      <c r="H93" s="252" t="s">
        <v>49</v>
      </c>
      <c r="I93" s="253">
        <f>ROUND(D98*0.5,0)</f>
        <v>223</v>
      </c>
      <c r="J93" s="876">
        <f>J26</f>
        <v>1.4492753623188406</v>
      </c>
      <c r="K93" s="874">
        <f t="shared" si="17"/>
        <v>323.18840579710144</v>
      </c>
    </row>
    <row r="94" spans="1:11">
      <c r="A94" s="251">
        <f t="shared" si="21"/>
        <v>16</v>
      </c>
      <c r="B94" s="250" t="s">
        <v>455</v>
      </c>
      <c r="C94" s="247" t="s">
        <v>16</v>
      </c>
      <c r="D94" s="253">
        <v>14</v>
      </c>
      <c r="E94" s="870">
        <f>E93</f>
        <v>2.318840579710145</v>
      </c>
      <c r="F94" s="874">
        <f t="shared" si="20"/>
        <v>32.463768115942031</v>
      </c>
      <c r="G94" s="254"/>
      <c r="H94" s="252"/>
      <c r="I94" s="253"/>
      <c r="J94" s="876"/>
      <c r="K94" s="874">
        <f t="shared" si="17"/>
        <v>0</v>
      </c>
    </row>
    <row r="95" spans="1:11">
      <c r="A95" s="251">
        <f t="shared" si="21"/>
        <v>17</v>
      </c>
      <c r="B95" s="264" t="s">
        <v>456</v>
      </c>
      <c r="C95" s="265" t="s">
        <v>72</v>
      </c>
      <c r="D95" s="266">
        <v>40</v>
      </c>
      <c r="E95" s="875">
        <f>E23</f>
        <v>0.86956521739130432</v>
      </c>
      <c r="F95" s="874">
        <f t="shared" si="20"/>
        <v>34.782608695652172</v>
      </c>
      <c r="G95" s="267"/>
      <c r="H95" s="265"/>
      <c r="I95" s="266"/>
      <c r="J95" s="949"/>
      <c r="K95" s="874">
        <f t="shared" si="17"/>
        <v>0</v>
      </c>
    </row>
    <row r="96" spans="1:11">
      <c r="A96" s="251">
        <f t="shared" si="21"/>
        <v>18</v>
      </c>
      <c r="B96" s="264" t="s">
        <v>457</v>
      </c>
      <c r="C96" s="265" t="s">
        <v>72</v>
      </c>
      <c r="D96" s="266">
        <v>10</v>
      </c>
      <c r="E96" s="875">
        <f>E95</f>
        <v>0.86956521739130432</v>
      </c>
      <c r="F96" s="874">
        <f t="shared" si="20"/>
        <v>8.695652173913043</v>
      </c>
      <c r="G96" s="267"/>
      <c r="H96" s="265"/>
      <c r="I96" s="266"/>
      <c r="J96" s="949"/>
      <c r="K96" s="874">
        <f t="shared" si="17"/>
        <v>0</v>
      </c>
    </row>
    <row r="97" spans="1:16" ht="49.5">
      <c r="A97" s="251">
        <f t="shared" si="21"/>
        <v>19</v>
      </c>
      <c r="B97" s="264" t="s">
        <v>458</v>
      </c>
      <c r="C97" s="265" t="s">
        <v>72</v>
      </c>
      <c r="D97" s="266">
        <v>23</v>
      </c>
      <c r="E97" s="875">
        <f>E96</f>
        <v>0.86956521739130432</v>
      </c>
      <c r="F97" s="874">
        <f t="shared" si="20"/>
        <v>20</v>
      </c>
      <c r="G97" s="267"/>
      <c r="H97" s="265"/>
      <c r="I97" s="266"/>
      <c r="J97" s="949"/>
      <c r="K97" s="874">
        <f t="shared" si="17"/>
        <v>0</v>
      </c>
    </row>
    <row r="98" spans="1:16">
      <c r="A98" s="263"/>
      <c r="B98" s="533" t="s">
        <v>460</v>
      </c>
      <c r="C98" s="265"/>
      <c r="D98" s="675">
        <f>D90+D91+D92+D93+D94+(D95*0.15)+(D97*0.35)+D96*0.15</f>
        <v>445.55</v>
      </c>
      <c r="E98" s="875"/>
      <c r="F98" s="880"/>
      <c r="G98" s="267"/>
      <c r="H98" s="265"/>
      <c r="I98" s="266"/>
      <c r="J98" s="949"/>
      <c r="K98" s="874">
        <f t="shared" si="17"/>
        <v>0</v>
      </c>
    </row>
    <row r="99" spans="1:16" ht="180.75" customHeight="1">
      <c r="A99" s="268">
        <v>20</v>
      </c>
      <c r="B99" s="278" t="s">
        <v>501</v>
      </c>
      <c r="C99" s="270" t="s">
        <v>24</v>
      </c>
      <c r="D99" s="314">
        <v>14</v>
      </c>
      <c r="E99" s="881" t="s">
        <v>83</v>
      </c>
      <c r="F99" s="882"/>
      <c r="G99" s="261"/>
      <c r="H99" s="262" t="s">
        <v>24</v>
      </c>
      <c r="I99" s="260">
        <f>D99</f>
        <v>14</v>
      </c>
      <c r="J99" s="948">
        <f>200000/3450</f>
        <v>57.971014492753625</v>
      </c>
      <c r="K99" s="874">
        <f t="shared" si="17"/>
        <v>811.59420289855075</v>
      </c>
    </row>
    <row r="100" spans="1:16">
      <c r="A100" s="263"/>
      <c r="B100" s="533"/>
      <c r="C100" s="265"/>
      <c r="D100" s="266"/>
      <c r="E100" s="875"/>
      <c r="F100" s="880"/>
      <c r="G100" s="267"/>
      <c r="H100" s="265"/>
      <c r="I100" s="266"/>
      <c r="J100" s="949"/>
      <c r="K100" s="874">
        <f t="shared" si="17"/>
        <v>0</v>
      </c>
    </row>
    <row r="101" spans="1:16">
      <c r="A101" s="263"/>
      <c r="B101" s="533"/>
      <c r="C101" s="265"/>
      <c r="D101" s="266"/>
      <c r="E101" s="875"/>
      <c r="F101" s="880"/>
      <c r="G101" s="267"/>
      <c r="H101" s="265"/>
      <c r="I101" s="266"/>
      <c r="J101" s="949"/>
      <c r="K101" s="874">
        <f t="shared" si="17"/>
        <v>0</v>
      </c>
    </row>
    <row r="102" spans="1:16">
      <c r="A102" s="263"/>
      <c r="B102" s="533"/>
      <c r="C102" s="265"/>
      <c r="D102" s="266"/>
      <c r="E102" s="875"/>
      <c r="F102" s="880"/>
      <c r="G102" s="267"/>
      <c r="H102" s="265"/>
      <c r="I102" s="266"/>
      <c r="J102" s="949"/>
      <c r="K102" s="874">
        <f t="shared" si="17"/>
        <v>0</v>
      </c>
    </row>
    <row r="103" spans="1:16">
      <c r="A103" s="251"/>
      <c r="C103" s="252"/>
      <c r="D103" s="253"/>
      <c r="E103" s="870"/>
      <c r="F103" s="874">
        <f t="shared" si="20"/>
        <v>0</v>
      </c>
      <c r="G103" s="254"/>
      <c r="H103" s="252"/>
      <c r="I103" s="260"/>
      <c r="J103" s="876"/>
      <c r="K103" s="874">
        <f t="shared" si="17"/>
        <v>0</v>
      </c>
    </row>
    <row r="104" spans="1:16">
      <c r="A104" s="255"/>
      <c r="B104" s="256" t="s">
        <v>14</v>
      </c>
      <c r="C104" s="257"/>
      <c r="D104" s="258"/>
      <c r="E104" s="871"/>
      <c r="F104" s="872">
        <f>SUM(F89:F103)</f>
        <v>1060.5797101449275</v>
      </c>
      <c r="G104" s="259"/>
      <c r="H104" s="257"/>
      <c r="I104" s="258"/>
      <c r="J104" s="872"/>
      <c r="K104" s="872">
        <f>SUM(K89:K103)</f>
        <v>4971.594202898551</v>
      </c>
    </row>
    <row r="105" spans="1:16" s="12" customFormat="1">
      <c r="A105" s="251"/>
      <c r="B105" s="280" t="s">
        <v>27</v>
      </c>
      <c r="C105" s="252"/>
      <c r="D105" s="253"/>
      <c r="E105" s="870"/>
      <c r="F105" s="876"/>
      <c r="G105" s="254"/>
      <c r="H105" s="252"/>
      <c r="I105" s="253"/>
      <c r="J105" s="876"/>
      <c r="K105" s="876"/>
      <c r="L105" s="122"/>
      <c r="M105" s="122"/>
      <c r="N105" s="122"/>
      <c r="O105" s="122"/>
      <c r="P105" s="122"/>
    </row>
    <row r="106" spans="1:16">
      <c r="A106" s="251"/>
      <c r="C106" s="252"/>
      <c r="D106" s="253"/>
      <c r="E106" s="870"/>
      <c r="F106" s="876"/>
      <c r="G106" s="254"/>
      <c r="H106" s="252"/>
      <c r="I106" s="253"/>
      <c r="J106" s="876"/>
      <c r="K106" s="876"/>
    </row>
    <row r="107" spans="1:16">
      <c r="A107" s="251"/>
      <c r="B107" s="250" t="s">
        <v>462</v>
      </c>
      <c r="C107" s="252"/>
      <c r="D107" s="253"/>
      <c r="E107" s="870"/>
      <c r="F107" s="876">
        <f>F88</f>
        <v>1865.6231884057972</v>
      </c>
      <c r="G107" s="254"/>
      <c r="H107" s="252"/>
      <c r="I107" s="253"/>
      <c r="J107" s="876"/>
      <c r="K107" s="876">
        <f>K88</f>
        <v>12121.327217969716</v>
      </c>
    </row>
    <row r="108" spans="1:16" ht="20.100000000000001" customHeight="1">
      <c r="A108" s="251"/>
      <c r="B108" s="250" t="s">
        <v>463</v>
      </c>
      <c r="C108" s="252"/>
      <c r="D108" s="253"/>
      <c r="E108" s="870"/>
      <c r="F108" s="876">
        <f>F104</f>
        <v>1060.5797101449275</v>
      </c>
      <c r="G108" s="254"/>
      <c r="H108" s="252"/>
      <c r="I108" s="253"/>
      <c r="J108" s="876"/>
      <c r="K108" s="876">
        <f>K104</f>
        <v>4971.594202898551</v>
      </c>
    </row>
    <row r="109" spans="1:16" ht="35.25" customHeight="1" thickBot="1">
      <c r="A109" s="307"/>
      <c r="B109" s="308" t="s">
        <v>464</v>
      </c>
      <c r="C109" s="309"/>
      <c r="D109" s="310"/>
      <c r="E109" s="883"/>
      <c r="F109" s="884">
        <f>SUM(F105:F108)</f>
        <v>2926.202898550725</v>
      </c>
      <c r="G109" s="312"/>
      <c r="H109" s="309"/>
      <c r="I109" s="313"/>
      <c r="J109" s="950"/>
      <c r="K109" s="884">
        <f>SUM(K105:K108)</f>
        <v>17092.921420868268</v>
      </c>
    </row>
    <row r="110" spans="1:16" ht="20.100000000000001" customHeight="1" thickTop="1">
      <c r="A110" s="276"/>
      <c r="B110" s="344" t="s">
        <v>323</v>
      </c>
      <c r="C110" s="304"/>
      <c r="D110" s="305"/>
      <c r="E110" s="873"/>
      <c r="F110" s="879"/>
      <c r="G110" s="302"/>
      <c r="H110" s="270"/>
      <c r="I110" s="274"/>
      <c r="J110" s="946"/>
      <c r="K110" s="946"/>
    </row>
    <row r="111" spans="1:16" ht="20.100000000000001" customHeight="1">
      <c r="A111" s="276"/>
      <c r="B111" s="306" t="s">
        <v>497</v>
      </c>
      <c r="C111" s="304"/>
      <c r="D111" s="305"/>
      <c r="E111" s="873"/>
      <c r="F111" s="879"/>
      <c r="G111" s="302"/>
      <c r="H111" s="270"/>
      <c r="I111" s="274"/>
      <c r="J111" s="946"/>
      <c r="K111" s="946"/>
    </row>
    <row r="112" spans="1:16" ht="20.100000000000001" customHeight="1">
      <c r="A112" s="251">
        <v>1</v>
      </c>
      <c r="B112" s="250" t="s">
        <v>218</v>
      </c>
      <c r="C112" s="252" t="s">
        <v>29</v>
      </c>
      <c r="D112" s="253">
        <f>ROUNDUP('Foundation '!S35,0)</f>
        <v>6</v>
      </c>
      <c r="E112" s="870">
        <f>E70</f>
        <v>13.043478260869565</v>
      </c>
      <c r="F112" s="869">
        <f t="shared" ref="F112:F133" si="22">D112*E112</f>
        <v>78.260869565217391</v>
      </c>
      <c r="G112" s="254" t="s">
        <v>39</v>
      </c>
      <c r="H112" s="252" t="s">
        <v>40</v>
      </c>
      <c r="I112" s="253">
        <f>ROUND(D116*7,0)</f>
        <v>124</v>
      </c>
      <c r="J112" s="876">
        <f>J70</f>
        <v>8.695652173913043</v>
      </c>
      <c r="K112" s="869">
        <f t="shared" ref="K112:K116" si="23">I112*J112</f>
        <v>1078.2608695652173</v>
      </c>
    </row>
    <row r="113" spans="1:11" ht="20.100000000000001" customHeight="1">
      <c r="A113" s="251">
        <f>A112+1</f>
        <v>2</v>
      </c>
      <c r="B113" s="250" t="s">
        <v>226</v>
      </c>
      <c r="C113" s="252" t="s">
        <v>29</v>
      </c>
      <c r="D113" s="253">
        <v>2</v>
      </c>
      <c r="E113" s="870">
        <f>E112</f>
        <v>13.043478260869565</v>
      </c>
      <c r="F113" s="869">
        <f t="shared" si="22"/>
        <v>26.086956521739129</v>
      </c>
      <c r="G113" s="254" t="s">
        <v>41</v>
      </c>
      <c r="H113" s="252" t="s">
        <v>313</v>
      </c>
      <c r="I113" s="253">
        <f>ROUND(D116*0.61,0)</f>
        <v>11</v>
      </c>
      <c r="J113" s="876">
        <f>J71</f>
        <v>14.492753623188406</v>
      </c>
      <c r="K113" s="869">
        <f t="shared" si="23"/>
        <v>159.42028985507247</v>
      </c>
    </row>
    <row r="114" spans="1:11" ht="20.100000000000001" customHeight="1">
      <c r="A114" s="251">
        <f t="shared" ref="A114:A115" si="24">A113+1</f>
        <v>3</v>
      </c>
      <c r="B114" s="264" t="s">
        <v>324</v>
      </c>
      <c r="C114" s="252" t="s">
        <v>29</v>
      </c>
      <c r="D114" s="266">
        <f>ROUND('Slab MS'!F36,0)</f>
        <v>7</v>
      </c>
      <c r="E114" s="875">
        <f>E113</f>
        <v>13.043478260869565</v>
      </c>
      <c r="F114" s="869">
        <f t="shared" si="22"/>
        <v>91.304347826086953</v>
      </c>
      <c r="G114" s="254" t="s">
        <v>42</v>
      </c>
      <c r="H114" s="252" t="s">
        <v>313</v>
      </c>
      <c r="I114" s="253">
        <f>ROUND(D116*1.17,0)</f>
        <v>21</v>
      </c>
      <c r="J114" s="876">
        <f>J72</f>
        <v>17.391304347826086</v>
      </c>
      <c r="K114" s="869">
        <f t="shared" ref="K114:K115" si="25">I114*J114</f>
        <v>365.21739130434781</v>
      </c>
    </row>
    <row r="115" spans="1:11" ht="20.100000000000001" customHeight="1">
      <c r="A115" s="251">
        <f t="shared" si="24"/>
        <v>4</v>
      </c>
      <c r="B115" s="250" t="s">
        <v>356</v>
      </c>
      <c r="C115" s="252" t="s">
        <v>20</v>
      </c>
      <c r="D115" s="253">
        <v>18</v>
      </c>
      <c r="E115" s="870">
        <f>E113*0.15</f>
        <v>1.9565217391304346</v>
      </c>
      <c r="F115" s="869">
        <f t="shared" si="22"/>
        <v>35.217391304347821</v>
      </c>
      <c r="G115" s="254"/>
      <c r="H115" s="252"/>
      <c r="I115" s="253"/>
      <c r="J115" s="876"/>
      <c r="K115" s="869">
        <f t="shared" si="25"/>
        <v>0</v>
      </c>
    </row>
    <row r="116" spans="1:11" ht="20.100000000000001" hidden="1" customHeight="1">
      <c r="A116" s="251"/>
      <c r="C116" s="252"/>
      <c r="D116" s="291">
        <f>D112+D113+D114+(D115*0.15)</f>
        <v>17.7</v>
      </c>
      <c r="E116" s="870"/>
      <c r="F116" s="869">
        <f t="shared" si="22"/>
        <v>0</v>
      </c>
      <c r="G116" s="254"/>
      <c r="H116" s="252"/>
      <c r="I116" s="253"/>
      <c r="J116" s="876"/>
      <c r="K116" s="869">
        <f t="shared" si="23"/>
        <v>0</v>
      </c>
    </row>
    <row r="117" spans="1:11" ht="41.25" customHeight="1">
      <c r="A117" s="268"/>
      <c r="B117" s="269" t="s">
        <v>354</v>
      </c>
      <c r="C117" s="270"/>
      <c r="D117" s="271"/>
      <c r="E117" s="873"/>
      <c r="F117" s="869">
        <f t="shared" si="22"/>
        <v>0</v>
      </c>
      <c r="G117" s="302"/>
      <c r="H117" s="273"/>
      <c r="I117" s="274"/>
      <c r="J117" s="946"/>
      <c r="K117" s="874">
        <f>I117*J117</f>
        <v>0</v>
      </c>
    </row>
    <row r="118" spans="1:11" ht="20.100000000000001" customHeight="1">
      <c r="A118" s="276">
        <v>5</v>
      </c>
      <c r="B118" s="277" t="s">
        <v>122</v>
      </c>
      <c r="C118" s="270" t="s">
        <v>30</v>
      </c>
      <c r="D118" s="271">
        <f>ROUND('Foundation '!E80,0)</f>
        <v>863</v>
      </c>
      <c r="E118" s="873">
        <f>E85</f>
        <v>0.20289855072463769</v>
      </c>
      <c r="F118" s="869">
        <f t="shared" si="22"/>
        <v>175.10144927536234</v>
      </c>
      <c r="G118" s="277" t="s">
        <v>122</v>
      </c>
      <c r="H118" s="262" t="s">
        <v>43</v>
      </c>
      <c r="I118" s="260">
        <f>(D118*1.06/1.578)/11.5</f>
        <v>50.409434066236848</v>
      </c>
      <c r="J118" s="947">
        <f>J81</f>
        <v>19.710144927536231</v>
      </c>
      <c r="K118" s="874">
        <f>I118*J118</f>
        <v>993.57725116061033</v>
      </c>
    </row>
    <row r="119" spans="1:11" ht="20.100000000000001" customHeight="1">
      <c r="A119" s="276">
        <f t="shared" ref="A119" si="26">A118+1</f>
        <v>6</v>
      </c>
      <c r="B119" s="277" t="s">
        <v>288</v>
      </c>
      <c r="C119" s="270" t="s">
        <v>30</v>
      </c>
      <c r="D119" s="271">
        <f>ROUND('Foundation '!I80,0)</f>
        <v>337</v>
      </c>
      <c r="E119" s="873">
        <f>E118</f>
        <v>0.20289855072463769</v>
      </c>
      <c r="F119" s="869">
        <f t="shared" si="22"/>
        <v>68.376811594202906</v>
      </c>
      <c r="G119" s="277" t="str">
        <f>B119</f>
        <v>T8</v>
      </c>
      <c r="H119" s="262" t="s">
        <v>44</v>
      </c>
      <c r="I119" s="260">
        <f>(D119*1.06/0.395)/11.5</f>
        <v>78.639515685195377</v>
      </c>
      <c r="J119" s="947">
        <f>J82</f>
        <v>5.5072463768115938</v>
      </c>
      <c r="K119" s="874">
        <f>I119*J119</f>
        <v>433.08718783151073</v>
      </c>
    </row>
    <row r="120" spans="1:11" ht="20.100000000000001" customHeight="1">
      <c r="A120" s="276"/>
      <c r="B120" s="278"/>
      <c r="C120" s="270"/>
      <c r="D120" s="293">
        <f>SUM(D118:D119)</f>
        <v>1200</v>
      </c>
      <c r="E120" s="873"/>
      <c r="F120" s="869">
        <f t="shared" si="22"/>
        <v>0</v>
      </c>
      <c r="G120" s="279" t="s">
        <v>63</v>
      </c>
      <c r="H120" s="262" t="s">
        <v>60</v>
      </c>
      <c r="I120" s="294">
        <f>ROUND(((D120/1000)*2),0)</f>
        <v>2</v>
      </c>
      <c r="J120" s="947">
        <f>J83</f>
        <v>33.333333333333336</v>
      </c>
      <c r="K120" s="874">
        <f>I120*J120</f>
        <v>66.666666666666671</v>
      </c>
    </row>
    <row r="121" spans="1:11" ht="41.25" customHeight="1">
      <c r="A121" s="268"/>
      <c r="B121" s="269" t="s">
        <v>355</v>
      </c>
      <c r="C121" s="270"/>
      <c r="D121" s="271"/>
      <c r="E121" s="873"/>
      <c r="F121" s="869">
        <f t="shared" si="22"/>
        <v>0</v>
      </c>
      <c r="G121" s="302"/>
      <c r="H121" s="273"/>
      <c r="I121" s="274"/>
      <c r="J121" s="946"/>
      <c r="K121" s="874">
        <f t="shared" ref="K121" si="27">I121*J121</f>
        <v>0</v>
      </c>
    </row>
    <row r="122" spans="1:11" ht="20.100000000000001" customHeight="1">
      <c r="A122" s="276">
        <v>7</v>
      </c>
      <c r="B122" s="277" t="s">
        <v>122</v>
      </c>
      <c r="C122" s="270" t="s">
        <v>30</v>
      </c>
      <c r="D122" s="271">
        <f>ROUND('Slab MS'!L38,0)</f>
        <v>1545</v>
      </c>
      <c r="E122" s="873">
        <f>E119</f>
        <v>0.20289855072463769</v>
      </c>
      <c r="F122" s="869">
        <f t="shared" si="22"/>
        <v>313.47826086956525</v>
      </c>
      <c r="G122" s="277" t="s">
        <v>122</v>
      </c>
      <c r="H122" s="262" t="s">
        <v>43</v>
      </c>
      <c r="I122" s="260">
        <f>(D122*1.06/1.578)/11.5</f>
        <v>90.246321706067107</v>
      </c>
      <c r="J122" s="947">
        <f>J118</f>
        <v>19.710144927536231</v>
      </c>
      <c r="K122" s="874">
        <f>I122*J122</f>
        <v>1778.7680800036414</v>
      </c>
    </row>
    <row r="123" spans="1:11" ht="20.100000000000001" customHeight="1">
      <c r="A123" s="276">
        <f t="shared" ref="A123" si="28">A122+1</f>
        <v>8</v>
      </c>
      <c r="B123" s="277" t="s">
        <v>288</v>
      </c>
      <c r="C123" s="270" t="s">
        <v>30</v>
      </c>
      <c r="D123" s="271">
        <f>ROUND('Slab MS'!O38,0)</f>
        <v>393</v>
      </c>
      <c r="E123" s="873">
        <f>E122</f>
        <v>0.20289855072463769</v>
      </c>
      <c r="F123" s="869">
        <f t="shared" si="22"/>
        <v>79.739130434782609</v>
      </c>
      <c r="G123" s="277" t="str">
        <f>B123</f>
        <v>T8</v>
      </c>
      <c r="H123" s="262" t="s">
        <v>44</v>
      </c>
      <c r="I123" s="260">
        <f>(D123*1.06/0.395)/11.5</f>
        <v>91.707209686296096</v>
      </c>
      <c r="J123" s="947">
        <f>J119</f>
        <v>5.5072463768115938</v>
      </c>
      <c r="K123" s="874">
        <f t="shared" ref="K123" si="29">I123*J123</f>
        <v>505.05419827235528</v>
      </c>
    </row>
    <row r="124" spans="1:11" ht="20.100000000000001" customHeight="1">
      <c r="A124" s="276"/>
      <c r="B124" s="278"/>
      <c r="C124" s="270"/>
      <c r="D124" s="293">
        <f>SUM(D122:D123)</f>
        <v>1938</v>
      </c>
      <c r="E124" s="873"/>
      <c r="F124" s="869">
        <f t="shared" si="22"/>
        <v>0</v>
      </c>
      <c r="G124" s="279" t="s">
        <v>63</v>
      </c>
      <c r="H124" s="262" t="s">
        <v>60</v>
      </c>
      <c r="I124" s="294">
        <f>ROUND(((D124/1000)*2),0)</f>
        <v>4</v>
      </c>
      <c r="J124" s="947">
        <f>J120</f>
        <v>33.333333333333336</v>
      </c>
      <c r="K124" s="874">
        <f>I124*J124</f>
        <v>133.33333333333334</v>
      </c>
    </row>
    <row r="125" spans="1:11" ht="42.75" customHeight="1">
      <c r="A125" s="268"/>
      <c r="B125" s="269" t="s">
        <v>353</v>
      </c>
      <c r="C125" s="270"/>
      <c r="D125" s="271"/>
      <c r="E125" s="873"/>
      <c r="F125" s="869">
        <f t="shared" si="22"/>
        <v>0</v>
      </c>
      <c r="G125" s="302"/>
      <c r="H125" s="273"/>
      <c r="I125" s="274"/>
      <c r="J125" s="946"/>
      <c r="K125" s="874">
        <f t="shared" ref="K125:K131" si="30">I125*J125</f>
        <v>0</v>
      </c>
    </row>
    <row r="126" spans="1:11" ht="20.100000000000001" customHeight="1">
      <c r="A126" s="276">
        <v>9</v>
      </c>
      <c r="B126" s="277" t="s">
        <v>31</v>
      </c>
      <c r="C126" s="270" t="s">
        <v>30</v>
      </c>
      <c r="D126" s="271">
        <f>ROUND('Slab MS'!Q61,0)</f>
        <v>337</v>
      </c>
      <c r="E126" s="873">
        <f>E123</f>
        <v>0.20289855072463769</v>
      </c>
      <c r="F126" s="869">
        <f t="shared" si="22"/>
        <v>68.376811594202906</v>
      </c>
      <c r="G126" s="277" t="s">
        <v>31</v>
      </c>
      <c r="H126" s="262" t="s">
        <v>44</v>
      </c>
      <c r="I126" s="260">
        <f>(D126*1.06/0.617)/11.5</f>
        <v>50.344584595870629</v>
      </c>
      <c r="J126" s="947">
        <f>J85</f>
        <v>11.014492753623188</v>
      </c>
      <c r="K126" s="874">
        <f t="shared" si="30"/>
        <v>554.52006221538659</v>
      </c>
    </row>
    <row r="127" spans="1:11" ht="20.100000000000001" customHeight="1">
      <c r="A127" s="276"/>
      <c r="B127" s="278"/>
      <c r="C127" s="270"/>
      <c r="D127" s="293">
        <f>SUM(D126:D126)</f>
        <v>337</v>
      </c>
      <c r="E127" s="873"/>
      <c r="F127" s="869">
        <f t="shared" si="22"/>
        <v>0</v>
      </c>
      <c r="G127" s="279" t="s">
        <v>63</v>
      </c>
      <c r="H127" s="262" t="s">
        <v>60</v>
      </c>
      <c r="I127" s="294">
        <f>ROUND(((D127/1000)*2),0)</f>
        <v>1</v>
      </c>
      <c r="J127" s="947">
        <f>J124</f>
        <v>33.333333333333336</v>
      </c>
      <c r="K127" s="874">
        <f t="shared" si="30"/>
        <v>33.333333333333336</v>
      </c>
    </row>
    <row r="128" spans="1:11" ht="20.100000000000001" customHeight="1">
      <c r="A128" s="276"/>
      <c r="B128" s="306" t="s">
        <v>71</v>
      </c>
      <c r="C128" s="304"/>
      <c r="D128" s="305"/>
      <c r="E128" s="873"/>
      <c r="F128" s="869">
        <f t="shared" si="22"/>
        <v>0</v>
      </c>
      <c r="G128" s="302"/>
      <c r="H128" s="270"/>
      <c r="I128" s="274"/>
      <c r="J128" s="946"/>
      <c r="K128" s="874">
        <f t="shared" si="30"/>
        <v>0</v>
      </c>
    </row>
    <row r="129" spans="1:16" ht="20.100000000000001" customHeight="1">
      <c r="A129" s="251">
        <v>10</v>
      </c>
      <c r="B129" s="250" t="s">
        <v>215</v>
      </c>
      <c r="C129" s="247" t="s">
        <v>16</v>
      </c>
      <c r="D129" s="253">
        <f>ROUND('Foundation '!R35,0)</f>
        <v>87</v>
      </c>
      <c r="E129" s="870">
        <f>E90</f>
        <v>2.318840579710145</v>
      </c>
      <c r="F129" s="869">
        <f t="shared" si="22"/>
        <v>201.73913043478262</v>
      </c>
      <c r="G129" s="254" t="s">
        <v>627</v>
      </c>
      <c r="H129" s="252" t="s">
        <v>45</v>
      </c>
      <c r="I129" s="260">
        <v>0</v>
      </c>
      <c r="J129" s="876">
        <f>J90</f>
        <v>2.8985507246376812</v>
      </c>
      <c r="K129" s="874">
        <f t="shared" si="30"/>
        <v>0</v>
      </c>
    </row>
    <row r="130" spans="1:16" ht="20.100000000000001" customHeight="1">
      <c r="A130" s="251">
        <f>A129+1</f>
        <v>11</v>
      </c>
      <c r="B130" s="250" t="s">
        <v>325</v>
      </c>
      <c r="C130" s="247" t="s">
        <v>16</v>
      </c>
      <c r="D130" s="253">
        <f>ROUND('Slab MS'!H36,0)</f>
        <v>110</v>
      </c>
      <c r="E130" s="870">
        <f>E129</f>
        <v>2.318840579710145</v>
      </c>
      <c r="F130" s="869">
        <f t="shared" si="22"/>
        <v>255.07246376811594</v>
      </c>
      <c r="G130" s="254" t="s">
        <v>46</v>
      </c>
      <c r="H130" s="252" t="s">
        <v>45</v>
      </c>
      <c r="I130" s="260">
        <v>0</v>
      </c>
      <c r="J130" s="876">
        <f>J91</f>
        <v>2.0289855072463769</v>
      </c>
      <c r="K130" s="874">
        <f t="shared" si="30"/>
        <v>0</v>
      </c>
      <c r="L130" s="117">
        <v>3.35</v>
      </c>
      <c r="M130" s="117">
        <v>2.5</v>
      </c>
      <c r="N130" s="117">
        <v>224.876</v>
      </c>
      <c r="O130" s="117">
        <v>3600</v>
      </c>
      <c r="P130" s="117">
        <f t="shared" ref="P130:P132" si="31">L130*M130*N130*O130</f>
        <v>6780011.4000000004</v>
      </c>
    </row>
    <row r="131" spans="1:16" ht="20.100000000000001" customHeight="1">
      <c r="A131" s="251">
        <f>A130+1</f>
        <v>12</v>
      </c>
      <c r="B131" s="250" t="s">
        <v>228</v>
      </c>
      <c r="C131" s="247" t="s">
        <v>16</v>
      </c>
      <c r="D131" s="253">
        <f>D115</f>
        <v>18</v>
      </c>
      <c r="E131" s="870">
        <f>E130</f>
        <v>2.318840579710145</v>
      </c>
      <c r="F131" s="869">
        <f t="shared" si="22"/>
        <v>41.739130434782609</v>
      </c>
      <c r="G131" s="254" t="s">
        <v>47</v>
      </c>
      <c r="H131" s="252" t="s">
        <v>45</v>
      </c>
      <c r="I131" s="260">
        <v>0</v>
      </c>
      <c r="J131" s="876">
        <f>J92</f>
        <v>1.4492753623188406</v>
      </c>
      <c r="K131" s="874">
        <f t="shared" si="30"/>
        <v>0</v>
      </c>
      <c r="L131" s="117">
        <v>4.8</v>
      </c>
      <c r="M131" s="117">
        <v>2.5</v>
      </c>
      <c r="N131" s="117">
        <v>224.876</v>
      </c>
      <c r="O131" s="117">
        <v>3600</v>
      </c>
      <c r="P131" s="117">
        <f t="shared" si="31"/>
        <v>9714643.2000000011</v>
      </c>
    </row>
    <row r="132" spans="1:16" ht="20.100000000000001" customHeight="1">
      <c r="A132" s="251"/>
      <c r="D132" s="266"/>
      <c r="E132" s="875"/>
      <c r="F132" s="869">
        <f t="shared" si="22"/>
        <v>0</v>
      </c>
      <c r="G132" s="254" t="s">
        <v>48</v>
      </c>
      <c r="H132" s="252" t="s">
        <v>49</v>
      </c>
      <c r="I132" s="253">
        <f>ROUND(D133*0.5,0)</f>
        <v>108</v>
      </c>
      <c r="J132" s="876">
        <f>J93</f>
        <v>1.4492753623188406</v>
      </c>
      <c r="K132" s="944">
        <f t="shared" ref="K132" si="32">I132*J132</f>
        <v>156.52173913043478</v>
      </c>
      <c r="L132" s="117">
        <v>3.3</v>
      </c>
      <c r="M132" s="117">
        <v>2.5</v>
      </c>
      <c r="N132" s="117">
        <v>204.435</v>
      </c>
      <c r="O132" s="117">
        <v>3600</v>
      </c>
      <c r="P132" s="117">
        <f t="shared" si="31"/>
        <v>6071719.5</v>
      </c>
    </row>
    <row r="133" spans="1:16" ht="20.100000000000001" hidden="1" customHeight="1">
      <c r="A133" s="251"/>
      <c r="D133" s="291">
        <f>D129+D130+D131</f>
        <v>215</v>
      </c>
      <c r="E133" s="870"/>
      <c r="F133" s="869">
        <f t="shared" si="22"/>
        <v>0</v>
      </c>
      <c r="G133" s="254"/>
      <c r="H133" s="252"/>
      <c r="I133" s="253"/>
      <c r="J133" s="876"/>
      <c r="K133" s="944"/>
    </row>
    <row r="134" spans="1:16" ht="41.25" customHeight="1" thickBot="1">
      <c r="A134" s="307"/>
      <c r="B134" s="308" t="s">
        <v>464</v>
      </c>
      <c r="C134" s="309"/>
      <c r="D134" s="310"/>
      <c r="E134" s="883"/>
      <c r="F134" s="884">
        <f>SUM(F112:F133)</f>
        <v>1434.4927536231885</v>
      </c>
      <c r="G134" s="312"/>
      <c r="H134" s="309"/>
      <c r="I134" s="313"/>
      <c r="J134" s="950"/>
      <c r="K134" s="884">
        <f>SUM(K112:K133)</f>
        <v>6257.7604026719091</v>
      </c>
    </row>
    <row r="135" spans="1:16" ht="20.100000000000001" customHeight="1" thickTop="1">
      <c r="A135" s="346"/>
      <c r="B135" s="347"/>
      <c r="C135" s="336"/>
      <c r="D135" s="348"/>
      <c r="E135" s="885"/>
      <c r="F135" s="886"/>
      <c r="G135" s="333"/>
      <c r="H135" s="336"/>
      <c r="I135" s="349"/>
      <c r="J135" s="951"/>
      <c r="K135" s="886"/>
    </row>
    <row r="136" spans="1:16" ht="36.75" customHeight="1">
      <c r="A136" s="268"/>
      <c r="B136" s="322" t="s">
        <v>465</v>
      </c>
      <c r="C136" s="270"/>
      <c r="D136" s="274"/>
      <c r="E136" s="887"/>
      <c r="F136" s="888"/>
      <c r="G136" s="302"/>
      <c r="H136" s="270"/>
      <c r="I136" s="274"/>
      <c r="J136" s="946"/>
      <c r="K136" s="946"/>
      <c r="O136" s="117">
        <f>L136*M136*N136</f>
        <v>0</v>
      </c>
    </row>
    <row r="137" spans="1:16" ht="20.100000000000001" customHeight="1">
      <c r="A137" s="350"/>
      <c r="B137" s="345" t="s">
        <v>326</v>
      </c>
      <c r="C137" s="296"/>
      <c r="D137" s="343"/>
      <c r="E137" s="889"/>
      <c r="F137" s="890">
        <f>F109</f>
        <v>2926.202898550725</v>
      </c>
      <c r="G137" s="331"/>
      <c r="H137" s="296"/>
      <c r="I137" s="343"/>
      <c r="J137" s="952"/>
      <c r="K137" s="890">
        <f>K109</f>
        <v>17092.921420868268</v>
      </c>
      <c r="O137" s="117">
        <f>L137*M137*N137</f>
        <v>0</v>
      </c>
    </row>
    <row r="138" spans="1:16" ht="20.100000000000001" customHeight="1">
      <c r="A138" s="350"/>
      <c r="B138" s="345" t="s">
        <v>383</v>
      </c>
      <c r="C138" s="296"/>
      <c r="D138" s="343"/>
      <c r="E138" s="889"/>
      <c r="F138" s="890">
        <f>F134</f>
        <v>1434.4927536231885</v>
      </c>
      <c r="G138" s="331"/>
      <c r="H138" s="296"/>
      <c r="I138" s="343"/>
      <c r="J138" s="952"/>
      <c r="K138" s="890">
        <f>K134</f>
        <v>6257.7604026719091</v>
      </c>
      <c r="O138" s="117">
        <f>L138*M138*N138</f>
        <v>0</v>
      </c>
    </row>
    <row r="139" spans="1:16" ht="20.100000000000001" customHeight="1">
      <c r="A139" s="350"/>
      <c r="B139" s="345"/>
      <c r="C139" s="296"/>
      <c r="D139" s="343"/>
      <c r="E139" s="889"/>
      <c r="F139" s="890"/>
      <c r="G139" s="331"/>
      <c r="H139" s="296"/>
      <c r="I139" s="343"/>
      <c r="J139" s="952"/>
      <c r="K139" s="890"/>
      <c r="O139" s="117">
        <f>L139*M139*N139</f>
        <v>0</v>
      </c>
    </row>
    <row r="140" spans="1:16">
      <c r="A140" s="350"/>
      <c r="B140" s="345"/>
      <c r="C140" s="296"/>
      <c r="D140" s="343"/>
      <c r="E140" s="889"/>
      <c r="F140" s="890"/>
      <c r="G140" s="331"/>
      <c r="H140" s="296"/>
      <c r="I140" s="343"/>
      <c r="J140" s="952"/>
      <c r="K140" s="890"/>
      <c r="L140" s="117">
        <v>0.9</v>
      </c>
      <c r="M140" s="117">
        <v>2.5</v>
      </c>
    </row>
    <row r="141" spans="1:16">
      <c r="A141" s="350"/>
      <c r="B141" s="345"/>
      <c r="C141" s="296"/>
      <c r="D141" s="343"/>
      <c r="E141" s="889"/>
      <c r="F141" s="890"/>
      <c r="G141" s="331"/>
      <c r="H141" s="296"/>
      <c r="I141" s="343"/>
      <c r="J141" s="952"/>
      <c r="K141" s="890"/>
      <c r="L141" s="117">
        <v>0.8</v>
      </c>
      <c r="M141" s="117">
        <v>2.1</v>
      </c>
    </row>
    <row r="142" spans="1:16">
      <c r="A142" s="350"/>
      <c r="B142" s="345"/>
      <c r="C142" s="296"/>
      <c r="D142" s="343"/>
      <c r="E142" s="889"/>
      <c r="F142" s="890"/>
      <c r="G142" s="331"/>
      <c r="H142" s="296"/>
      <c r="I142" s="343"/>
      <c r="J142" s="952"/>
      <c r="K142" s="890"/>
      <c r="L142" s="117">
        <v>1.5</v>
      </c>
      <c r="M142" s="117">
        <v>2.5</v>
      </c>
    </row>
    <row r="143" spans="1:16">
      <c r="A143" s="350"/>
      <c r="B143" s="345"/>
      <c r="C143" s="296"/>
      <c r="D143" s="343"/>
      <c r="E143" s="889"/>
      <c r="F143" s="890"/>
      <c r="G143" s="331"/>
      <c r="H143" s="296"/>
      <c r="I143" s="343"/>
      <c r="J143" s="952"/>
      <c r="K143" s="890"/>
    </row>
    <row r="144" spans="1:16">
      <c r="A144" s="350"/>
      <c r="B144" s="345"/>
      <c r="C144" s="296"/>
      <c r="D144" s="343"/>
      <c r="E144" s="889"/>
      <c r="F144" s="890"/>
      <c r="G144" s="331"/>
      <c r="H144" s="296"/>
      <c r="I144" s="343"/>
      <c r="J144" s="952"/>
      <c r="K144" s="890"/>
    </row>
    <row r="145" spans="1:11">
      <c r="A145" s="350"/>
      <c r="B145" s="345"/>
      <c r="C145" s="296"/>
      <c r="D145" s="343"/>
      <c r="E145" s="889"/>
      <c r="F145" s="890"/>
      <c r="G145" s="331"/>
      <c r="H145" s="296"/>
      <c r="I145" s="343"/>
      <c r="J145" s="952"/>
      <c r="K145" s="890"/>
    </row>
    <row r="146" spans="1:11">
      <c r="A146" s="350"/>
      <c r="B146" s="345"/>
      <c r="C146" s="296"/>
      <c r="D146" s="343"/>
      <c r="E146" s="889"/>
      <c r="F146" s="890"/>
      <c r="G146" s="331"/>
      <c r="H146" s="296"/>
      <c r="I146" s="343"/>
      <c r="J146" s="952"/>
      <c r="K146" s="890"/>
    </row>
    <row r="147" spans="1:11">
      <c r="A147" s="350"/>
      <c r="B147" s="345"/>
      <c r="C147" s="296"/>
      <c r="D147" s="343"/>
      <c r="E147" s="889"/>
      <c r="F147" s="890"/>
      <c r="G147" s="331"/>
      <c r="H147" s="296"/>
      <c r="I147" s="343"/>
      <c r="J147" s="952"/>
      <c r="K147" s="890"/>
    </row>
    <row r="148" spans="1:11" ht="20.100000000000001" customHeight="1">
      <c r="A148" s="350"/>
      <c r="B148" s="345"/>
      <c r="C148" s="296"/>
      <c r="D148" s="343"/>
      <c r="E148" s="889"/>
      <c r="F148" s="890"/>
      <c r="G148" s="331"/>
      <c r="H148" s="296"/>
      <c r="I148" s="343"/>
      <c r="J148" s="952"/>
      <c r="K148" s="890"/>
    </row>
    <row r="149" spans="1:11" ht="20.100000000000001" customHeight="1">
      <c r="A149" s="350"/>
      <c r="B149" s="345"/>
      <c r="C149" s="296"/>
      <c r="D149" s="343"/>
      <c r="E149" s="889"/>
      <c r="F149" s="890"/>
      <c r="G149" s="331"/>
      <c r="H149" s="296"/>
      <c r="I149" s="343"/>
      <c r="J149" s="952"/>
      <c r="K149" s="890"/>
    </row>
    <row r="150" spans="1:11" ht="20.100000000000001" customHeight="1">
      <c r="A150" s="350"/>
      <c r="B150" s="345"/>
      <c r="C150" s="296"/>
      <c r="D150" s="343"/>
      <c r="E150" s="889"/>
      <c r="F150" s="890"/>
      <c r="G150" s="331"/>
      <c r="H150" s="296"/>
      <c r="I150" s="343"/>
      <c r="J150" s="952"/>
      <c r="K150" s="890"/>
    </row>
    <row r="151" spans="1:11" ht="33.75" customHeight="1">
      <c r="A151" s="350"/>
      <c r="B151" s="345"/>
      <c r="C151" s="296"/>
      <c r="D151" s="343"/>
      <c r="E151" s="889"/>
      <c r="F151" s="890"/>
      <c r="G151" s="331"/>
      <c r="H151" s="296"/>
      <c r="I151" s="343"/>
      <c r="J151" s="952"/>
      <c r="K151" s="890"/>
    </row>
    <row r="152" spans="1:11" ht="20.100000000000001" customHeight="1">
      <c r="A152" s="350"/>
      <c r="B152" s="345"/>
      <c r="C152" s="296"/>
      <c r="D152" s="343"/>
      <c r="E152" s="889"/>
      <c r="F152" s="890"/>
      <c r="G152" s="331"/>
      <c r="H152" s="296"/>
      <c r="I152" s="343"/>
      <c r="J152" s="952"/>
      <c r="K152" s="890"/>
    </row>
    <row r="153" spans="1:11" ht="20.100000000000001" customHeight="1">
      <c r="A153" s="350"/>
      <c r="B153" s="345"/>
      <c r="C153" s="296"/>
      <c r="D153" s="343"/>
      <c r="E153" s="889"/>
      <c r="F153" s="890"/>
      <c r="G153" s="331"/>
      <c r="H153" s="296"/>
      <c r="I153" s="343"/>
      <c r="J153" s="952"/>
      <c r="K153" s="890"/>
    </row>
    <row r="154" spans="1:11">
      <c r="A154" s="350"/>
      <c r="B154" s="345"/>
      <c r="C154" s="296"/>
      <c r="D154" s="343"/>
      <c r="E154" s="889"/>
      <c r="F154" s="890"/>
      <c r="G154" s="331"/>
      <c r="H154" s="296"/>
      <c r="I154" s="343"/>
      <c r="J154" s="952"/>
      <c r="K154" s="890"/>
    </row>
    <row r="155" spans="1:11">
      <c r="A155" s="350"/>
      <c r="B155" s="345"/>
      <c r="C155" s="296"/>
      <c r="D155" s="343"/>
      <c r="E155" s="889"/>
      <c r="F155" s="890"/>
      <c r="G155" s="331"/>
      <c r="H155" s="296"/>
      <c r="I155" s="343"/>
      <c r="J155" s="952"/>
      <c r="K155" s="890"/>
    </row>
    <row r="156" spans="1:11">
      <c r="A156" s="350"/>
      <c r="B156" s="345"/>
      <c r="C156" s="296"/>
      <c r="D156" s="343"/>
      <c r="E156" s="889"/>
      <c r="F156" s="890"/>
      <c r="G156" s="331"/>
      <c r="H156" s="296"/>
      <c r="I156" s="343"/>
      <c r="J156" s="952"/>
      <c r="K156" s="890"/>
    </row>
    <row r="157" spans="1:11">
      <c r="A157" s="350"/>
      <c r="B157" s="345"/>
      <c r="C157" s="296"/>
      <c r="D157" s="343"/>
      <c r="E157" s="889"/>
      <c r="F157" s="890"/>
      <c r="G157" s="331"/>
      <c r="H157" s="296"/>
      <c r="I157" s="343"/>
      <c r="J157" s="952"/>
      <c r="K157" s="890"/>
    </row>
    <row r="158" spans="1:11" ht="34.5" customHeight="1">
      <c r="A158" s="350"/>
      <c r="B158" s="345"/>
      <c r="C158" s="296"/>
      <c r="D158" s="343"/>
      <c r="E158" s="889"/>
      <c r="F158" s="890"/>
      <c r="G158" s="331"/>
      <c r="H158" s="296"/>
      <c r="I158" s="343"/>
      <c r="J158" s="952"/>
      <c r="K158" s="890"/>
    </row>
    <row r="159" spans="1:11">
      <c r="A159" s="350"/>
      <c r="B159" s="345"/>
      <c r="C159" s="296"/>
      <c r="D159" s="343"/>
      <c r="E159" s="889"/>
      <c r="F159" s="890"/>
      <c r="G159" s="331"/>
      <c r="H159" s="296"/>
      <c r="I159" s="343"/>
      <c r="J159" s="952"/>
      <c r="K159" s="890"/>
    </row>
    <row r="160" spans="1:11">
      <c r="A160" s="350"/>
      <c r="B160" s="345"/>
      <c r="C160" s="296"/>
      <c r="D160" s="343"/>
      <c r="E160" s="889"/>
      <c r="F160" s="890"/>
      <c r="G160" s="331"/>
      <c r="H160" s="296"/>
      <c r="I160" s="343"/>
      <c r="J160" s="952"/>
      <c r="K160" s="890"/>
    </row>
    <row r="161" spans="1:21">
      <c r="A161" s="350"/>
      <c r="B161" s="345"/>
      <c r="C161" s="296"/>
      <c r="D161" s="343"/>
      <c r="E161" s="889"/>
      <c r="F161" s="890"/>
      <c r="G161" s="331"/>
      <c r="H161" s="296"/>
      <c r="I161" s="343"/>
      <c r="J161" s="952"/>
      <c r="K161" s="890"/>
    </row>
    <row r="162" spans="1:21">
      <c r="A162" s="350"/>
      <c r="B162" s="345"/>
      <c r="C162" s="296"/>
      <c r="D162" s="343"/>
      <c r="E162" s="889"/>
      <c r="F162" s="890"/>
      <c r="G162" s="331"/>
      <c r="H162" s="296"/>
      <c r="I162" s="343"/>
      <c r="J162" s="952"/>
      <c r="K162" s="890"/>
    </row>
    <row r="163" spans="1:21">
      <c r="A163" s="350"/>
      <c r="B163" s="345"/>
      <c r="C163" s="296"/>
      <c r="D163" s="343"/>
      <c r="E163" s="889"/>
      <c r="F163" s="890"/>
      <c r="G163" s="331"/>
      <c r="H163" s="296"/>
      <c r="I163" s="343"/>
      <c r="J163" s="952"/>
      <c r="K163" s="890"/>
    </row>
    <row r="164" spans="1:21">
      <c r="A164" s="350"/>
      <c r="B164" s="345"/>
      <c r="C164" s="296"/>
      <c r="D164" s="343"/>
      <c r="E164" s="889"/>
      <c r="F164" s="890"/>
      <c r="G164" s="331"/>
      <c r="H164" s="296"/>
      <c r="I164" s="343"/>
      <c r="J164" s="952"/>
      <c r="K164" s="890"/>
    </row>
    <row r="165" spans="1:21">
      <c r="A165" s="350"/>
      <c r="B165" s="345"/>
      <c r="C165" s="296"/>
      <c r="D165" s="343"/>
      <c r="E165" s="889"/>
      <c r="F165" s="890"/>
      <c r="G165" s="331"/>
      <c r="H165" s="296"/>
      <c r="I165" s="343"/>
      <c r="J165" s="952"/>
      <c r="K165" s="890"/>
      <c r="Q165" s="8">
        <v>1</v>
      </c>
      <c r="R165" s="8">
        <v>1.5</v>
      </c>
      <c r="S165" s="8">
        <v>100</v>
      </c>
      <c r="T165" s="8">
        <v>3700</v>
      </c>
      <c r="U165" s="8">
        <f>Q165*R165*S165*T165</f>
        <v>555000</v>
      </c>
    </row>
    <row r="166" spans="1:21" ht="36.75" thickBot="1">
      <c r="A166" s="319"/>
      <c r="B166" s="308" t="s">
        <v>658</v>
      </c>
      <c r="C166" s="309"/>
      <c r="D166" s="313"/>
      <c r="E166" s="891"/>
      <c r="F166" s="892">
        <f>SUM(F137:F165)</f>
        <v>4360.6956521739139</v>
      </c>
      <c r="G166" s="312"/>
      <c r="H166" s="309"/>
      <c r="I166" s="313"/>
      <c r="J166" s="950"/>
      <c r="K166" s="892">
        <f>SUM(K137:K165)</f>
        <v>23350.681823540177</v>
      </c>
      <c r="Q166" s="8">
        <v>1.1000000000000001</v>
      </c>
      <c r="R166" s="8">
        <v>1.2</v>
      </c>
      <c r="S166" s="8">
        <v>100</v>
      </c>
      <c r="T166" s="8">
        <v>3700</v>
      </c>
      <c r="U166" s="8">
        <f t="shared" ref="U166:U174" si="33">Q166*R166*S166*T166</f>
        <v>488400</v>
      </c>
    </row>
    <row r="167" spans="1:21" ht="20.25" thickTop="1">
      <c r="A167" s="268"/>
      <c r="B167" s="269" t="s">
        <v>674</v>
      </c>
      <c r="C167" s="270"/>
      <c r="D167" s="314"/>
      <c r="E167" s="887"/>
      <c r="F167" s="888"/>
      <c r="G167" s="302"/>
      <c r="H167" s="270"/>
      <c r="I167" s="274"/>
      <c r="J167" s="946"/>
      <c r="K167" s="946"/>
      <c r="Q167" s="8">
        <v>1.2</v>
      </c>
      <c r="R167" s="8">
        <v>2</v>
      </c>
      <c r="S167" s="8">
        <v>100</v>
      </c>
      <c r="T167" s="8">
        <v>3700</v>
      </c>
      <c r="U167" s="8">
        <f t="shared" si="33"/>
        <v>888000</v>
      </c>
    </row>
    <row r="168" spans="1:21">
      <c r="A168" s="268"/>
      <c r="B168" s="269" t="s">
        <v>232</v>
      </c>
      <c r="C168" s="270"/>
      <c r="D168" s="314"/>
      <c r="E168" s="887"/>
      <c r="F168" s="888"/>
      <c r="G168" s="302"/>
      <c r="H168" s="270"/>
      <c r="I168" s="274"/>
      <c r="J168" s="946"/>
      <c r="K168" s="946"/>
      <c r="Q168" s="8">
        <v>1.5</v>
      </c>
      <c r="R168" s="8">
        <v>1.4</v>
      </c>
      <c r="S168" s="8">
        <v>100</v>
      </c>
      <c r="T168" s="8">
        <v>3700</v>
      </c>
      <c r="U168" s="8">
        <f t="shared" si="33"/>
        <v>776999.99999999988</v>
      </c>
    </row>
    <row r="169" spans="1:21">
      <c r="A169" s="268"/>
      <c r="B169" s="354" t="s">
        <v>317</v>
      </c>
      <c r="C169" s="270"/>
      <c r="D169" s="314"/>
      <c r="E169" s="887"/>
      <c r="F169" s="888"/>
      <c r="G169" s="302"/>
      <c r="H169" s="270"/>
      <c r="I169" s="274"/>
      <c r="J169" s="946"/>
      <c r="K169" s="946"/>
      <c r="Q169" s="8">
        <v>1.2</v>
      </c>
      <c r="R169" s="8">
        <v>5.4</v>
      </c>
      <c r="S169" s="8">
        <v>100</v>
      </c>
      <c r="T169" s="8">
        <v>3700</v>
      </c>
      <c r="U169" s="8">
        <f t="shared" si="33"/>
        <v>2397600</v>
      </c>
    </row>
    <row r="170" spans="1:21" ht="54">
      <c r="A170" s="268"/>
      <c r="B170" s="269" t="s">
        <v>73</v>
      </c>
      <c r="C170" s="270"/>
      <c r="D170" s="314"/>
      <c r="E170" s="887"/>
      <c r="F170" s="879"/>
      <c r="G170" s="302"/>
      <c r="H170" s="270"/>
      <c r="I170" s="274"/>
      <c r="J170" s="946"/>
      <c r="K170" s="946"/>
      <c r="Q170" s="8">
        <v>3.5</v>
      </c>
      <c r="R170" s="8">
        <v>1.4</v>
      </c>
      <c r="S170" s="8">
        <v>100</v>
      </c>
      <c r="T170" s="8">
        <v>3700</v>
      </c>
      <c r="U170" s="8">
        <f t="shared" si="33"/>
        <v>1812999.9999999998</v>
      </c>
    </row>
    <row r="171" spans="1:21">
      <c r="A171" s="268">
        <v>1</v>
      </c>
      <c r="B171" s="278" t="s">
        <v>74</v>
      </c>
      <c r="C171" s="270" t="s">
        <v>72</v>
      </c>
      <c r="D171" s="314">
        <f>ROUND('Ground floor'!E21,0)</f>
        <v>83</v>
      </c>
      <c r="E171" s="873">
        <f>500/3450</f>
        <v>0.14492753623188406</v>
      </c>
      <c r="F171" s="874">
        <f>D171*E171</f>
        <v>12.028985507246377</v>
      </c>
      <c r="G171" s="261" t="s">
        <v>75</v>
      </c>
      <c r="H171" s="262" t="s">
        <v>60</v>
      </c>
      <c r="I171" s="260">
        <f>ROUNDUP(D173/28,0)</f>
        <v>4</v>
      </c>
      <c r="J171" s="953">
        <f>12000/3450</f>
        <v>3.4782608695652173</v>
      </c>
      <c r="K171" s="874">
        <f>I171*J171</f>
        <v>13.913043478260869</v>
      </c>
      <c r="Q171" s="8">
        <v>1.2</v>
      </c>
      <c r="R171" s="8">
        <v>1.5</v>
      </c>
      <c r="S171" s="8">
        <v>100</v>
      </c>
      <c r="T171" s="8">
        <v>3700</v>
      </c>
      <c r="U171" s="8">
        <f t="shared" si="33"/>
        <v>665999.99999999988</v>
      </c>
    </row>
    <row r="172" spans="1:21">
      <c r="A172" s="268">
        <v>2</v>
      </c>
      <c r="B172" s="278" t="s">
        <v>124</v>
      </c>
      <c r="C172" s="270" t="s">
        <v>72</v>
      </c>
      <c r="D172" s="314">
        <f>ROUND('Ground floor'!R7,0)</f>
        <v>12</v>
      </c>
      <c r="E172" s="873">
        <f>E171</f>
        <v>0.14492753623188406</v>
      </c>
      <c r="F172" s="874">
        <f>D172*E172</f>
        <v>1.7391304347826089</v>
      </c>
      <c r="G172" s="261"/>
      <c r="H172" s="262"/>
      <c r="I172" s="260"/>
      <c r="J172" s="953"/>
      <c r="K172" s="874">
        <f t="shared" ref="K172:K183" si="34">I172*J172</f>
        <v>0</v>
      </c>
      <c r="Q172" s="8">
        <v>0.9</v>
      </c>
      <c r="R172" s="8">
        <v>1.2</v>
      </c>
      <c r="S172" s="8">
        <v>100</v>
      </c>
      <c r="T172" s="8">
        <v>3700</v>
      </c>
      <c r="U172" s="8">
        <f t="shared" si="33"/>
        <v>399600</v>
      </c>
    </row>
    <row r="173" spans="1:21">
      <c r="A173" s="268"/>
      <c r="B173" s="278"/>
      <c r="C173" s="270"/>
      <c r="D173" s="355">
        <f>SUM(D171:D172)</f>
        <v>95</v>
      </c>
      <c r="E173" s="873"/>
      <c r="F173" s="874"/>
      <c r="G173" s="261"/>
      <c r="H173" s="262"/>
      <c r="I173" s="260"/>
      <c r="J173" s="953"/>
      <c r="K173" s="874">
        <f t="shared" si="34"/>
        <v>0</v>
      </c>
      <c r="Q173" s="8">
        <v>1.1000000000000001</v>
      </c>
      <c r="R173" s="8">
        <v>1.5</v>
      </c>
      <c r="S173" s="8">
        <v>100</v>
      </c>
      <c r="T173" s="8">
        <v>3700</v>
      </c>
      <c r="U173" s="8">
        <f t="shared" si="33"/>
        <v>610500</v>
      </c>
    </row>
    <row r="174" spans="1:21" ht="36">
      <c r="A174" s="315"/>
      <c r="B174" s="303" t="s">
        <v>628</v>
      </c>
      <c r="C174" s="316"/>
      <c r="D174" s="317"/>
      <c r="E174" s="887"/>
      <c r="F174" s="874">
        <f t="shared" ref="F174:F177" si="35">D174*E174</f>
        <v>0</v>
      </c>
      <c r="G174" s="302"/>
      <c r="H174" s="270"/>
      <c r="I174" s="318"/>
      <c r="J174" s="946"/>
      <c r="K174" s="874">
        <f t="shared" si="34"/>
        <v>0</v>
      </c>
      <c r="Q174" s="8">
        <v>1.2</v>
      </c>
      <c r="R174" s="8">
        <v>1.9</v>
      </c>
      <c r="S174" s="8">
        <v>100</v>
      </c>
      <c r="T174" s="8">
        <v>3700</v>
      </c>
      <c r="U174" s="8">
        <f t="shared" si="33"/>
        <v>843599.99999999988</v>
      </c>
    </row>
    <row r="175" spans="1:21">
      <c r="A175" s="268">
        <v>3</v>
      </c>
      <c r="B175" s="278" t="s">
        <v>125</v>
      </c>
      <c r="C175" s="270" t="s">
        <v>16</v>
      </c>
      <c r="D175" s="314">
        <f>ROUND('Ground floor'!D21,0)</f>
        <v>251</v>
      </c>
      <c r="E175" s="873">
        <f>E53</f>
        <v>2.318840579710145</v>
      </c>
      <c r="F175" s="874">
        <f t="shared" si="35"/>
        <v>582.02898550724638</v>
      </c>
      <c r="G175" s="261" t="s">
        <v>629</v>
      </c>
      <c r="H175" s="262" t="s">
        <v>44</v>
      </c>
      <c r="I175" s="301">
        <f>ROUND(D175*70.4,0)</f>
        <v>17670</v>
      </c>
      <c r="J175" s="948">
        <f>J53</f>
        <v>7.2463768115942032E-2</v>
      </c>
      <c r="K175" s="874">
        <f t="shared" si="34"/>
        <v>1280.4347826086957</v>
      </c>
      <c r="L175" s="117">
        <v>1.2</v>
      </c>
      <c r="M175" s="117">
        <v>1.9</v>
      </c>
      <c r="N175" s="117">
        <v>250000</v>
      </c>
      <c r="O175" s="117">
        <f t="shared" ref="O175" si="36">L175*M175*N175</f>
        <v>570000</v>
      </c>
      <c r="P175" s="117" t="e">
        <f>L175*M175*#REF!</f>
        <v>#REF!</v>
      </c>
    </row>
    <row r="176" spans="1:21" ht="19.5" customHeight="1">
      <c r="A176" s="268"/>
      <c r="B176" s="278"/>
      <c r="C176" s="270"/>
      <c r="D176" s="314"/>
      <c r="E176" s="873"/>
      <c r="F176" s="874">
        <f t="shared" si="35"/>
        <v>0</v>
      </c>
      <c r="G176" s="261" t="s">
        <v>39</v>
      </c>
      <c r="H176" s="262" t="s">
        <v>40</v>
      </c>
      <c r="I176" s="301">
        <f>ROUND(D175/2.7,0)</f>
        <v>93</v>
      </c>
      <c r="J176" s="948">
        <f>J112</f>
        <v>8.695652173913043</v>
      </c>
      <c r="K176" s="874">
        <f t="shared" si="34"/>
        <v>808.695652173913</v>
      </c>
      <c r="P176" s="117" t="e">
        <f>SUM(P175:P175)</f>
        <v>#REF!</v>
      </c>
      <c r="Q176" s="8">
        <v>1</v>
      </c>
      <c r="R176" s="8">
        <v>1.5</v>
      </c>
      <c r="S176" s="8">
        <v>150000</v>
      </c>
      <c r="T176" s="8">
        <f>Q176*R176*S176</f>
        <v>225000</v>
      </c>
    </row>
    <row r="177" spans="1:20">
      <c r="A177" s="268"/>
      <c r="B177" s="278"/>
      <c r="C177" s="270"/>
      <c r="D177" s="314"/>
      <c r="E177" s="887"/>
      <c r="F177" s="874">
        <f t="shared" si="35"/>
        <v>0</v>
      </c>
      <c r="G177" s="261" t="s">
        <v>41</v>
      </c>
      <c r="H177" s="262" t="s">
        <v>313</v>
      </c>
      <c r="I177" s="301">
        <f>ROUND(((I176*3)/40)*5.5,0)</f>
        <v>38</v>
      </c>
      <c r="J177" s="948">
        <f>J113</f>
        <v>14.492753623188406</v>
      </c>
      <c r="K177" s="874">
        <f t="shared" si="34"/>
        <v>550.72463768115949</v>
      </c>
      <c r="Q177" s="8">
        <v>1.1000000000000001</v>
      </c>
      <c r="R177" s="8">
        <v>1.2</v>
      </c>
      <c r="S177" s="8">
        <v>150000</v>
      </c>
      <c r="T177" s="8">
        <f t="shared" ref="T177:T183" si="37">Q177*R177*S177</f>
        <v>198000</v>
      </c>
    </row>
    <row r="178" spans="1:20">
      <c r="A178" s="268"/>
      <c r="B178" s="278"/>
      <c r="C178" s="270"/>
      <c r="D178" s="314"/>
      <c r="E178" s="887"/>
      <c r="F178" s="874"/>
      <c r="G178" s="261" t="s">
        <v>230</v>
      </c>
      <c r="H178" s="262" t="s">
        <v>233</v>
      </c>
      <c r="I178" s="301">
        <f>ROUND(D175/5,0)</f>
        <v>50</v>
      </c>
      <c r="J178" s="948">
        <f>J56</f>
        <v>14.492753623188406</v>
      </c>
      <c r="K178" s="874">
        <f t="shared" si="34"/>
        <v>724.63768115942025</v>
      </c>
      <c r="Q178" s="8">
        <v>1.2</v>
      </c>
      <c r="R178" s="8">
        <v>2</v>
      </c>
      <c r="S178" s="8">
        <v>150000</v>
      </c>
      <c r="T178" s="8">
        <f t="shared" si="37"/>
        <v>360000</v>
      </c>
    </row>
    <row r="179" spans="1:20">
      <c r="A179" s="268"/>
      <c r="B179" s="278"/>
      <c r="C179" s="270"/>
      <c r="D179" s="314"/>
      <c r="E179" s="887"/>
      <c r="F179" s="874"/>
      <c r="G179" s="261"/>
      <c r="H179" s="262"/>
      <c r="I179" s="260"/>
      <c r="J179" s="948"/>
      <c r="K179" s="874">
        <f t="shared" si="34"/>
        <v>0</v>
      </c>
      <c r="Q179" s="8">
        <v>1.5</v>
      </c>
      <c r="R179" s="8">
        <v>1.4</v>
      </c>
      <c r="S179" s="8">
        <v>150000</v>
      </c>
      <c r="T179" s="8">
        <f t="shared" si="37"/>
        <v>314999.99999999994</v>
      </c>
    </row>
    <row r="180" spans="1:20" ht="18" customHeight="1">
      <c r="A180" s="268">
        <v>4</v>
      </c>
      <c r="B180" s="278" t="s">
        <v>126</v>
      </c>
      <c r="C180" s="270" t="s">
        <v>16</v>
      </c>
      <c r="D180" s="314">
        <f>ROUNDUP('1BR MS'!Q20,0)</f>
        <v>250</v>
      </c>
      <c r="E180" s="873">
        <f>E175</f>
        <v>2.318840579710145</v>
      </c>
      <c r="F180" s="874">
        <f t="shared" ref="F180:F190" si="38">D180*E180</f>
        <v>579.71014492753625</v>
      </c>
      <c r="G180" s="261" t="s">
        <v>629</v>
      </c>
      <c r="H180" s="262" t="s">
        <v>44</v>
      </c>
      <c r="I180" s="301">
        <f>ROUND(D180*38.5,0)</f>
        <v>9625</v>
      </c>
      <c r="J180" s="948">
        <f>J175</f>
        <v>7.2463768115942032E-2</v>
      </c>
      <c r="K180" s="874">
        <f t="shared" si="34"/>
        <v>697.463768115942</v>
      </c>
      <c r="Q180" s="8">
        <v>1.2</v>
      </c>
      <c r="R180" s="8">
        <v>5.4</v>
      </c>
      <c r="S180" s="8">
        <v>150000</v>
      </c>
      <c r="T180" s="8">
        <f t="shared" si="37"/>
        <v>972000.00000000012</v>
      </c>
    </row>
    <row r="181" spans="1:20">
      <c r="A181" s="268"/>
      <c r="B181" s="278"/>
      <c r="C181" s="270"/>
      <c r="D181" s="314"/>
      <c r="E181" s="873"/>
      <c r="F181" s="874">
        <f t="shared" si="38"/>
        <v>0</v>
      </c>
      <c r="G181" s="261" t="s">
        <v>39</v>
      </c>
      <c r="H181" s="262" t="s">
        <v>40</v>
      </c>
      <c r="I181" s="301">
        <f>ROUND(D180/3.4,0)</f>
        <v>74</v>
      </c>
      <c r="J181" s="948">
        <f>J176</f>
        <v>8.695652173913043</v>
      </c>
      <c r="K181" s="874">
        <f t="shared" si="34"/>
        <v>643.47826086956513</v>
      </c>
      <c r="Q181" s="8">
        <v>3.5</v>
      </c>
      <c r="R181" s="8">
        <v>1.4</v>
      </c>
      <c r="S181" s="8">
        <v>150000</v>
      </c>
      <c r="T181" s="8">
        <f t="shared" si="37"/>
        <v>734999.99999999988</v>
      </c>
    </row>
    <row r="182" spans="1:20">
      <c r="A182" s="268"/>
      <c r="B182" s="278"/>
      <c r="C182" s="270"/>
      <c r="D182" s="314"/>
      <c r="E182" s="887"/>
      <c r="F182" s="874">
        <f t="shared" si="38"/>
        <v>0</v>
      </c>
      <c r="G182" s="261" t="s">
        <v>41</v>
      </c>
      <c r="H182" s="262" t="s">
        <v>313</v>
      </c>
      <c r="I182" s="301">
        <f>ROUND(((I181*3)/40)*5.5,0)</f>
        <v>31</v>
      </c>
      <c r="J182" s="948">
        <f>J177</f>
        <v>14.492753623188406</v>
      </c>
      <c r="K182" s="874">
        <f t="shared" si="34"/>
        <v>449.27536231884062</v>
      </c>
      <c r="Q182" s="8">
        <v>1.2</v>
      </c>
      <c r="R182" s="8">
        <v>1.5</v>
      </c>
      <c r="S182" s="8">
        <v>150000</v>
      </c>
      <c r="T182" s="8">
        <f t="shared" si="37"/>
        <v>270000</v>
      </c>
    </row>
    <row r="183" spans="1:20">
      <c r="A183" s="268"/>
      <c r="B183" s="278"/>
      <c r="C183" s="270"/>
      <c r="D183" s="314"/>
      <c r="E183" s="887"/>
      <c r="F183" s="874">
        <f t="shared" si="38"/>
        <v>0</v>
      </c>
      <c r="G183" s="261" t="s">
        <v>230</v>
      </c>
      <c r="H183" s="262" t="s">
        <v>233</v>
      </c>
      <c r="I183" s="301">
        <f>ROUND(D180/5,0)</f>
        <v>50</v>
      </c>
      <c r="J183" s="948">
        <f>J178</f>
        <v>14.492753623188406</v>
      </c>
      <c r="K183" s="874">
        <f t="shared" si="34"/>
        <v>724.63768115942025</v>
      </c>
      <c r="Q183" s="8">
        <v>0.9</v>
      </c>
      <c r="R183" s="8">
        <v>1.2</v>
      </c>
      <c r="S183" s="8">
        <v>150000</v>
      </c>
      <c r="T183" s="8">
        <f t="shared" si="37"/>
        <v>162000</v>
      </c>
    </row>
    <row r="184" spans="1:20">
      <c r="A184" s="350"/>
      <c r="B184" s="295"/>
      <c r="C184" s="296"/>
      <c r="D184" s="363"/>
      <c r="E184" s="889"/>
      <c r="F184" s="874">
        <f t="shared" si="38"/>
        <v>0</v>
      </c>
      <c r="G184" s="676"/>
      <c r="H184" s="299"/>
      <c r="I184" s="301"/>
      <c r="J184" s="954"/>
      <c r="K184" s="880"/>
    </row>
    <row r="185" spans="1:20">
      <c r="A185" s="350"/>
      <c r="B185" s="367"/>
      <c r="C185" s="296"/>
      <c r="D185" s="363"/>
      <c r="E185" s="889"/>
      <c r="F185" s="874">
        <f t="shared" si="38"/>
        <v>0</v>
      </c>
      <c r="G185" s="676"/>
      <c r="H185" s="299"/>
      <c r="I185" s="301"/>
      <c r="J185" s="954"/>
      <c r="K185" s="880"/>
    </row>
    <row r="186" spans="1:20">
      <c r="A186" s="350"/>
      <c r="B186" s="295"/>
      <c r="C186" s="296"/>
      <c r="D186" s="363"/>
      <c r="E186" s="889"/>
      <c r="F186" s="874">
        <f t="shared" si="38"/>
        <v>0</v>
      </c>
      <c r="G186" s="676"/>
      <c r="H186" s="299"/>
      <c r="I186" s="301"/>
      <c r="J186" s="954"/>
      <c r="K186" s="880"/>
    </row>
    <row r="187" spans="1:20">
      <c r="A187" s="350"/>
      <c r="B187" s="295"/>
      <c r="C187" s="296"/>
      <c r="D187" s="363"/>
      <c r="E187" s="889"/>
      <c r="F187" s="874">
        <f t="shared" si="38"/>
        <v>0</v>
      </c>
      <c r="G187" s="676"/>
      <c r="H187" s="299"/>
      <c r="I187" s="301"/>
      <c r="J187" s="954"/>
      <c r="K187" s="880"/>
    </row>
    <row r="188" spans="1:20">
      <c r="A188" s="350"/>
      <c r="B188" s="295"/>
      <c r="C188" s="296"/>
      <c r="D188" s="363"/>
      <c r="E188" s="889"/>
      <c r="F188" s="874">
        <f t="shared" si="38"/>
        <v>0</v>
      </c>
      <c r="G188" s="676"/>
      <c r="H188" s="299"/>
      <c r="I188" s="301"/>
      <c r="J188" s="954"/>
      <c r="K188" s="880"/>
    </row>
    <row r="189" spans="1:20">
      <c r="A189" s="350"/>
      <c r="B189" s="295"/>
      <c r="C189" s="296"/>
      <c r="D189" s="363"/>
      <c r="E189" s="889"/>
      <c r="F189" s="874">
        <f t="shared" si="38"/>
        <v>0</v>
      </c>
      <c r="G189" s="676"/>
      <c r="H189" s="299"/>
      <c r="I189" s="301"/>
      <c r="J189" s="954"/>
      <c r="K189" s="880"/>
    </row>
    <row r="190" spans="1:20">
      <c r="A190" s="350"/>
      <c r="B190" s="295"/>
      <c r="C190" s="296"/>
      <c r="D190" s="363"/>
      <c r="E190" s="889"/>
      <c r="F190" s="874">
        <f t="shared" si="38"/>
        <v>0</v>
      </c>
      <c r="G190" s="676"/>
      <c r="H190" s="299"/>
      <c r="I190" s="301"/>
      <c r="J190" s="954"/>
      <c r="K190" s="880"/>
    </row>
    <row r="191" spans="1:20" ht="38.25" customHeight="1" thickBot="1">
      <c r="A191" s="319"/>
      <c r="B191" s="308" t="s">
        <v>327</v>
      </c>
      <c r="C191" s="309"/>
      <c r="D191" s="320"/>
      <c r="E191" s="891"/>
      <c r="F191" s="893">
        <f>SUM(F170:F190)</f>
        <v>1175.5072463768115</v>
      </c>
      <c r="G191" s="312"/>
      <c r="H191" s="309"/>
      <c r="I191" s="313"/>
      <c r="J191" s="950"/>
      <c r="K191" s="893">
        <f>SUM(K170:K190)</f>
        <v>5893.260869565217</v>
      </c>
    </row>
    <row r="192" spans="1:20" ht="20.100000000000001" customHeight="1" thickTop="1">
      <c r="A192" s="268"/>
      <c r="B192" s="354" t="s">
        <v>323</v>
      </c>
      <c r="C192" s="270"/>
      <c r="D192" s="314"/>
      <c r="E192" s="887"/>
      <c r="F192" s="888"/>
      <c r="G192" s="302"/>
      <c r="H192" s="270"/>
      <c r="I192" s="274"/>
      <c r="J192" s="946"/>
      <c r="K192" s="946"/>
    </row>
    <row r="193" spans="1:16" ht="56.25" customHeight="1">
      <c r="A193" s="268"/>
      <c r="B193" s="269" t="s">
        <v>73</v>
      </c>
      <c r="C193" s="270"/>
      <c r="D193" s="314"/>
      <c r="E193" s="887"/>
      <c r="F193" s="879"/>
      <c r="G193" s="302"/>
      <c r="H193" s="270"/>
      <c r="I193" s="274"/>
      <c r="J193" s="946"/>
      <c r="K193" s="946"/>
    </row>
    <row r="194" spans="1:16" ht="20.100000000000001" customHeight="1">
      <c r="A194" s="268">
        <v>1</v>
      </c>
      <c r="B194" s="278" t="s">
        <v>74</v>
      </c>
      <c r="C194" s="270" t="s">
        <v>72</v>
      </c>
      <c r="D194" s="314">
        <v>0</v>
      </c>
      <c r="E194" s="873">
        <f>E171</f>
        <v>0.14492753623188406</v>
      </c>
      <c r="F194" s="874">
        <f>D194*E194</f>
        <v>0</v>
      </c>
      <c r="G194" s="261" t="s">
        <v>75</v>
      </c>
      <c r="H194" s="262" t="s">
        <v>60</v>
      </c>
      <c r="I194" s="260">
        <f>ROUNDUP(D196/28,0)</f>
        <v>0</v>
      </c>
      <c r="J194" s="953">
        <f>J171</f>
        <v>3.4782608695652173</v>
      </c>
      <c r="K194" s="874">
        <f>I194*J194</f>
        <v>0</v>
      </c>
    </row>
    <row r="195" spans="1:16" ht="20.100000000000001" customHeight="1">
      <c r="A195" s="268">
        <v>2</v>
      </c>
      <c r="B195" s="278" t="s">
        <v>124</v>
      </c>
      <c r="C195" s="270" t="s">
        <v>72</v>
      </c>
      <c r="D195" s="314">
        <v>0</v>
      </c>
      <c r="E195" s="873">
        <f>E194</f>
        <v>0.14492753623188406</v>
      </c>
      <c r="F195" s="874">
        <f>D195*E195</f>
        <v>0</v>
      </c>
      <c r="G195" s="261"/>
      <c r="H195" s="262"/>
      <c r="I195" s="260"/>
      <c r="J195" s="953"/>
      <c r="K195" s="874">
        <f t="shared" ref="K195:K214" si="39">I195*J195</f>
        <v>0</v>
      </c>
    </row>
    <row r="196" spans="1:16" ht="20.100000000000001" customHeight="1">
      <c r="A196" s="268"/>
      <c r="B196" s="278"/>
      <c r="C196" s="270"/>
      <c r="D196" s="355">
        <f>SUM(D194:D195)</f>
        <v>0</v>
      </c>
      <c r="E196" s="873"/>
      <c r="F196" s="874"/>
      <c r="G196" s="261"/>
      <c r="H196" s="262"/>
      <c r="I196" s="260"/>
      <c r="J196" s="953"/>
      <c r="K196" s="874">
        <f t="shared" si="39"/>
        <v>0</v>
      </c>
    </row>
    <row r="197" spans="1:16" ht="44.25" customHeight="1">
      <c r="A197" s="315"/>
      <c r="B197" s="303" t="s">
        <v>628</v>
      </c>
      <c r="C197" s="316"/>
      <c r="D197" s="317"/>
      <c r="E197" s="887"/>
      <c r="F197" s="874">
        <f t="shared" ref="F197:F200" si="40">D197*E197</f>
        <v>0</v>
      </c>
      <c r="G197" s="302"/>
      <c r="H197" s="270"/>
      <c r="I197" s="318"/>
      <c r="J197" s="946"/>
      <c r="K197" s="874">
        <f t="shared" si="39"/>
        <v>0</v>
      </c>
    </row>
    <row r="198" spans="1:16" ht="20.100000000000001" customHeight="1">
      <c r="A198" s="268">
        <v>3</v>
      </c>
      <c r="B198" s="278" t="s">
        <v>125</v>
      </c>
      <c r="C198" s="270" t="s">
        <v>16</v>
      </c>
      <c r="D198" s="314">
        <f>ROUND('First floor'!D26,0)</f>
        <v>274</v>
      </c>
      <c r="E198" s="873">
        <f>E175</f>
        <v>2.318840579710145</v>
      </c>
      <c r="F198" s="874">
        <f t="shared" si="40"/>
        <v>635.36231884057975</v>
      </c>
      <c r="G198" s="261" t="s">
        <v>629</v>
      </c>
      <c r="H198" s="262" t="s">
        <v>44</v>
      </c>
      <c r="I198" s="301">
        <f>ROUND(D198*70.4,0)</f>
        <v>19290</v>
      </c>
      <c r="J198" s="948">
        <f>J175</f>
        <v>7.2463768115942032E-2</v>
      </c>
      <c r="K198" s="874">
        <f t="shared" si="39"/>
        <v>1397.8260869565217</v>
      </c>
    </row>
    <row r="199" spans="1:16" ht="20.100000000000001" customHeight="1">
      <c r="A199" s="268"/>
      <c r="B199" s="278"/>
      <c r="C199" s="270"/>
      <c r="D199" s="314"/>
      <c r="E199" s="873"/>
      <c r="F199" s="874">
        <f t="shared" si="40"/>
        <v>0</v>
      </c>
      <c r="G199" s="261" t="s">
        <v>39</v>
      </c>
      <c r="H199" s="262" t="s">
        <v>40</v>
      </c>
      <c r="I199" s="301">
        <f>ROUND(D198/2.7,0)</f>
        <v>101</v>
      </c>
      <c r="J199" s="948">
        <f>J176</f>
        <v>8.695652173913043</v>
      </c>
      <c r="K199" s="874">
        <f t="shared" si="39"/>
        <v>878.26086956521738</v>
      </c>
    </row>
    <row r="200" spans="1:16" ht="20.100000000000001" customHeight="1">
      <c r="A200" s="268"/>
      <c r="B200" s="278"/>
      <c r="C200" s="270"/>
      <c r="D200" s="314"/>
      <c r="E200" s="887"/>
      <c r="F200" s="874">
        <f t="shared" si="40"/>
        <v>0</v>
      </c>
      <c r="G200" s="261" t="s">
        <v>41</v>
      </c>
      <c r="H200" s="262" t="s">
        <v>313</v>
      </c>
      <c r="I200" s="301">
        <f>ROUND(((I199*3)/40)*5.5,0)</f>
        <v>42</v>
      </c>
      <c r="J200" s="948">
        <f>J177</f>
        <v>14.492753623188406</v>
      </c>
      <c r="K200" s="874">
        <f t="shared" si="39"/>
        <v>608.695652173913</v>
      </c>
    </row>
    <row r="201" spans="1:16" ht="20.100000000000001" customHeight="1">
      <c r="A201" s="268"/>
      <c r="B201" s="278"/>
      <c r="C201" s="270"/>
      <c r="D201" s="314"/>
      <c r="E201" s="887"/>
      <c r="F201" s="874"/>
      <c r="G201" s="261" t="s">
        <v>230</v>
      </c>
      <c r="H201" s="262" t="s">
        <v>233</v>
      </c>
      <c r="I201" s="301">
        <f>ROUND(D198/5,0)</f>
        <v>55</v>
      </c>
      <c r="J201" s="948">
        <f>J178</f>
        <v>14.492753623188406</v>
      </c>
      <c r="K201" s="874">
        <f t="shared" si="39"/>
        <v>797.10144927536237</v>
      </c>
    </row>
    <row r="202" spans="1:16" ht="20.100000000000001" customHeight="1">
      <c r="A202" s="268"/>
      <c r="B202" s="278"/>
      <c r="C202" s="270"/>
      <c r="D202" s="314"/>
      <c r="E202" s="887"/>
      <c r="F202" s="874"/>
      <c r="G202" s="261"/>
      <c r="H202" s="262"/>
      <c r="I202" s="260"/>
      <c r="J202" s="948"/>
      <c r="K202" s="874">
        <f t="shared" si="39"/>
        <v>0</v>
      </c>
    </row>
    <row r="203" spans="1:16">
      <c r="A203" s="268">
        <v>4</v>
      </c>
      <c r="B203" s="278" t="s">
        <v>126</v>
      </c>
      <c r="C203" s="270" t="s">
        <v>16</v>
      </c>
      <c r="D203" s="314">
        <f>ROUNDUP('First floor'!Q7,0)</f>
        <v>47</v>
      </c>
      <c r="E203" s="873">
        <f>E198</f>
        <v>2.318840579710145</v>
      </c>
      <c r="F203" s="874">
        <f t="shared" ref="F203:F214" si="41">D203*E203</f>
        <v>108.98550724637681</v>
      </c>
      <c r="G203" s="261" t="s">
        <v>629</v>
      </c>
      <c r="H203" s="262" t="s">
        <v>44</v>
      </c>
      <c r="I203" s="301">
        <f>ROUND(D203*38.5,0)</f>
        <v>1810</v>
      </c>
      <c r="J203" s="948">
        <f>J180</f>
        <v>7.2463768115942032E-2</v>
      </c>
      <c r="K203" s="874">
        <f t="shared" si="39"/>
        <v>131.15942028985506</v>
      </c>
      <c r="L203" s="117">
        <v>6</v>
      </c>
      <c r="M203" s="117">
        <v>2.2999999999999998</v>
      </c>
      <c r="N203" s="117">
        <v>250000</v>
      </c>
      <c r="O203" s="117">
        <f t="shared" ref="O203:O214" si="42">L203*M203*N203</f>
        <v>3449999.9999999995</v>
      </c>
      <c r="P203" s="117" t="e">
        <f>L203*M203*#REF!</f>
        <v>#REF!</v>
      </c>
    </row>
    <row r="204" spans="1:16">
      <c r="A204" s="268"/>
      <c r="B204" s="278"/>
      <c r="C204" s="270"/>
      <c r="D204" s="314"/>
      <c r="E204" s="873"/>
      <c r="F204" s="874">
        <f t="shared" si="41"/>
        <v>0</v>
      </c>
      <c r="G204" s="261" t="s">
        <v>39</v>
      </c>
      <c r="H204" s="262" t="s">
        <v>40</v>
      </c>
      <c r="I204" s="301">
        <f>ROUND(D203/3.4,0)</f>
        <v>14</v>
      </c>
      <c r="J204" s="948">
        <f>J199</f>
        <v>8.695652173913043</v>
      </c>
      <c r="K204" s="874">
        <f t="shared" si="39"/>
        <v>121.7391304347826</v>
      </c>
      <c r="L204" s="117">
        <v>1.2</v>
      </c>
      <c r="M204" s="117">
        <v>2</v>
      </c>
      <c r="N204" s="117">
        <v>250000</v>
      </c>
      <c r="O204" s="117">
        <f t="shared" si="42"/>
        <v>600000</v>
      </c>
      <c r="P204" s="117" t="e">
        <f>L204*M204*#REF!</f>
        <v>#REF!</v>
      </c>
    </row>
    <row r="205" spans="1:16">
      <c r="A205" s="268"/>
      <c r="B205" s="278"/>
      <c r="C205" s="270"/>
      <c r="D205" s="314"/>
      <c r="E205" s="887"/>
      <c r="F205" s="874">
        <f t="shared" si="41"/>
        <v>0</v>
      </c>
      <c r="G205" s="261" t="s">
        <v>41</v>
      </c>
      <c r="H205" s="262" t="s">
        <v>313</v>
      </c>
      <c r="I205" s="301">
        <f>ROUND(((I204*3)/40)*5.5,0)</f>
        <v>6</v>
      </c>
      <c r="J205" s="948">
        <f>J200</f>
        <v>14.492753623188406</v>
      </c>
      <c r="K205" s="874">
        <f t="shared" si="39"/>
        <v>86.956521739130437</v>
      </c>
      <c r="L205" s="117">
        <v>1.5</v>
      </c>
      <c r="M205" s="117">
        <v>2</v>
      </c>
      <c r="N205" s="117">
        <v>250000</v>
      </c>
      <c r="O205" s="117">
        <f t="shared" si="42"/>
        <v>750000</v>
      </c>
      <c r="P205" s="117" t="e">
        <f>L205*M205*#REF!</f>
        <v>#REF!</v>
      </c>
    </row>
    <row r="206" spans="1:16">
      <c r="A206" s="268"/>
      <c r="B206" s="278"/>
      <c r="C206" s="270"/>
      <c r="D206" s="314"/>
      <c r="E206" s="887"/>
      <c r="F206" s="874">
        <f t="shared" si="41"/>
        <v>0</v>
      </c>
      <c r="G206" s="261" t="s">
        <v>230</v>
      </c>
      <c r="H206" s="262" t="s">
        <v>233</v>
      </c>
      <c r="I206" s="301">
        <f>ROUND(D203/5,0)</f>
        <v>9</v>
      </c>
      <c r="J206" s="948">
        <f>J205</f>
        <v>14.492753623188406</v>
      </c>
      <c r="K206" s="874">
        <f t="shared" si="39"/>
        <v>130.43478260869566</v>
      </c>
      <c r="L206" s="117">
        <v>2.8</v>
      </c>
      <c r="M206" s="117">
        <v>1.2</v>
      </c>
      <c r="N206" s="117">
        <v>250000</v>
      </c>
      <c r="O206" s="117">
        <f t="shared" si="42"/>
        <v>840000</v>
      </c>
      <c r="P206" s="117" t="e">
        <f>L206*M206*#REF!</f>
        <v>#REF!</v>
      </c>
    </row>
    <row r="207" spans="1:16">
      <c r="A207" s="350"/>
      <c r="B207" s="295"/>
      <c r="C207" s="296"/>
      <c r="D207" s="363"/>
      <c r="E207" s="889"/>
      <c r="F207" s="874">
        <f t="shared" si="41"/>
        <v>0</v>
      </c>
      <c r="G207" s="676"/>
      <c r="H207" s="299"/>
      <c r="I207" s="301"/>
      <c r="J207" s="954"/>
      <c r="K207" s="880"/>
    </row>
    <row r="208" spans="1:16">
      <c r="A208" s="350"/>
      <c r="B208" s="295"/>
      <c r="C208" s="296"/>
      <c r="D208" s="363"/>
      <c r="E208" s="889"/>
      <c r="F208" s="874">
        <f t="shared" si="41"/>
        <v>0</v>
      </c>
      <c r="G208" s="676"/>
      <c r="H208" s="299"/>
      <c r="I208" s="301"/>
      <c r="J208" s="954"/>
      <c r="K208" s="880"/>
    </row>
    <row r="209" spans="1:20">
      <c r="A209" s="350"/>
      <c r="B209" s="295"/>
      <c r="C209" s="296"/>
      <c r="D209" s="363"/>
      <c r="E209" s="889"/>
      <c r="F209" s="874">
        <f t="shared" si="41"/>
        <v>0</v>
      </c>
      <c r="G209" s="676"/>
      <c r="H209" s="299"/>
      <c r="I209" s="301"/>
      <c r="J209" s="954"/>
      <c r="K209" s="880"/>
    </row>
    <row r="210" spans="1:20">
      <c r="A210" s="350"/>
      <c r="B210" s="295"/>
      <c r="C210" s="296"/>
      <c r="D210" s="363"/>
      <c r="E210" s="889"/>
      <c r="F210" s="874">
        <f t="shared" si="41"/>
        <v>0</v>
      </c>
      <c r="G210" s="676"/>
      <c r="H210" s="299"/>
      <c r="I210" s="301"/>
      <c r="J210" s="954"/>
      <c r="K210" s="880"/>
    </row>
    <row r="211" spans="1:20">
      <c r="A211" s="350"/>
      <c r="B211" s="295"/>
      <c r="C211" s="296"/>
      <c r="D211" s="363"/>
      <c r="E211" s="889"/>
      <c r="F211" s="874">
        <f t="shared" si="41"/>
        <v>0</v>
      </c>
      <c r="G211" s="676"/>
      <c r="H211" s="299"/>
      <c r="I211" s="301"/>
      <c r="J211" s="954"/>
      <c r="K211" s="880"/>
    </row>
    <row r="212" spans="1:20">
      <c r="A212" s="350"/>
      <c r="B212" s="367"/>
      <c r="C212" s="296"/>
      <c r="D212" s="363"/>
      <c r="E212" s="889"/>
      <c r="F212" s="874">
        <f t="shared" si="41"/>
        <v>0</v>
      </c>
      <c r="G212" s="676"/>
      <c r="H212" s="299"/>
      <c r="I212" s="301"/>
      <c r="J212" s="954"/>
      <c r="K212" s="880"/>
    </row>
    <row r="213" spans="1:20" ht="20.100000000000001" customHeight="1">
      <c r="A213" s="268"/>
      <c r="B213" s="278"/>
      <c r="C213" s="270"/>
      <c r="D213" s="314"/>
      <c r="E213" s="894"/>
      <c r="F213" s="874">
        <f t="shared" si="41"/>
        <v>0</v>
      </c>
      <c r="G213" s="261"/>
      <c r="H213" s="262"/>
      <c r="I213" s="260"/>
      <c r="J213" s="948"/>
      <c r="K213" s="874"/>
    </row>
    <row r="214" spans="1:20">
      <c r="A214" s="251"/>
      <c r="B214" s="246"/>
      <c r="C214" s="252"/>
      <c r="D214" s="253"/>
      <c r="E214" s="870"/>
      <c r="F214" s="874">
        <f t="shared" si="41"/>
        <v>0</v>
      </c>
      <c r="G214" s="254"/>
      <c r="H214" s="252"/>
      <c r="I214" s="253"/>
      <c r="J214" s="876"/>
      <c r="K214" s="874">
        <f t="shared" si="39"/>
        <v>0</v>
      </c>
      <c r="L214" s="117">
        <v>1.5</v>
      </c>
      <c r="M214" s="117">
        <v>1.2</v>
      </c>
      <c r="N214" s="117">
        <v>250000</v>
      </c>
      <c r="O214" s="117">
        <f t="shared" si="42"/>
        <v>449999.99999999994</v>
      </c>
      <c r="P214" s="117" t="e">
        <f>L214*M214*#REF!</f>
        <v>#REF!</v>
      </c>
    </row>
    <row r="215" spans="1:20" ht="44.25" customHeight="1" thickBot="1">
      <c r="A215" s="319"/>
      <c r="B215" s="308" t="s">
        <v>327</v>
      </c>
      <c r="C215" s="309"/>
      <c r="D215" s="320"/>
      <c r="E215" s="891"/>
      <c r="F215" s="893">
        <f>SUM(F193:F214)</f>
        <v>744.3478260869565</v>
      </c>
      <c r="G215" s="312"/>
      <c r="H215" s="309"/>
      <c r="I215" s="313"/>
      <c r="J215" s="950"/>
      <c r="K215" s="893">
        <f>SUM(K193:K214)</f>
        <v>4152.173913043478</v>
      </c>
      <c r="P215" s="117" t="e">
        <f>SUM(P191:P214)</f>
        <v>#REF!</v>
      </c>
    </row>
    <row r="216" spans="1:20" ht="20.25" thickTop="1">
      <c r="A216" s="350"/>
      <c r="B216" s="347"/>
      <c r="C216" s="336"/>
      <c r="D216" s="361"/>
      <c r="E216" s="895"/>
      <c r="F216" s="896"/>
      <c r="G216" s="333"/>
      <c r="H216" s="336"/>
      <c r="I216" s="349"/>
      <c r="J216" s="951"/>
      <c r="K216" s="896"/>
      <c r="Q216" s="8">
        <v>1.5</v>
      </c>
      <c r="R216" s="8">
        <v>2</v>
      </c>
      <c r="S216" s="8">
        <v>150000</v>
      </c>
      <c r="T216" s="8">
        <f t="shared" ref="T216" si="43">Q216*R216*S216</f>
        <v>450000</v>
      </c>
    </row>
    <row r="217" spans="1:20">
      <c r="A217" s="350"/>
      <c r="B217" s="364" t="s">
        <v>328</v>
      </c>
      <c r="C217" s="336"/>
      <c r="D217" s="361"/>
      <c r="E217" s="895"/>
      <c r="F217" s="896"/>
      <c r="G217" s="333"/>
      <c r="H217" s="336"/>
      <c r="I217" s="349"/>
      <c r="J217" s="951"/>
      <c r="K217" s="896"/>
    </row>
    <row r="218" spans="1:20">
      <c r="A218" s="362"/>
      <c r="B218" s="345" t="s">
        <v>329</v>
      </c>
      <c r="C218" s="296"/>
      <c r="D218" s="363"/>
      <c r="E218" s="889"/>
      <c r="F218" s="897">
        <f>F191</f>
        <v>1175.5072463768115</v>
      </c>
      <c r="G218" s="331"/>
      <c r="H218" s="296"/>
      <c r="I218" s="343"/>
      <c r="J218" s="952"/>
      <c r="K218" s="897">
        <f>K191</f>
        <v>5893.260869565217</v>
      </c>
    </row>
    <row r="219" spans="1:20">
      <c r="A219" s="362"/>
      <c r="B219" s="345" t="s">
        <v>330</v>
      </c>
      <c r="C219" s="296"/>
      <c r="D219" s="363"/>
      <c r="E219" s="889"/>
      <c r="F219" s="897">
        <f>F215</f>
        <v>744.3478260869565</v>
      </c>
      <c r="G219" s="331"/>
      <c r="H219" s="296"/>
      <c r="I219" s="343"/>
      <c r="J219" s="952"/>
      <c r="K219" s="897">
        <f>K215</f>
        <v>4152.173913043478</v>
      </c>
    </row>
    <row r="220" spans="1:20">
      <c r="A220" s="362"/>
      <c r="B220" s="345"/>
      <c r="C220" s="296"/>
      <c r="D220" s="363"/>
      <c r="E220" s="889"/>
      <c r="F220" s="897"/>
      <c r="G220" s="331"/>
      <c r="H220" s="296"/>
      <c r="I220" s="343"/>
      <c r="J220" s="952"/>
      <c r="K220" s="897"/>
    </row>
    <row r="221" spans="1:20">
      <c r="A221" s="362"/>
      <c r="B221" s="345"/>
      <c r="C221" s="296"/>
      <c r="D221" s="363"/>
      <c r="E221" s="889"/>
      <c r="F221" s="897"/>
      <c r="G221" s="331"/>
      <c r="H221" s="296"/>
      <c r="I221" s="343"/>
      <c r="J221" s="952"/>
      <c r="K221" s="897"/>
    </row>
    <row r="222" spans="1:20">
      <c r="A222" s="362"/>
      <c r="B222" s="345"/>
      <c r="C222" s="296"/>
      <c r="D222" s="363"/>
      <c r="E222" s="889"/>
      <c r="F222" s="897"/>
      <c r="G222" s="331"/>
      <c r="H222" s="296"/>
      <c r="I222" s="343"/>
      <c r="J222" s="952"/>
      <c r="K222" s="897"/>
    </row>
    <row r="223" spans="1:20">
      <c r="A223" s="362"/>
      <c r="B223" s="345"/>
      <c r="C223" s="296"/>
      <c r="D223" s="363"/>
      <c r="E223" s="889"/>
      <c r="F223" s="897"/>
      <c r="G223" s="331"/>
      <c r="H223" s="296"/>
      <c r="I223" s="343"/>
      <c r="J223" s="952"/>
      <c r="K223" s="897"/>
    </row>
    <row r="224" spans="1:20">
      <c r="A224" s="362"/>
      <c r="B224" s="345"/>
      <c r="C224" s="296"/>
      <c r="D224" s="363"/>
      <c r="E224" s="889"/>
      <c r="F224" s="897"/>
      <c r="G224" s="331"/>
      <c r="H224" s="296"/>
      <c r="I224" s="343"/>
      <c r="J224" s="952"/>
      <c r="K224" s="897"/>
    </row>
    <row r="225" spans="1:11">
      <c r="A225" s="362"/>
      <c r="B225" s="345"/>
      <c r="C225" s="296"/>
      <c r="D225" s="363"/>
      <c r="E225" s="889"/>
      <c r="F225" s="897"/>
      <c r="G225" s="331"/>
      <c r="H225" s="296"/>
      <c r="I225" s="343"/>
      <c r="J225" s="952"/>
      <c r="K225" s="897"/>
    </row>
    <row r="226" spans="1:11">
      <c r="A226" s="362"/>
      <c r="B226" s="345"/>
      <c r="C226" s="296"/>
      <c r="D226" s="363"/>
      <c r="E226" s="889"/>
      <c r="F226" s="897"/>
      <c r="G226" s="331"/>
      <c r="H226" s="296"/>
      <c r="I226" s="343"/>
      <c r="J226" s="952"/>
      <c r="K226" s="897"/>
    </row>
    <row r="227" spans="1:11">
      <c r="A227" s="362"/>
      <c r="B227" s="345"/>
      <c r="C227" s="296"/>
      <c r="D227" s="363"/>
      <c r="E227" s="889"/>
      <c r="F227" s="897"/>
      <c r="G227" s="331"/>
      <c r="H227" s="296"/>
      <c r="I227" s="343"/>
      <c r="J227" s="952"/>
      <c r="K227" s="897"/>
    </row>
    <row r="228" spans="1:11">
      <c r="A228" s="362"/>
      <c r="B228" s="345"/>
      <c r="C228" s="296"/>
      <c r="D228" s="363"/>
      <c r="E228" s="889"/>
      <c r="F228" s="897"/>
      <c r="G228" s="331"/>
      <c r="H228" s="296"/>
      <c r="I228" s="343"/>
      <c r="J228" s="952"/>
      <c r="K228" s="897"/>
    </row>
    <row r="229" spans="1:11">
      <c r="A229" s="362"/>
      <c r="B229" s="345"/>
      <c r="C229" s="296"/>
      <c r="D229" s="363"/>
      <c r="E229" s="889"/>
      <c r="F229" s="897"/>
      <c r="G229" s="331"/>
      <c r="H229" s="296"/>
      <c r="I229" s="343"/>
      <c r="J229" s="952"/>
      <c r="K229" s="897"/>
    </row>
    <row r="230" spans="1:11">
      <c r="A230" s="362"/>
      <c r="B230" s="345"/>
      <c r="C230" s="296"/>
      <c r="D230" s="363"/>
      <c r="E230" s="889"/>
      <c r="F230" s="897"/>
      <c r="G230" s="331"/>
      <c r="H230" s="296"/>
      <c r="I230" s="343"/>
      <c r="J230" s="952"/>
      <c r="K230" s="897"/>
    </row>
    <row r="231" spans="1:11">
      <c r="A231" s="362"/>
      <c r="B231" s="345"/>
      <c r="C231" s="296"/>
      <c r="D231" s="363"/>
      <c r="E231" s="889"/>
      <c r="F231" s="897"/>
      <c r="G231" s="331"/>
      <c r="H231" s="296"/>
      <c r="I231" s="343"/>
      <c r="J231" s="952"/>
      <c r="K231" s="897"/>
    </row>
    <row r="232" spans="1:11">
      <c r="A232" s="362"/>
      <c r="B232" s="345"/>
      <c r="C232" s="296"/>
      <c r="D232" s="363"/>
      <c r="E232" s="889"/>
      <c r="F232" s="897"/>
      <c r="G232" s="331"/>
      <c r="H232" s="296"/>
      <c r="I232" s="343"/>
      <c r="J232" s="952"/>
      <c r="K232" s="897"/>
    </row>
    <row r="233" spans="1:11">
      <c r="A233" s="362"/>
      <c r="B233" s="345"/>
      <c r="C233" s="296"/>
      <c r="D233" s="363"/>
      <c r="E233" s="889"/>
      <c r="F233" s="897"/>
      <c r="G233" s="331"/>
      <c r="H233" s="296"/>
      <c r="I233" s="343"/>
      <c r="J233" s="952"/>
      <c r="K233" s="897"/>
    </row>
    <row r="234" spans="1:11">
      <c r="A234" s="362"/>
      <c r="B234" s="345"/>
      <c r="C234" s="296"/>
      <c r="D234" s="363"/>
      <c r="E234" s="889"/>
      <c r="F234" s="897"/>
      <c r="G234" s="331"/>
      <c r="H234" s="296"/>
      <c r="I234" s="343"/>
      <c r="J234" s="952"/>
      <c r="K234" s="897"/>
    </row>
    <row r="235" spans="1:11">
      <c r="A235" s="362"/>
      <c r="B235" s="345"/>
      <c r="C235" s="296"/>
      <c r="D235" s="363"/>
      <c r="E235" s="889"/>
      <c r="F235" s="897"/>
      <c r="G235" s="331"/>
      <c r="H235" s="296"/>
      <c r="I235" s="343"/>
      <c r="J235" s="952"/>
      <c r="K235" s="897"/>
    </row>
    <row r="236" spans="1:11">
      <c r="A236" s="362"/>
      <c r="B236" s="345"/>
      <c r="C236" s="296"/>
      <c r="D236" s="363"/>
      <c r="E236" s="889"/>
      <c r="F236" s="897"/>
      <c r="G236" s="331"/>
      <c r="H236" s="296"/>
      <c r="I236" s="343"/>
      <c r="J236" s="952"/>
      <c r="K236" s="897"/>
    </row>
    <row r="237" spans="1:11">
      <c r="A237" s="362"/>
      <c r="B237" s="345"/>
      <c r="C237" s="296"/>
      <c r="D237" s="363"/>
      <c r="E237" s="889"/>
      <c r="F237" s="897"/>
      <c r="G237" s="331"/>
      <c r="H237" s="296"/>
      <c r="I237" s="343"/>
      <c r="J237" s="952"/>
      <c r="K237" s="897"/>
    </row>
    <row r="238" spans="1:11">
      <c r="A238" s="362"/>
      <c r="B238" s="345"/>
      <c r="C238" s="296"/>
      <c r="D238" s="363"/>
      <c r="E238" s="889"/>
      <c r="F238" s="897"/>
      <c r="G238" s="331"/>
      <c r="H238" s="296"/>
      <c r="I238" s="343"/>
      <c r="J238" s="952"/>
      <c r="K238" s="897"/>
    </row>
    <row r="239" spans="1:11">
      <c r="A239" s="362"/>
      <c r="B239" s="345"/>
      <c r="C239" s="296"/>
      <c r="D239" s="363"/>
      <c r="E239" s="889"/>
      <c r="F239" s="897"/>
      <c r="G239" s="331"/>
      <c r="H239" s="296"/>
      <c r="I239" s="343"/>
      <c r="J239" s="952"/>
      <c r="K239" s="897"/>
    </row>
    <row r="240" spans="1:11">
      <c r="A240" s="362"/>
      <c r="B240" s="345"/>
      <c r="C240" s="296"/>
      <c r="D240" s="363"/>
      <c r="E240" s="889"/>
      <c r="F240" s="897"/>
      <c r="G240" s="331"/>
      <c r="H240" s="296"/>
      <c r="I240" s="343"/>
      <c r="J240" s="952"/>
      <c r="K240" s="897"/>
    </row>
    <row r="241" spans="1:11">
      <c r="A241" s="362"/>
      <c r="B241" s="345"/>
      <c r="C241" s="296"/>
      <c r="D241" s="363"/>
      <c r="E241" s="889"/>
      <c r="F241" s="897"/>
      <c r="G241" s="331"/>
      <c r="H241" s="296"/>
      <c r="I241" s="343"/>
      <c r="J241" s="952"/>
      <c r="K241" s="897"/>
    </row>
    <row r="242" spans="1:11">
      <c r="A242" s="362"/>
      <c r="B242" s="345"/>
      <c r="C242" s="296"/>
      <c r="D242" s="363"/>
      <c r="E242" s="889"/>
      <c r="F242" s="897"/>
      <c r="G242" s="331"/>
      <c r="H242" s="296"/>
      <c r="I242" s="343"/>
      <c r="J242" s="952"/>
      <c r="K242" s="897"/>
    </row>
    <row r="243" spans="1:11">
      <c r="A243" s="362"/>
      <c r="B243" s="345"/>
      <c r="C243" s="296"/>
      <c r="D243" s="363"/>
      <c r="E243" s="889"/>
      <c r="F243" s="897"/>
      <c r="G243" s="331"/>
      <c r="H243" s="296"/>
      <c r="I243" s="343"/>
      <c r="J243" s="952"/>
      <c r="K243" s="897"/>
    </row>
    <row r="244" spans="1:11">
      <c r="A244" s="362"/>
      <c r="B244" s="345"/>
      <c r="C244" s="296"/>
      <c r="D244" s="363"/>
      <c r="E244" s="889"/>
      <c r="F244" s="897"/>
      <c r="G244" s="331"/>
      <c r="H244" s="296"/>
      <c r="I244" s="343"/>
      <c r="J244" s="952"/>
      <c r="K244" s="897"/>
    </row>
    <row r="245" spans="1:11">
      <c r="A245" s="362"/>
      <c r="B245" s="345"/>
      <c r="C245" s="296"/>
      <c r="D245" s="363"/>
      <c r="E245" s="889"/>
      <c r="F245" s="897"/>
      <c r="G245" s="331"/>
      <c r="H245" s="296"/>
      <c r="I245" s="343"/>
      <c r="J245" s="952"/>
      <c r="K245" s="897"/>
    </row>
    <row r="246" spans="1:11">
      <c r="A246" s="350"/>
      <c r="B246" s="347"/>
      <c r="C246" s="336"/>
      <c r="D246" s="361"/>
      <c r="E246" s="895"/>
      <c r="F246" s="896"/>
      <c r="G246" s="333"/>
      <c r="H246" s="336"/>
      <c r="I246" s="349"/>
      <c r="J246" s="951"/>
      <c r="K246" s="896"/>
    </row>
    <row r="247" spans="1:11" ht="36.75" customHeight="1" thickBot="1">
      <c r="A247" s="319"/>
      <c r="B247" s="308" t="s">
        <v>658</v>
      </c>
      <c r="C247" s="339"/>
      <c r="D247" s="340"/>
      <c r="E247" s="898"/>
      <c r="F247" s="892">
        <f>SUM(F217:F246)</f>
        <v>1919.855072463768</v>
      </c>
      <c r="G247" s="341"/>
      <c r="H247" s="339"/>
      <c r="I247" s="340"/>
      <c r="J247" s="955"/>
      <c r="K247" s="892">
        <f>SUM(K217:K246)</f>
        <v>10045.434782608696</v>
      </c>
    </row>
    <row r="248" spans="1:11" ht="20.25" thickTop="1">
      <c r="A248" s="350"/>
      <c r="B248" s="351" t="s">
        <v>551</v>
      </c>
      <c r="C248" s="296"/>
      <c r="D248" s="365"/>
      <c r="E248" s="899"/>
      <c r="F248" s="890"/>
      <c r="G248" s="330"/>
      <c r="H248" s="330"/>
      <c r="I248" s="343"/>
      <c r="J248" s="890"/>
      <c r="K248" s="956"/>
    </row>
    <row r="249" spans="1:11" ht="36">
      <c r="A249" s="350"/>
      <c r="B249" s="367" t="s">
        <v>331</v>
      </c>
      <c r="C249" s="296"/>
      <c r="D249" s="365"/>
      <c r="E249" s="899"/>
      <c r="F249" s="890"/>
      <c r="G249" s="368"/>
      <c r="H249" s="330"/>
      <c r="I249" s="343"/>
      <c r="J249" s="890"/>
      <c r="K249" s="868"/>
    </row>
    <row r="250" spans="1:11">
      <c r="A250" s="350">
        <v>1</v>
      </c>
      <c r="B250" s="295" t="s">
        <v>332</v>
      </c>
      <c r="C250" s="296" t="s">
        <v>24</v>
      </c>
      <c r="D250" s="369">
        <v>65</v>
      </c>
      <c r="E250" s="900">
        <f>2000/3450</f>
        <v>0.57971014492753625</v>
      </c>
      <c r="F250" s="901">
        <f>D250*E250</f>
        <v>37.681159420289859</v>
      </c>
      <c r="G250" s="370" t="s">
        <v>333</v>
      </c>
      <c r="H250" s="299"/>
      <c r="I250" s="371"/>
      <c r="J250" s="957"/>
      <c r="K250" s="868"/>
    </row>
    <row r="251" spans="1:11">
      <c r="A251" s="350">
        <v>2</v>
      </c>
      <c r="B251" s="295" t="s">
        <v>335</v>
      </c>
      <c r="C251" s="296" t="s">
        <v>24</v>
      </c>
      <c r="D251" s="369">
        <f>ROUND('First floor'!H93,0)</f>
        <v>190</v>
      </c>
      <c r="E251" s="900">
        <f>E250</f>
        <v>0.57971014492753625</v>
      </c>
      <c r="F251" s="901">
        <f t="shared" ref="F251:F269" si="44">D251*E251</f>
        <v>110.14492753623189</v>
      </c>
      <c r="G251" s="370" t="s">
        <v>334</v>
      </c>
      <c r="H251" s="299" t="s">
        <v>44</v>
      </c>
      <c r="I251" s="371">
        <f>ROUND((D251+D253)/2.2,0)</f>
        <v>221</v>
      </c>
      <c r="J251" s="958">
        <f>12000/3450</f>
        <v>3.4782608695652173</v>
      </c>
      <c r="K251" s="880">
        <f t="shared" ref="K251:K263" si="45">I251*J251</f>
        <v>768.695652173913</v>
      </c>
    </row>
    <row r="252" spans="1:11">
      <c r="A252" s="350">
        <v>3</v>
      </c>
      <c r="B252" s="295" t="s">
        <v>338</v>
      </c>
      <c r="C252" s="296" t="s">
        <v>24</v>
      </c>
      <c r="D252" s="369">
        <f>ROUND('First floor'!C93,0)</f>
        <v>166</v>
      </c>
      <c r="E252" s="900">
        <f>E251</f>
        <v>0.57971014492753625</v>
      </c>
      <c r="F252" s="901">
        <f t="shared" si="44"/>
        <v>96.231884057971016</v>
      </c>
      <c r="G252" s="370" t="s">
        <v>336</v>
      </c>
      <c r="H252" s="299" t="s">
        <v>44</v>
      </c>
      <c r="I252" s="371">
        <f>ROUND(D250/2,0)</f>
        <v>33</v>
      </c>
      <c r="J252" s="958">
        <f>16000/3450</f>
        <v>4.63768115942029</v>
      </c>
      <c r="K252" s="880">
        <f t="shared" si="45"/>
        <v>153.04347826086956</v>
      </c>
    </row>
    <row r="253" spans="1:11">
      <c r="A253" s="350">
        <v>4</v>
      </c>
      <c r="B253" s="295" t="s">
        <v>340</v>
      </c>
      <c r="C253" s="296" t="s">
        <v>24</v>
      </c>
      <c r="D253" s="369">
        <f>ROUND('First floor'!C103*3,0)</f>
        <v>297</v>
      </c>
      <c r="E253" s="900">
        <f>E252</f>
        <v>0.57971014492753625</v>
      </c>
      <c r="F253" s="901">
        <f t="shared" si="44"/>
        <v>172.17391304347828</v>
      </c>
      <c r="G253" s="370" t="s">
        <v>337</v>
      </c>
      <c r="H253" s="299" t="s">
        <v>44</v>
      </c>
      <c r="I253" s="371">
        <f>ROUND(D252/2.2,0)</f>
        <v>75</v>
      </c>
      <c r="J253" s="958">
        <f>16000/3450</f>
        <v>4.63768115942029</v>
      </c>
      <c r="K253" s="880">
        <f t="shared" si="45"/>
        <v>347.82608695652175</v>
      </c>
    </row>
    <row r="254" spans="1:11">
      <c r="A254" s="350">
        <v>5</v>
      </c>
      <c r="B254" s="295" t="s">
        <v>502</v>
      </c>
      <c r="C254" s="296" t="s">
        <v>24</v>
      </c>
      <c r="D254" s="369">
        <v>794</v>
      </c>
      <c r="E254" s="900">
        <f>E253</f>
        <v>0.57971014492753625</v>
      </c>
      <c r="F254" s="901">
        <f t="shared" si="44"/>
        <v>460.28985507246381</v>
      </c>
      <c r="G254" s="370" t="s">
        <v>345</v>
      </c>
      <c r="H254" s="299" t="s">
        <v>45</v>
      </c>
      <c r="I254" s="300">
        <f>ROUND(D254/2.2,0)</f>
        <v>361</v>
      </c>
      <c r="J254" s="959">
        <f>5000/3450</f>
        <v>1.4492753623188406</v>
      </c>
      <c r="K254" s="880">
        <f>I254*J254</f>
        <v>523.1884057971015</v>
      </c>
    </row>
    <row r="255" spans="1:11">
      <c r="A255" s="350"/>
      <c r="B255" s="295"/>
      <c r="C255" s="296"/>
      <c r="D255" s="396">
        <f>SUM(D250:D254)</f>
        <v>1512</v>
      </c>
      <c r="E255" s="900"/>
      <c r="F255" s="901">
        <f t="shared" si="44"/>
        <v>0</v>
      </c>
      <c r="G255" s="370" t="s">
        <v>48</v>
      </c>
      <c r="H255" s="299" t="s">
        <v>339</v>
      </c>
      <c r="I255" s="371">
        <f>ROUND(D254*0.3,0)</f>
        <v>238</v>
      </c>
      <c r="J255" s="958">
        <f>J132</f>
        <v>1.4492753623188406</v>
      </c>
      <c r="K255" s="880">
        <f>I255*J255</f>
        <v>344.92753623188406</v>
      </c>
    </row>
    <row r="256" spans="1:11" ht="20.100000000000001" customHeight="1">
      <c r="A256" s="372"/>
      <c r="B256" s="367" t="s">
        <v>342</v>
      </c>
      <c r="C256" s="296"/>
      <c r="D256" s="296"/>
      <c r="E256" s="889"/>
      <c r="F256" s="901">
        <f t="shared" si="44"/>
        <v>0</v>
      </c>
      <c r="G256" s="370" t="s">
        <v>341</v>
      </c>
      <c r="H256" s="299" t="s">
        <v>76</v>
      </c>
      <c r="I256" s="300">
        <v>1</v>
      </c>
      <c r="J256" s="958">
        <f>1050000/3450</f>
        <v>304.3478260869565</v>
      </c>
      <c r="K256" s="880">
        <f>I256*J256</f>
        <v>304.3478260869565</v>
      </c>
    </row>
    <row r="257" spans="1:16" ht="58.5" customHeight="1">
      <c r="A257" s="350">
        <v>6</v>
      </c>
      <c r="B257" s="295" t="s">
        <v>343</v>
      </c>
      <c r="C257" s="296" t="s">
        <v>20</v>
      </c>
      <c r="D257" s="343">
        <v>179</v>
      </c>
      <c r="E257" s="889">
        <f>8000/3450</f>
        <v>2.318840579710145</v>
      </c>
      <c r="F257" s="901">
        <f t="shared" si="44"/>
        <v>415.07246376811594</v>
      </c>
      <c r="G257" s="370" t="s">
        <v>344</v>
      </c>
      <c r="H257" s="299" t="s">
        <v>233</v>
      </c>
      <c r="I257" s="300">
        <f>ROUND(D257/9,0)</f>
        <v>20</v>
      </c>
      <c r="J257" s="897">
        <f>32000/3450</f>
        <v>9.27536231884058</v>
      </c>
      <c r="K257" s="880">
        <f t="shared" si="45"/>
        <v>185.50724637681159</v>
      </c>
    </row>
    <row r="258" spans="1:16" ht="20.100000000000001" customHeight="1">
      <c r="A258" s="372"/>
      <c r="B258" s="295"/>
      <c r="C258" s="296"/>
      <c r="D258" s="296"/>
      <c r="E258" s="889"/>
      <c r="F258" s="901">
        <f t="shared" si="44"/>
        <v>0</v>
      </c>
      <c r="G258" s="370" t="s">
        <v>345</v>
      </c>
      <c r="H258" s="299" t="s">
        <v>45</v>
      </c>
      <c r="I258" s="300">
        <f>ROUND(D257*1.4666,0)</f>
        <v>263</v>
      </c>
      <c r="J258" s="959">
        <f>J254</f>
        <v>1.4492753623188406</v>
      </c>
      <c r="K258" s="880">
        <f t="shared" si="45"/>
        <v>381.15942028985506</v>
      </c>
    </row>
    <row r="259" spans="1:16" ht="20.100000000000001" customHeight="1">
      <c r="A259" s="372"/>
      <c r="B259" s="295"/>
      <c r="C259" s="296"/>
      <c r="D259" s="296"/>
      <c r="E259" s="889"/>
      <c r="F259" s="901">
        <f t="shared" si="44"/>
        <v>0</v>
      </c>
      <c r="G259" s="370" t="s">
        <v>39</v>
      </c>
      <c r="H259" s="299" t="s">
        <v>40</v>
      </c>
      <c r="I259" s="300">
        <f>ROUND(I257/0.8,0)</f>
        <v>25</v>
      </c>
      <c r="J259" s="959">
        <f>J199</f>
        <v>8.695652173913043</v>
      </c>
      <c r="K259" s="880">
        <f t="shared" si="45"/>
        <v>217.39130434782606</v>
      </c>
    </row>
    <row r="260" spans="1:16" ht="20.100000000000001" customHeight="1">
      <c r="A260" s="372"/>
      <c r="B260" s="295"/>
      <c r="C260" s="296"/>
      <c r="D260" s="296"/>
      <c r="E260" s="889"/>
      <c r="F260" s="901">
        <f t="shared" si="44"/>
        <v>0</v>
      </c>
      <c r="G260" s="370" t="s">
        <v>41</v>
      </c>
      <c r="H260" s="299" t="s">
        <v>312</v>
      </c>
      <c r="I260" s="300">
        <f>ROUND((((I259*3)/40)*5.5),0)</f>
        <v>10</v>
      </c>
      <c r="J260" s="959">
        <f>J200</f>
        <v>14.492753623188406</v>
      </c>
      <c r="K260" s="880">
        <f t="shared" si="45"/>
        <v>144.92753623188406</v>
      </c>
    </row>
    <row r="261" spans="1:16" ht="20.100000000000001" customHeight="1">
      <c r="A261" s="372"/>
      <c r="B261" s="295"/>
      <c r="C261" s="296"/>
      <c r="D261" s="296"/>
      <c r="E261" s="889"/>
      <c r="F261" s="901">
        <f t="shared" si="44"/>
        <v>0</v>
      </c>
      <c r="G261" s="330" t="s">
        <v>346</v>
      </c>
      <c r="H261" s="296" t="s">
        <v>347</v>
      </c>
      <c r="I261" s="343">
        <f>ROUND(D257*0.5,0)</f>
        <v>90</v>
      </c>
      <c r="J261" s="890">
        <f>J255</f>
        <v>1.4492753623188406</v>
      </c>
      <c r="K261" s="880">
        <f t="shared" si="45"/>
        <v>130.43478260869566</v>
      </c>
    </row>
    <row r="262" spans="1:16" ht="20.100000000000001" customHeight="1">
      <c r="A262" s="373"/>
      <c r="B262" s="351" t="s">
        <v>348</v>
      </c>
      <c r="C262" s="374"/>
      <c r="D262" s="375"/>
      <c r="E262" s="902"/>
      <c r="F262" s="901">
        <f t="shared" si="44"/>
        <v>0</v>
      </c>
      <c r="G262" s="376"/>
      <c r="H262" s="377"/>
      <c r="I262" s="378"/>
      <c r="J262" s="960"/>
      <c r="K262" s="880">
        <f t="shared" si="45"/>
        <v>0</v>
      </c>
    </row>
    <row r="263" spans="1:16" ht="54.75" customHeight="1">
      <c r="A263" s="373"/>
      <c r="B263" s="379" t="s">
        <v>634</v>
      </c>
      <c r="C263" s="380"/>
      <c r="D263" s="380"/>
      <c r="E263" s="903"/>
      <c r="F263" s="901">
        <f t="shared" si="44"/>
        <v>0</v>
      </c>
      <c r="G263" s="377"/>
      <c r="H263" s="377"/>
      <c r="I263" s="378"/>
      <c r="J263" s="960"/>
      <c r="K263" s="880">
        <f t="shared" si="45"/>
        <v>0</v>
      </c>
      <c r="L263" s="117">
        <v>6</v>
      </c>
      <c r="M263" s="117">
        <v>2.4</v>
      </c>
      <c r="N263" s="117">
        <v>300000</v>
      </c>
      <c r="O263" s="117">
        <f>L263*M263*N263</f>
        <v>4320000</v>
      </c>
      <c r="P263" s="117" t="e">
        <f>L263*M263*#REF!</f>
        <v>#REF!</v>
      </c>
    </row>
    <row r="264" spans="1:16" ht="20.100000000000001" customHeight="1">
      <c r="A264" s="373">
        <v>7</v>
      </c>
      <c r="B264" s="381" t="s">
        <v>349</v>
      </c>
      <c r="C264" s="380" t="s">
        <v>20</v>
      </c>
      <c r="D264" s="382">
        <v>198</v>
      </c>
      <c r="E264" s="903">
        <f>8000/3450</f>
        <v>2.318840579710145</v>
      </c>
      <c r="F264" s="901">
        <f t="shared" si="44"/>
        <v>459.13043478260869</v>
      </c>
      <c r="G264" s="383" t="s">
        <v>503</v>
      </c>
      <c r="H264" s="384" t="s">
        <v>45</v>
      </c>
      <c r="I264" s="385">
        <f>ROUND(D264/2.01,0)</f>
        <v>99</v>
      </c>
      <c r="J264" s="961">
        <f>75000/3450</f>
        <v>21.739130434782609</v>
      </c>
      <c r="K264" s="962">
        <f>I264*J264</f>
        <v>2152.1739130434785</v>
      </c>
      <c r="L264" s="117">
        <v>3</v>
      </c>
      <c r="M264" s="117">
        <v>2.4</v>
      </c>
      <c r="N264" s="117">
        <v>300000</v>
      </c>
      <c r="O264" s="117">
        <f t="shared" ref="O264:O268" si="46">L264*M264*N264</f>
        <v>2160000</v>
      </c>
      <c r="P264" s="117" t="e">
        <f>L264*M264*#REF!</f>
        <v>#REF!</v>
      </c>
    </row>
    <row r="265" spans="1:16" ht="20.100000000000001" customHeight="1">
      <c r="A265" s="373"/>
      <c r="B265" s="381"/>
      <c r="C265" s="380"/>
      <c r="D265" s="382"/>
      <c r="E265" s="903"/>
      <c r="F265" s="901">
        <f t="shared" si="44"/>
        <v>0</v>
      </c>
      <c r="G265" s="386" t="s">
        <v>504</v>
      </c>
      <c r="H265" s="384" t="s">
        <v>347</v>
      </c>
      <c r="I265" s="385">
        <f>ROUND(D264*0.5,0)</f>
        <v>99</v>
      </c>
      <c r="J265" s="961">
        <f>6000/3450</f>
        <v>1.7391304347826086</v>
      </c>
      <c r="K265" s="962">
        <f t="shared" ref="K265:K267" si="47">I265*J265</f>
        <v>172.17391304347825</v>
      </c>
      <c r="L265" s="117">
        <v>3.1</v>
      </c>
      <c r="M265" s="117">
        <v>2.4</v>
      </c>
      <c r="N265" s="117">
        <v>300000</v>
      </c>
      <c r="O265" s="117">
        <f t="shared" si="46"/>
        <v>2232000</v>
      </c>
      <c r="P265" s="117" t="e">
        <f>L265*M265*#REF!</f>
        <v>#REF!</v>
      </c>
    </row>
    <row r="266" spans="1:16" ht="20.100000000000001" customHeight="1">
      <c r="A266" s="373"/>
      <c r="B266" s="381"/>
      <c r="C266" s="380"/>
      <c r="D266" s="382"/>
      <c r="E266" s="903"/>
      <c r="F266" s="901">
        <f t="shared" si="44"/>
        <v>0</v>
      </c>
      <c r="G266" s="387" t="s">
        <v>505</v>
      </c>
      <c r="H266" s="384" t="s">
        <v>521</v>
      </c>
      <c r="I266" s="385">
        <f>ROUNDUP(D264*0.25,0)</f>
        <v>50</v>
      </c>
      <c r="J266" s="961">
        <f>10000/3450</f>
        <v>2.8985507246376812</v>
      </c>
      <c r="K266" s="962">
        <f t="shared" si="47"/>
        <v>144.92753623188406</v>
      </c>
      <c r="L266" s="117">
        <v>1.2</v>
      </c>
      <c r="M266" s="117">
        <v>2.4</v>
      </c>
      <c r="N266" s="117">
        <v>300000</v>
      </c>
      <c r="O266" s="117">
        <f t="shared" si="46"/>
        <v>864000</v>
      </c>
      <c r="P266" s="117" t="e">
        <f>L266*M266*#REF!</f>
        <v>#REF!</v>
      </c>
    </row>
    <row r="267" spans="1:16" ht="20.100000000000001" customHeight="1">
      <c r="A267" s="373">
        <v>8</v>
      </c>
      <c r="B267" s="295" t="s">
        <v>350</v>
      </c>
      <c r="C267" s="374" t="s">
        <v>79</v>
      </c>
      <c r="D267" s="375">
        <f>ROUND('First floor'!L101,0)</f>
        <v>53</v>
      </c>
      <c r="E267" s="903">
        <f>3000/3450</f>
        <v>0.86956521739130432</v>
      </c>
      <c r="F267" s="901">
        <f t="shared" si="44"/>
        <v>46.086956521739133</v>
      </c>
      <c r="G267" s="387" t="s">
        <v>506</v>
      </c>
      <c r="H267" s="384" t="s">
        <v>44</v>
      </c>
      <c r="I267" s="385">
        <f>ROUND(D267/1.8,0)</f>
        <v>29</v>
      </c>
      <c r="J267" s="961">
        <f>16000/3450</f>
        <v>4.63768115942029</v>
      </c>
      <c r="K267" s="962">
        <f t="shared" si="47"/>
        <v>134.49275362318841</v>
      </c>
      <c r="L267" s="117">
        <v>1.5</v>
      </c>
      <c r="M267" s="117">
        <v>2.4</v>
      </c>
      <c r="N267" s="117">
        <v>300000</v>
      </c>
      <c r="O267" s="117">
        <f t="shared" si="46"/>
        <v>1080000</v>
      </c>
      <c r="P267" s="117" t="e">
        <f>L267*M267*#REF!</f>
        <v>#REF!</v>
      </c>
    </row>
    <row r="268" spans="1:16" ht="20.100000000000001" customHeight="1">
      <c r="A268" s="373">
        <v>9</v>
      </c>
      <c r="B268" s="388" t="s">
        <v>351</v>
      </c>
      <c r="C268" s="374" t="s">
        <v>79</v>
      </c>
      <c r="D268" s="375">
        <f>ROUND('First floor'!P91,0)</f>
        <v>17</v>
      </c>
      <c r="E268" s="903">
        <f>E267</f>
        <v>0.86956521739130432</v>
      </c>
      <c r="F268" s="901">
        <f t="shared" si="44"/>
        <v>14.782608695652174</v>
      </c>
      <c r="G268" s="387" t="s">
        <v>507</v>
      </c>
      <c r="H268" s="384" t="s">
        <v>44</v>
      </c>
      <c r="I268" s="385">
        <f>ROUND(D268/1.8,0)</f>
        <v>9</v>
      </c>
      <c r="J268" s="961">
        <f>23000/3450</f>
        <v>6.666666666666667</v>
      </c>
      <c r="K268" s="962">
        <f>I268*J268</f>
        <v>60</v>
      </c>
      <c r="L268" s="117">
        <v>0.4</v>
      </c>
      <c r="M268" s="117">
        <v>2.1</v>
      </c>
      <c r="N268" s="117">
        <v>300000</v>
      </c>
      <c r="O268" s="117">
        <f t="shared" si="46"/>
        <v>252000.00000000003</v>
      </c>
      <c r="P268" s="117" t="e">
        <f>L268*M268*#REF!</f>
        <v>#REF!</v>
      </c>
    </row>
    <row r="269" spans="1:16" ht="20.100000000000001" customHeight="1">
      <c r="A269" s="373"/>
      <c r="B269" s="388"/>
      <c r="C269" s="374"/>
      <c r="D269" s="375"/>
      <c r="E269" s="903"/>
      <c r="F269" s="901">
        <f t="shared" si="44"/>
        <v>0</v>
      </c>
      <c r="G269" s="387"/>
      <c r="H269" s="384"/>
      <c r="I269" s="385"/>
      <c r="J269" s="961"/>
      <c r="K269" s="962"/>
      <c r="P269" s="117" t="e">
        <f>SUM(P263:P268)</f>
        <v>#REF!</v>
      </c>
    </row>
    <row r="270" spans="1:16" ht="20.100000000000001" customHeight="1">
      <c r="A270" s="389"/>
      <c r="B270" s="390" t="s">
        <v>466</v>
      </c>
      <c r="C270" s="391"/>
      <c r="D270" s="392"/>
      <c r="E270" s="904"/>
      <c r="F270" s="905">
        <f>SUM(F250:F269)</f>
        <v>1811.594202898551</v>
      </c>
      <c r="G270" s="393"/>
      <c r="H270" s="394"/>
      <c r="I270" s="395"/>
      <c r="J270" s="963"/>
      <c r="K270" s="905">
        <f>SUM(K250:K269)</f>
        <v>6165.2173913043471</v>
      </c>
    </row>
    <row r="271" spans="1:16" ht="20.100000000000001" customHeight="1">
      <c r="A271" s="350"/>
      <c r="B271" s="367" t="s">
        <v>508</v>
      </c>
      <c r="C271" s="296"/>
      <c r="D271" s="365"/>
      <c r="E271" s="900"/>
      <c r="F271" s="901">
        <f t="shared" ref="F271:F281" si="48">D271*E271</f>
        <v>0</v>
      </c>
      <c r="G271" s="370"/>
      <c r="H271" s="678"/>
      <c r="I271" s="679"/>
      <c r="J271" s="964"/>
      <c r="K271" s="901">
        <f t="shared" ref="K271:K282" si="49">I271*J271</f>
        <v>0</v>
      </c>
    </row>
    <row r="272" spans="1:16" ht="20.100000000000001" customHeight="1">
      <c r="A272" s="350">
        <v>10</v>
      </c>
      <c r="B272" s="295" t="s">
        <v>509</v>
      </c>
      <c r="C272" s="296" t="s">
        <v>24</v>
      </c>
      <c r="D272" s="365">
        <v>70</v>
      </c>
      <c r="E272" s="900">
        <f>8000/3450</f>
        <v>2.318840579710145</v>
      </c>
      <c r="F272" s="901">
        <f t="shared" si="48"/>
        <v>162.31884057971016</v>
      </c>
      <c r="G272" s="370" t="s">
        <v>510</v>
      </c>
      <c r="H272" s="678" t="s">
        <v>44</v>
      </c>
      <c r="I272" s="679">
        <f>ROUNDUP(D272/5.5,0)</f>
        <v>13</v>
      </c>
      <c r="J272" s="964">
        <f>30000/3450</f>
        <v>8.695652173913043</v>
      </c>
      <c r="K272" s="901">
        <f t="shared" si="49"/>
        <v>113.04347826086956</v>
      </c>
    </row>
    <row r="273" spans="1:21" ht="20.100000000000001" customHeight="1">
      <c r="A273" s="350">
        <v>11</v>
      </c>
      <c r="B273" s="295" t="s">
        <v>630</v>
      </c>
      <c r="C273" s="296" t="s">
        <v>24</v>
      </c>
      <c r="D273" s="365">
        <v>70</v>
      </c>
      <c r="E273" s="900">
        <f>8000/3450</f>
        <v>2.318840579710145</v>
      </c>
      <c r="F273" s="901">
        <f t="shared" si="48"/>
        <v>162.31884057971016</v>
      </c>
      <c r="G273" s="370" t="s">
        <v>511</v>
      </c>
      <c r="H273" s="678" t="s">
        <v>44</v>
      </c>
      <c r="I273" s="679">
        <v>5</v>
      </c>
      <c r="J273" s="964">
        <f>7000/3450</f>
        <v>2.0289855072463769</v>
      </c>
      <c r="K273" s="901">
        <f t="shared" si="49"/>
        <v>10.144927536231885</v>
      </c>
    </row>
    <row r="274" spans="1:21" ht="20.100000000000001" customHeight="1">
      <c r="A274" s="350"/>
      <c r="B274" s="295"/>
      <c r="C274" s="296"/>
      <c r="D274" s="365"/>
      <c r="E274" s="900"/>
      <c r="F274" s="901">
        <f t="shared" si="48"/>
        <v>0</v>
      </c>
      <c r="G274" s="370" t="s">
        <v>512</v>
      </c>
      <c r="H274" s="678" t="s">
        <v>44</v>
      </c>
      <c r="I274" s="679">
        <v>5</v>
      </c>
      <c r="J274" s="964">
        <f>13000/3450</f>
        <v>3.7681159420289854</v>
      </c>
      <c r="K274" s="901">
        <f t="shared" si="49"/>
        <v>18.840579710144926</v>
      </c>
    </row>
    <row r="275" spans="1:21" ht="20.100000000000001" customHeight="1">
      <c r="A275" s="350"/>
      <c r="B275" s="295"/>
      <c r="C275" s="296"/>
      <c r="D275" s="365"/>
      <c r="E275" s="900"/>
      <c r="F275" s="901">
        <f t="shared" si="48"/>
        <v>0</v>
      </c>
      <c r="G275" s="370" t="s">
        <v>513</v>
      </c>
      <c r="H275" s="678" t="s">
        <v>44</v>
      </c>
      <c r="I275" s="679">
        <v>4</v>
      </c>
      <c r="J275" s="964">
        <f>10000/3450</f>
        <v>2.8985507246376812</v>
      </c>
      <c r="K275" s="901">
        <f t="shared" si="49"/>
        <v>11.594202898550725</v>
      </c>
      <c r="Q275" s="8">
        <v>6</v>
      </c>
      <c r="R275" s="8">
        <v>2.4</v>
      </c>
      <c r="S275" s="8">
        <v>120</v>
      </c>
      <c r="T275" s="8">
        <v>3700</v>
      </c>
      <c r="U275" s="8">
        <f>Q275*R275*S275*T275</f>
        <v>6393599.9999999991</v>
      </c>
    </row>
    <row r="276" spans="1:21" ht="20.100000000000001" customHeight="1">
      <c r="A276" s="350"/>
      <c r="B276" s="295"/>
      <c r="C276" s="296"/>
      <c r="D276" s="365"/>
      <c r="E276" s="900"/>
      <c r="F276" s="901">
        <f t="shared" si="48"/>
        <v>0</v>
      </c>
      <c r="G276" s="370" t="s">
        <v>514</v>
      </c>
      <c r="H276" s="678" t="s">
        <v>44</v>
      </c>
      <c r="I276" s="679">
        <v>10</v>
      </c>
      <c r="J276" s="964">
        <f>34000/3450</f>
        <v>9.8550724637681153</v>
      </c>
      <c r="K276" s="901">
        <f t="shared" si="49"/>
        <v>98.550724637681157</v>
      </c>
      <c r="L276" s="117">
        <v>0.9</v>
      </c>
      <c r="M276" s="117">
        <v>2.4</v>
      </c>
      <c r="N276" s="117">
        <f>2*(L276+M276)</f>
        <v>6.6</v>
      </c>
      <c r="O276" s="117">
        <f>N276*I406</f>
        <v>0</v>
      </c>
      <c r="Q276" s="8">
        <v>3</v>
      </c>
      <c r="R276" s="8">
        <v>2.4</v>
      </c>
      <c r="S276" s="8">
        <v>120</v>
      </c>
      <c r="T276" s="8">
        <v>3700</v>
      </c>
      <c r="U276" s="8">
        <f t="shared" ref="U276:U279" si="50">Q276*R276*S276*T276</f>
        <v>3196799.9999999995</v>
      </c>
    </row>
    <row r="277" spans="1:21" ht="20.100000000000001" customHeight="1">
      <c r="A277" s="350"/>
      <c r="B277" s="295"/>
      <c r="C277" s="296"/>
      <c r="D277" s="365"/>
      <c r="E277" s="900"/>
      <c r="F277" s="901">
        <f t="shared" si="48"/>
        <v>0</v>
      </c>
      <c r="G277" s="370" t="s">
        <v>515</v>
      </c>
      <c r="H277" s="678" t="s">
        <v>44</v>
      </c>
      <c r="I277" s="679">
        <v>60</v>
      </c>
      <c r="J277" s="964">
        <f>5000/3450</f>
        <v>1.4492753623188406</v>
      </c>
      <c r="K277" s="901">
        <f t="shared" si="49"/>
        <v>86.956521739130437</v>
      </c>
      <c r="L277" s="117">
        <v>0.8</v>
      </c>
      <c r="M277" s="117">
        <v>2.1</v>
      </c>
      <c r="N277" s="117">
        <f>L277+(2*M277)</f>
        <v>5</v>
      </c>
      <c r="O277" s="117">
        <f>N277*I407</f>
        <v>20</v>
      </c>
      <c r="Q277" s="8">
        <v>3.2</v>
      </c>
      <c r="R277" s="8">
        <v>2.4</v>
      </c>
      <c r="S277" s="8">
        <v>120</v>
      </c>
      <c r="T277" s="8">
        <v>3700</v>
      </c>
      <c r="U277" s="8">
        <f t="shared" si="50"/>
        <v>3409919.9999999995</v>
      </c>
    </row>
    <row r="278" spans="1:21" ht="20.100000000000001" customHeight="1">
      <c r="A278" s="350"/>
      <c r="B278" s="295"/>
      <c r="C278" s="296"/>
      <c r="D278" s="365"/>
      <c r="E278" s="900"/>
      <c r="F278" s="901">
        <f t="shared" si="48"/>
        <v>0</v>
      </c>
      <c r="G278" s="370" t="s">
        <v>516</v>
      </c>
      <c r="H278" s="678" t="s">
        <v>44</v>
      </c>
      <c r="I278" s="679">
        <v>80</v>
      </c>
      <c r="J278" s="964">
        <f>5000/3450</f>
        <v>1.4492753623188406</v>
      </c>
      <c r="K278" s="901">
        <f t="shared" si="49"/>
        <v>115.94202898550725</v>
      </c>
      <c r="O278" s="117">
        <f>SUM(O276:O277)</f>
        <v>20</v>
      </c>
      <c r="P278" s="117">
        <f>O278*2</f>
        <v>40</v>
      </c>
      <c r="Q278" s="8">
        <v>1.2</v>
      </c>
      <c r="R278" s="8">
        <v>2.4</v>
      </c>
      <c r="S278" s="8">
        <v>120</v>
      </c>
      <c r="T278" s="8">
        <v>3700</v>
      </c>
      <c r="U278" s="8">
        <f t="shared" si="50"/>
        <v>1278719.9999999998</v>
      </c>
    </row>
    <row r="279" spans="1:21" ht="20.100000000000001" customHeight="1">
      <c r="A279" s="350"/>
      <c r="B279" s="295"/>
      <c r="C279" s="296"/>
      <c r="D279" s="365"/>
      <c r="E279" s="900"/>
      <c r="F279" s="901">
        <f t="shared" si="48"/>
        <v>0</v>
      </c>
      <c r="G279" s="370" t="s">
        <v>517</v>
      </c>
      <c r="H279" s="678" t="s">
        <v>518</v>
      </c>
      <c r="I279" s="679">
        <v>2</v>
      </c>
      <c r="J279" s="964">
        <f>33500/3450</f>
        <v>9.7101449275362324</v>
      </c>
      <c r="K279" s="901">
        <f t="shared" si="49"/>
        <v>19.420289855072465</v>
      </c>
      <c r="Q279" s="8">
        <v>1.5</v>
      </c>
      <c r="R279" s="8">
        <v>2.4</v>
      </c>
      <c r="S279" s="8">
        <v>120</v>
      </c>
      <c r="T279" s="8">
        <v>3700</v>
      </c>
      <c r="U279" s="8">
        <f t="shared" si="50"/>
        <v>1598399.9999999998</v>
      </c>
    </row>
    <row r="280" spans="1:21" ht="20.100000000000001" customHeight="1">
      <c r="A280" s="350"/>
      <c r="B280" s="295"/>
      <c r="C280" s="296"/>
      <c r="D280" s="365"/>
      <c r="E280" s="900"/>
      <c r="F280" s="901">
        <f t="shared" si="48"/>
        <v>0</v>
      </c>
      <c r="G280" s="370" t="s">
        <v>519</v>
      </c>
      <c r="H280" s="678" t="s">
        <v>44</v>
      </c>
      <c r="I280" s="679">
        <v>5</v>
      </c>
      <c r="J280" s="964">
        <f>25000/3450</f>
        <v>7.2463768115942031</v>
      </c>
      <c r="K280" s="901">
        <f t="shared" si="49"/>
        <v>36.231884057971016</v>
      </c>
    </row>
    <row r="281" spans="1:21" ht="20.100000000000001" customHeight="1">
      <c r="A281" s="350"/>
      <c r="B281" s="295"/>
      <c r="C281" s="296"/>
      <c r="D281" s="365"/>
      <c r="E281" s="900"/>
      <c r="F281" s="901">
        <f t="shared" si="48"/>
        <v>0</v>
      </c>
      <c r="G281" s="370" t="s">
        <v>520</v>
      </c>
      <c r="H281" s="678" t="s">
        <v>44</v>
      </c>
      <c r="I281" s="679">
        <v>7</v>
      </c>
      <c r="J281" s="964">
        <f>15000/3450</f>
        <v>4.3478260869565215</v>
      </c>
      <c r="K281" s="901">
        <f t="shared" si="49"/>
        <v>30.434782608695649</v>
      </c>
      <c r="Q281" s="8">
        <v>6</v>
      </c>
      <c r="R281" s="8">
        <v>2.4</v>
      </c>
      <c r="S281" s="8">
        <v>150000</v>
      </c>
      <c r="T281" s="8">
        <f>Q281*R281*S281</f>
        <v>2160000</v>
      </c>
      <c r="U281" s="8">
        <f>Q281*R281*I399</f>
        <v>43.199999999999996</v>
      </c>
    </row>
    <row r="282" spans="1:21" ht="20.100000000000001" customHeight="1">
      <c r="A282" s="350"/>
      <c r="B282" s="295"/>
      <c r="C282" s="296"/>
      <c r="D282" s="365"/>
      <c r="E282" s="900"/>
      <c r="F282" s="901"/>
      <c r="G282" s="370" t="s">
        <v>631</v>
      </c>
      <c r="H282" s="678" t="s">
        <v>44</v>
      </c>
      <c r="I282" s="679">
        <f>ROUNDUP(D273/5.5,0)</f>
        <v>13</v>
      </c>
      <c r="J282" s="964">
        <f>70000/3450</f>
        <v>20.289855072463769</v>
      </c>
      <c r="K282" s="901">
        <f t="shared" si="49"/>
        <v>263.768115942029</v>
      </c>
    </row>
    <row r="283" spans="1:21" ht="20.100000000000001" customHeight="1">
      <c r="A283" s="239"/>
      <c r="B283" s="256" t="s">
        <v>14</v>
      </c>
      <c r="C283" s="241"/>
      <c r="D283" s="242"/>
      <c r="E283" s="906"/>
      <c r="F283" s="907">
        <f>SUM(F271:F281)</f>
        <v>324.63768115942031</v>
      </c>
      <c r="G283" s="489"/>
      <c r="H283" s="241"/>
      <c r="I283" s="242"/>
      <c r="J283" s="907"/>
      <c r="K283" s="907">
        <f>SUM(K271:K282)</f>
        <v>804.92753623188401</v>
      </c>
      <c r="Q283" s="8">
        <v>3</v>
      </c>
      <c r="R283" s="8">
        <v>2.4</v>
      </c>
      <c r="S283" s="8">
        <v>150000</v>
      </c>
      <c r="T283" s="8">
        <f t="shared" ref="T283:T287" si="51">Q283*R283*S283</f>
        <v>1080000</v>
      </c>
      <c r="U283" s="8" t="e">
        <f>Q283*R283*#REF!</f>
        <v>#REF!</v>
      </c>
    </row>
    <row r="284" spans="1:21" ht="20.100000000000001" customHeight="1">
      <c r="A284" s="286"/>
      <c r="B284" s="492" t="s">
        <v>522</v>
      </c>
      <c r="C284" s="287"/>
      <c r="D284" s="288"/>
      <c r="E284" s="867"/>
      <c r="F284" s="868"/>
      <c r="G284" s="292"/>
      <c r="H284" s="287"/>
      <c r="I284" s="288"/>
      <c r="J284" s="868"/>
      <c r="K284" s="868"/>
      <c r="Q284" s="8">
        <v>3.2</v>
      </c>
      <c r="R284" s="8">
        <v>2.4</v>
      </c>
      <c r="S284" s="8">
        <v>150000</v>
      </c>
      <c r="T284" s="8">
        <f t="shared" si="51"/>
        <v>1152000</v>
      </c>
      <c r="U284" s="8" t="e">
        <f>Q284*R284*#REF!</f>
        <v>#REF!</v>
      </c>
    </row>
    <row r="285" spans="1:21" ht="20.100000000000001" customHeight="1">
      <c r="A285" s="286"/>
      <c r="B285" s="264"/>
      <c r="C285" s="287"/>
      <c r="D285" s="288"/>
      <c r="E285" s="867"/>
      <c r="F285" s="868"/>
      <c r="G285" s="292"/>
      <c r="H285" s="287"/>
      <c r="I285" s="288"/>
      <c r="J285" s="868"/>
      <c r="K285" s="868"/>
      <c r="Q285" s="8">
        <v>1.2</v>
      </c>
      <c r="R285" s="8">
        <v>2.4</v>
      </c>
      <c r="S285" s="8">
        <v>150000</v>
      </c>
      <c r="T285" s="8">
        <f t="shared" si="51"/>
        <v>432000</v>
      </c>
      <c r="U285" s="8" t="e">
        <f>Q285*R285*#REF!</f>
        <v>#REF!</v>
      </c>
    </row>
    <row r="286" spans="1:21" ht="20.100000000000001" customHeight="1">
      <c r="A286" s="286"/>
      <c r="B286" s="264" t="s">
        <v>632</v>
      </c>
      <c r="C286" s="287"/>
      <c r="D286" s="288"/>
      <c r="E286" s="867"/>
      <c r="F286" s="868">
        <f>F270</f>
        <v>1811.594202898551</v>
      </c>
      <c r="G286" s="292"/>
      <c r="H286" s="287"/>
      <c r="I286" s="288"/>
      <c r="J286" s="868"/>
      <c r="K286" s="868">
        <f>K270</f>
        <v>6165.2173913043471</v>
      </c>
      <c r="Q286" s="8">
        <v>1.5</v>
      </c>
      <c r="R286" s="8">
        <v>2.4</v>
      </c>
      <c r="S286" s="8">
        <v>150000</v>
      </c>
      <c r="T286" s="8">
        <f t="shared" si="51"/>
        <v>540000</v>
      </c>
      <c r="U286" s="8" t="e">
        <f>Q286*R286*#REF!</f>
        <v>#REF!</v>
      </c>
    </row>
    <row r="287" spans="1:21" ht="20.100000000000001" customHeight="1">
      <c r="A287" s="286"/>
      <c r="B287" s="264" t="s">
        <v>633</v>
      </c>
      <c r="C287" s="287"/>
      <c r="D287" s="288"/>
      <c r="E287" s="867"/>
      <c r="F287" s="868">
        <f>F283</f>
        <v>324.63768115942031</v>
      </c>
      <c r="G287" s="292"/>
      <c r="H287" s="287"/>
      <c r="I287" s="288"/>
      <c r="J287" s="868"/>
      <c r="K287" s="868">
        <f>K283</f>
        <v>804.92753623188401</v>
      </c>
      <c r="Q287" s="8">
        <v>0.4</v>
      </c>
      <c r="R287" s="8">
        <v>2.1</v>
      </c>
      <c r="S287" s="8">
        <v>300000</v>
      </c>
      <c r="T287" s="8">
        <f t="shared" si="51"/>
        <v>252000.00000000003</v>
      </c>
      <c r="U287" s="8" t="e">
        <f>Q287*R287*#REF!</f>
        <v>#REF!</v>
      </c>
    </row>
    <row r="288" spans="1:21" ht="20.100000000000001" customHeight="1">
      <c r="A288" s="350"/>
      <c r="B288" s="295"/>
      <c r="C288" s="296"/>
      <c r="D288" s="365"/>
      <c r="E288" s="900"/>
      <c r="F288" s="901"/>
      <c r="G288" s="370"/>
      <c r="H288" s="678"/>
      <c r="I288" s="679"/>
      <c r="J288" s="964"/>
      <c r="K288" s="868"/>
      <c r="U288" s="8" t="e">
        <f>SUM(U281:U287)</f>
        <v>#REF!</v>
      </c>
    </row>
    <row r="289" spans="1:21" ht="21" customHeight="1">
      <c r="A289" s="350"/>
      <c r="B289" s="295"/>
      <c r="C289" s="296"/>
      <c r="D289" s="365"/>
      <c r="E289" s="900"/>
      <c r="F289" s="901"/>
      <c r="G289" s="370"/>
      <c r="H289" s="678"/>
      <c r="I289" s="679"/>
      <c r="J289" s="964"/>
      <c r="K289" s="868"/>
      <c r="U289" s="8" t="e">
        <f>U288*2</f>
        <v>#REF!</v>
      </c>
    </row>
    <row r="290" spans="1:21">
      <c r="A290" s="350"/>
      <c r="B290" s="295"/>
      <c r="C290" s="296"/>
      <c r="D290" s="365"/>
      <c r="E290" s="900"/>
      <c r="F290" s="901"/>
      <c r="G290" s="370"/>
      <c r="H290" s="678"/>
      <c r="I290" s="679"/>
      <c r="J290" s="964"/>
      <c r="K290" s="901"/>
    </row>
    <row r="291" spans="1:21">
      <c r="A291" s="350"/>
      <c r="B291" s="295"/>
      <c r="C291" s="296"/>
      <c r="D291" s="365"/>
      <c r="E291" s="900"/>
      <c r="F291" s="901"/>
      <c r="G291" s="370"/>
      <c r="H291" s="678"/>
      <c r="I291" s="679"/>
      <c r="J291" s="964"/>
      <c r="K291" s="901"/>
    </row>
    <row r="292" spans="1:21">
      <c r="A292" s="350"/>
      <c r="B292" s="295"/>
      <c r="C292" s="296"/>
      <c r="D292" s="365"/>
      <c r="E292" s="900"/>
      <c r="F292" s="901"/>
      <c r="G292" s="370"/>
      <c r="H292" s="678"/>
      <c r="I292" s="679"/>
      <c r="J292" s="964"/>
      <c r="K292" s="901"/>
    </row>
    <row r="293" spans="1:21">
      <c r="A293" s="350"/>
      <c r="B293" s="295"/>
      <c r="C293" s="296"/>
      <c r="D293" s="365"/>
      <c r="E293" s="900"/>
      <c r="F293" s="901"/>
      <c r="G293" s="370"/>
      <c r="H293" s="678"/>
      <c r="I293" s="679"/>
      <c r="J293" s="964"/>
      <c r="K293" s="901"/>
    </row>
    <row r="294" spans="1:21">
      <c r="A294" s="350"/>
      <c r="B294" s="295"/>
      <c r="C294" s="296"/>
      <c r="D294" s="365"/>
      <c r="E294" s="900"/>
      <c r="F294" s="901"/>
      <c r="G294" s="370"/>
      <c r="H294" s="678"/>
      <c r="I294" s="679"/>
      <c r="J294" s="964"/>
      <c r="K294" s="901"/>
    </row>
    <row r="295" spans="1:21" ht="36">
      <c r="A295" s="389"/>
      <c r="B295" s="732" t="s">
        <v>658</v>
      </c>
      <c r="C295" s="391"/>
      <c r="D295" s="392"/>
      <c r="E295" s="904"/>
      <c r="F295" s="905">
        <f>SUM(F286:F294)</f>
        <v>2136.2318840579715</v>
      </c>
      <c r="G295" s="393"/>
      <c r="H295" s="394"/>
      <c r="I295" s="395"/>
      <c r="J295" s="963"/>
      <c r="K295" s="905">
        <f>SUM(K286:K294)</f>
        <v>6970.1449275362311</v>
      </c>
    </row>
    <row r="296" spans="1:21">
      <c r="A296" s="350"/>
      <c r="B296" s="351" t="s">
        <v>552</v>
      </c>
      <c r="C296" s="296"/>
      <c r="D296" s="398"/>
      <c r="E296" s="889"/>
      <c r="F296" s="890"/>
      <c r="G296" s="330"/>
      <c r="H296" s="296"/>
      <c r="I296" s="343"/>
      <c r="J296" s="952"/>
      <c r="K296" s="952"/>
    </row>
    <row r="297" spans="1:21">
      <c r="A297" s="350"/>
      <c r="B297" s="468" t="s">
        <v>329</v>
      </c>
      <c r="C297" s="296"/>
      <c r="D297" s="398"/>
      <c r="E297" s="889"/>
      <c r="F297" s="890"/>
      <c r="G297" s="330"/>
      <c r="H297" s="296"/>
      <c r="I297" s="343"/>
      <c r="J297" s="952"/>
      <c r="K297" s="952"/>
    </row>
    <row r="298" spans="1:21">
      <c r="A298" s="350"/>
      <c r="B298" s="351" t="s">
        <v>357</v>
      </c>
      <c r="C298" s="296"/>
      <c r="D298" s="398"/>
      <c r="E298" s="889"/>
      <c r="F298" s="890"/>
      <c r="G298" s="330"/>
      <c r="H298" s="296"/>
      <c r="I298" s="343"/>
      <c r="J298" s="952"/>
      <c r="K298" s="952"/>
      <c r="L298" s="117">
        <v>3</v>
      </c>
      <c r="M298" s="117">
        <v>2.4</v>
      </c>
      <c r="N298" s="117">
        <v>300000</v>
      </c>
      <c r="O298" s="117">
        <f>L298*M298*N298</f>
        <v>2160000</v>
      </c>
      <c r="P298" s="117" t="e">
        <f>L298*M298*#REF!</f>
        <v>#REF!</v>
      </c>
    </row>
    <row r="299" spans="1:21" ht="33">
      <c r="A299" s="350">
        <v>1</v>
      </c>
      <c r="B299" s="295" t="s">
        <v>358</v>
      </c>
      <c r="C299" s="296" t="s">
        <v>24</v>
      </c>
      <c r="D299" s="398">
        <v>0</v>
      </c>
      <c r="E299" s="908" t="s">
        <v>78</v>
      </c>
      <c r="F299" s="909"/>
      <c r="G299" s="330" t="s">
        <v>359</v>
      </c>
      <c r="H299" s="296" t="s">
        <v>79</v>
      </c>
      <c r="I299" s="343">
        <f>D299</f>
        <v>0</v>
      </c>
      <c r="J299" s="952">
        <f>45000/3450</f>
        <v>13.043478260869565</v>
      </c>
      <c r="K299" s="923">
        <f>I299*J299</f>
        <v>0</v>
      </c>
      <c r="L299" s="117">
        <v>2.1</v>
      </c>
      <c r="M299" s="117">
        <v>2.4</v>
      </c>
      <c r="N299" s="117">
        <v>300000</v>
      </c>
      <c r="O299" s="117">
        <f t="shared" ref="O299:O303" si="52">L299*M299*N299</f>
        <v>1512000</v>
      </c>
      <c r="P299" s="117" t="e">
        <f>L299*M299*#REF!</f>
        <v>#REF!</v>
      </c>
    </row>
    <row r="300" spans="1:21">
      <c r="A300" s="350"/>
      <c r="B300" s="351" t="s">
        <v>80</v>
      </c>
      <c r="C300" s="296"/>
      <c r="D300" s="398"/>
      <c r="E300" s="889"/>
      <c r="F300" s="890"/>
      <c r="G300" s="330"/>
      <c r="H300" s="296"/>
      <c r="I300" s="343"/>
      <c r="J300" s="952"/>
      <c r="K300" s="923">
        <f t="shared" ref="K300:K313" si="53">I300*J300</f>
        <v>0</v>
      </c>
      <c r="L300" s="117">
        <v>5</v>
      </c>
      <c r="M300" s="117">
        <v>2.4</v>
      </c>
      <c r="N300" s="117">
        <v>300000</v>
      </c>
      <c r="O300" s="117">
        <f t="shared" si="52"/>
        <v>3600000</v>
      </c>
      <c r="P300" s="117" t="e">
        <f>L300*M300*#REF!</f>
        <v>#REF!</v>
      </c>
    </row>
    <row r="301" spans="1:21">
      <c r="A301" s="350"/>
      <c r="B301" s="367" t="s">
        <v>81</v>
      </c>
      <c r="C301" s="296"/>
      <c r="D301" s="398"/>
      <c r="E301" s="889"/>
      <c r="F301" s="890"/>
      <c r="G301" s="330"/>
      <c r="H301" s="399"/>
      <c r="I301" s="400"/>
      <c r="J301" s="965"/>
      <c r="K301" s="923">
        <f t="shared" si="53"/>
        <v>0</v>
      </c>
      <c r="L301" s="117">
        <v>1.2</v>
      </c>
      <c r="M301" s="117">
        <v>2.4</v>
      </c>
      <c r="N301" s="117">
        <v>300000</v>
      </c>
      <c r="O301" s="117">
        <f t="shared" si="52"/>
        <v>864000</v>
      </c>
      <c r="P301" s="117" t="e">
        <f>L301*M301*#REF!</f>
        <v>#REF!</v>
      </c>
    </row>
    <row r="302" spans="1:21">
      <c r="A302" s="350">
        <v>2</v>
      </c>
      <c r="B302" s="401" t="s">
        <v>82</v>
      </c>
      <c r="C302" s="296" t="s">
        <v>72</v>
      </c>
      <c r="D302" s="398">
        <f>ROUNDUP('Ground floor'!F21*-1,0)</f>
        <v>156</v>
      </c>
      <c r="E302" s="910">
        <f>10000/3450</f>
        <v>2.8985507246376812</v>
      </c>
      <c r="F302" s="880">
        <f t="shared" ref="F302" si="54">D302*E302</f>
        <v>452.17391304347825</v>
      </c>
      <c r="G302" s="370" t="s">
        <v>39</v>
      </c>
      <c r="H302" s="299" t="s">
        <v>40</v>
      </c>
      <c r="I302" s="301">
        <f>D302/5</f>
        <v>31.2</v>
      </c>
      <c r="J302" s="959">
        <f>J259</f>
        <v>8.695652173913043</v>
      </c>
      <c r="K302" s="923">
        <f t="shared" si="53"/>
        <v>271.30434782608694</v>
      </c>
      <c r="L302" s="117">
        <v>2.2000000000000002</v>
      </c>
      <c r="M302" s="117">
        <v>2.4</v>
      </c>
      <c r="N302" s="117">
        <v>300000</v>
      </c>
      <c r="O302" s="117">
        <f t="shared" si="52"/>
        <v>1584000</v>
      </c>
      <c r="P302" s="117" t="e">
        <f>L302*M302*#REF!</f>
        <v>#REF!</v>
      </c>
    </row>
    <row r="303" spans="1:21">
      <c r="A303" s="350"/>
      <c r="B303" s="295"/>
      <c r="C303" s="296"/>
      <c r="D303" s="398"/>
      <c r="E303" s="910"/>
      <c r="F303" s="911"/>
      <c r="G303" s="370" t="s">
        <v>41</v>
      </c>
      <c r="H303" s="299" t="s">
        <v>313</v>
      </c>
      <c r="I303" s="301">
        <f>ROUND((((I302*3)/40)*5.5),0)</f>
        <v>13</v>
      </c>
      <c r="J303" s="959">
        <f>J260</f>
        <v>14.492753623188406</v>
      </c>
      <c r="K303" s="923">
        <f t="shared" si="53"/>
        <v>188.40579710144928</v>
      </c>
      <c r="L303" s="117">
        <v>2.5</v>
      </c>
      <c r="M303" s="117">
        <v>2.4</v>
      </c>
      <c r="N303" s="117">
        <v>300000</v>
      </c>
      <c r="O303" s="117">
        <f t="shared" si="52"/>
        <v>1800000</v>
      </c>
      <c r="P303" s="117" t="e">
        <f>L303*M303*#REF!</f>
        <v>#REF!</v>
      </c>
    </row>
    <row r="304" spans="1:21">
      <c r="A304" s="350"/>
      <c r="B304" s="403" t="s">
        <v>523</v>
      </c>
      <c r="C304" s="296"/>
      <c r="D304" s="398"/>
      <c r="E304" s="889"/>
      <c r="F304" s="911"/>
      <c r="G304" s="330"/>
      <c r="H304" s="399"/>
      <c r="I304" s="400"/>
      <c r="J304" s="965"/>
      <c r="K304" s="923">
        <f t="shared" si="53"/>
        <v>0</v>
      </c>
    </row>
    <row r="305" spans="1:26" ht="19.5" customHeight="1">
      <c r="A305" s="350">
        <v>3</v>
      </c>
      <c r="B305" s="295" t="s">
        <v>635</v>
      </c>
      <c r="C305" s="296" t="s">
        <v>3</v>
      </c>
      <c r="D305" s="398">
        <v>3</v>
      </c>
      <c r="E305" s="912" t="s">
        <v>78</v>
      </c>
      <c r="F305" s="913"/>
      <c r="G305" s="794" t="s">
        <v>525</v>
      </c>
      <c r="H305" s="296" t="s">
        <v>70</v>
      </c>
      <c r="I305" s="343">
        <f>D305</f>
        <v>3</v>
      </c>
      <c r="J305" s="966">
        <v>219.13043478260869</v>
      </c>
      <c r="K305" s="923">
        <f t="shared" si="53"/>
        <v>657.39130434782601</v>
      </c>
      <c r="Q305" s="8">
        <v>1.8</v>
      </c>
      <c r="R305" s="8">
        <v>1.8</v>
      </c>
      <c r="S305" s="8">
        <v>250000</v>
      </c>
      <c r="T305" s="8">
        <f>Q305*R305*S305</f>
        <v>810000</v>
      </c>
      <c r="U305" s="8">
        <f>Q305*R305*I305</f>
        <v>9.7200000000000006</v>
      </c>
      <c r="W305" s="8">
        <v>1.4</v>
      </c>
      <c r="X305" s="8">
        <v>2.7</v>
      </c>
      <c r="Y305" s="8">
        <f>W305*X305*I305</f>
        <v>11.34</v>
      </c>
      <c r="Z305" s="8">
        <f>J305/3450</f>
        <v>6.3516068052930058E-2</v>
      </c>
    </row>
    <row r="306" spans="1:26">
      <c r="A306" s="350">
        <f>A305+1</f>
        <v>4</v>
      </c>
      <c r="B306" s="295" t="s">
        <v>636</v>
      </c>
      <c r="C306" s="296" t="s">
        <v>3</v>
      </c>
      <c r="D306" s="398">
        <v>6</v>
      </c>
      <c r="E306" s="912"/>
      <c r="F306" s="913"/>
      <c r="G306" s="794"/>
      <c r="H306" s="296" t="s">
        <v>70</v>
      </c>
      <c r="I306" s="343">
        <f t="shared" ref="I306:I309" si="55">D306</f>
        <v>6</v>
      </c>
      <c r="J306" s="966">
        <v>123.47826086956522</v>
      </c>
      <c r="K306" s="923">
        <f t="shared" si="53"/>
        <v>740.86956521739125</v>
      </c>
      <c r="Q306" s="8">
        <v>1.8</v>
      </c>
      <c r="R306" s="8">
        <v>1.2</v>
      </c>
      <c r="S306" s="8">
        <v>250000</v>
      </c>
      <c r="T306" s="8">
        <f t="shared" ref="T306:T307" si="56">Q306*R306*S306</f>
        <v>540000</v>
      </c>
      <c r="U306" s="8">
        <f t="shared" ref="U306:U307" si="57">Q306*R306*I306</f>
        <v>12.96</v>
      </c>
      <c r="W306" s="8">
        <v>1.2</v>
      </c>
      <c r="X306" s="8">
        <v>1.5</v>
      </c>
      <c r="Y306" s="8">
        <f t="shared" ref="Y306:Y309" si="58">W306*X306*I306</f>
        <v>10.799999999999999</v>
      </c>
      <c r="Z306" s="8">
        <f t="shared" ref="Z306:Z309" si="59">J306/3450</f>
        <v>3.5790800252047887E-2</v>
      </c>
    </row>
    <row r="307" spans="1:26">
      <c r="A307" s="350">
        <f t="shared" ref="A307:A309" si="60">A306+1</f>
        <v>5</v>
      </c>
      <c r="B307" s="295" t="s">
        <v>640</v>
      </c>
      <c r="C307" s="296" t="s">
        <v>3</v>
      </c>
      <c r="D307" s="398">
        <v>2</v>
      </c>
      <c r="E307" s="912"/>
      <c r="F307" s="913"/>
      <c r="G307" s="794"/>
      <c r="H307" s="296" t="s">
        <v>70</v>
      </c>
      <c r="I307" s="343">
        <f t="shared" si="55"/>
        <v>2</v>
      </c>
      <c r="J307" s="966">
        <v>156.52173913043478</v>
      </c>
      <c r="K307" s="923">
        <f t="shared" si="53"/>
        <v>313.04347826086956</v>
      </c>
      <c r="Q307" s="8">
        <v>0.6</v>
      </c>
      <c r="R307" s="8">
        <v>1.2</v>
      </c>
      <c r="S307" s="8">
        <v>250000</v>
      </c>
      <c r="T307" s="8">
        <f t="shared" si="56"/>
        <v>180000</v>
      </c>
      <c r="U307" s="8">
        <f t="shared" si="57"/>
        <v>1.44</v>
      </c>
      <c r="W307" s="8">
        <v>1.5</v>
      </c>
      <c r="X307" s="8">
        <v>1.8</v>
      </c>
      <c r="Y307" s="8">
        <f t="shared" si="58"/>
        <v>5.4</v>
      </c>
      <c r="Z307" s="8">
        <f t="shared" si="59"/>
        <v>4.5368620037807186E-2</v>
      </c>
    </row>
    <row r="308" spans="1:26">
      <c r="A308" s="350">
        <f t="shared" si="60"/>
        <v>6</v>
      </c>
      <c r="B308" s="295" t="s">
        <v>637</v>
      </c>
      <c r="C308" s="296" t="s">
        <v>3</v>
      </c>
      <c r="D308" s="398">
        <v>0</v>
      </c>
      <c r="E308" s="912"/>
      <c r="F308" s="913"/>
      <c r="G308" s="794"/>
      <c r="H308" s="296" t="s">
        <v>70</v>
      </c>
      <c r="I308" s="343">
        <f t="shared" si="55"/>
        <v>0</v>
      </c>
      <c r="J308" s="966">
        <v>113.04347826086956</v>
      </c>
      <c r="K308" s="923">
        <f t="shared" si="53"/>
        <v>0</v>
      </c>
      <c r="W308" s="8">
        <v>1.3</v>
      </c>
      <c r="X308" s="8">
        <v>1.5</v>
      </c>
      <c r="Y308" s="8">
        <f t="shared" si="58"/>
        <v>0</v>
      </c>
      <c r="Z308" s="8">
        <f t="shared" si="59"/>
        <v>3.2766225582860742E-2</v>
      </c>
    </row>
    <row r="309" spans="1:26">
      <c r="A309" s="350">
        <f t="shared" si="60"/>
        <v>7</v>
      </c>
      <c r="B309" s="295" t="s">
        <v>638</v>
      </c>
      <c r="C309" s="296" t="s">
        <v>3</v>
      </c>
      <c r="D309" s="398">
        <v>2</v>
      </c>
      <c r="E309" s="912"/>
      <c r="F309" s="913"/>
      <c r="G309" s="794"/>
      <c r="H309" s="296" t="s">
        <v>70</v>
      </c>
      <c r="I309" s="343">
        <f t="shared" si="55"/>
        <v>2</v>
      </c>
      <c r="J309" s="966">
        <v>486.95652173913044</v>
      </c>
      <c r="K309" s="923">
        <f t="shared" si="53"/>
        <v>973.91304347826087</v>
      </c>
      <c r="W309" s="8">
        <v>1.5</v>
      </c>
      <c r="X309" s="8">
        <v>5.6</v>
      </c>
      <c r="Y309" s="8">
        <f t="shared" si="58"/>
        <v>16.799999999999997</v>
      </c>
      <c r="Z309" s="8">
        <f t="shared" si="59"/>
        <v>0.14114681789540012</v>
      </c>
    </row>
    <row r="310" spans="1:26">
      <c r="A310" s="350"/>
      <c r="B310" s="330"/>
      <c r="C310" s="296"/>
      <c r="D310" s="398"/>
      <c r="E310" s="914"/>
      <c r="F310" s="915"/>
      <c r="G310" s="296"/>
      <c r="H310" s="296"/>
      <c r="I310" s="343"/>
      <c r="J310" s="966"/>
      <c r="K310" s="923">
        <f t="shared" si="53"/>
        <v>0</v>
      </c>
    </row>
    <row r="311" spans="1:26" ht="36">
      <c r="A311" s="373"/>
      <c r="B311" s="404" t="s">
        <v>639</v>
      </c>
      <c r="C311" s="374"/>
      <c r="D311" s="405"/>
      <c r="E311" s="916"/>
      <c r="F311" s="917"/>
      <c r="G311" s="680"/>
      <c r="H311" s="406"/>
      <c r="I311" s="406"/>
      <c r="J311" s="917"/>
      <c r="K311" s="923">
        <f t="shared" si="53"/>
        <v>0</v>
      </c>
      <c r="U311" s="8">
        <f>SUM(U305:U307)</f>
        <v>24.12</v>
      </c>
    </row>
    <row r="312" spans="1:26">
      <c r="A312" s="373">
        <v>8</v>
      </c>
      <c r="B312" s="407" t="s">
        <v>524</v>
      </c>
      <c r="C312" s="374" t="s">
        <v>20</v>
      </c>
      <c r="D312" s="405">
        <v>45</v>
      </c>
      <c r="E312" s="916"/>
      <c r="F312" s="917">
        <f>D312*E312</f>
        <v>0</v>
      </c>
      <c r="G312" s="680" t="s">
        <v>83</v>
      </c>
      <c r="H312" s="406" t="str">
        <f t="shared" ref="H312:I312" si="61">C312</f>
        <v>SM</v>
      </c>
      <c r="I312" s="406">
        <f t="shared" si="61"/>
        <v>45</v>
      </c>
      <c r="J312" s="917">
        <f>135000/3450</f>
        <v>39.130434782608695</v>
      </c>
      <c r="K312" s="917">
        <f t="shared" si="53"/>
        <v>1760.8695652173913</v>
      </c>
    </row>
    <row r="313" spans="1:26" ht="75.75" customHeight="1">
      <c r="A313" s="373"/>
      <c r="B313" s="404" t="s">
        <v>360</v>
      </c>
      <c r="C313" s="374"/>
      <c r="D313" s="405"/>
      <c r="E313" s="916"/>
      <c r="F313" s="917">
        <f t="shared" ref="F313:F314" si="62">D313*E313</f>
        <v>0</v>
      </c>
      <c r="G313" s="289"/>
      <c r="H313" s="406"/>
      <c r="I313" s="406"/>
      <c r="J313" s="917"/>
      <c r="K313" s="917">
        <f t="shared" si="53"/>
        <v>0</v>
      </c>
    </row>
    <row r="314" spans="1:26">
      <c r="A314" s="373">
        <v>9</v>
      </c>
      <c r="B314" s="407" t="s">
        <v>361</v>
      </c>
      <c r="C314" s="374" t="s">
        <v>20</v>
      </c>
      <c r="D314" s="405">
        <v>45</v>
      </c>
      <c r="E314" s="916">
        <f>3000/3450</f>
        <v>0.86956521739130432</v>
      </c>
      <c r="F314" s="917">
        <f t="shared" si="62"/>
        <v>39.130434782608695</v>
      </c>
      <c r="G314" s="408" t="s">
        <v>362</v>
      </c>
      <c r="H314" s="409" t="s">
        <v>363</v>
      </c>
      <c r="I314" s="409">
        <f>ROUNDUP(D314/20,0)</f>
        <v>3</v>
      </c>
      <c r="J314" s="967">
        <v>14.492753623188406</v>
      </c>
      <c r="K314" s="917">
        <f>I314*J314</f>
        <v>43.478260869565219</v>
      </c>
      <c r="W314" s="8">
        <f>J314/3450</f>
        <v>4.2007981516488137E-3</v>
      </c>
    </row>
    <row r="315" spans="1:26">
      <c r="A315" s="373"/>
      <c r="B315" s="407"/>
      <c r="C315" s="374"/>
      <c r="D315" s="405"/>
      <c r="E315" s="916"/>
      <c r="F315" s="917"/>
      <c r="G315" s="408" t="s">
        <v>641</v>
      </c>
      <c r="H315" s="409" t="s">
        <v>363</v>
      </c>
      <c r="I315" s="409">
        <f>ROUNDUP(D314/20,0)</f>
        <v>3</v>
      </c>
      <c r="J315" s="967">
        <v>26.086956521739129</v>
      </c>
      <c r="K315" s="917">
        <f>I315*J315</f>
        <v>78.260869565217391</v>
      </c>
      <c r="W315" s="8">
        <f t="shared" ref="W315:W316" si="63">J315/3450</f>
        <v>7.5614366729678632E-3</v>
      </c>
    </row>
    <row r="316" spans="1:26">
      <c r="A316" s="373"/>
      <c r="B316" s="407"/>
      <c r="C316" s="374"/>
      <c r="D316" s="405"/>
      <c r="E316" s="916"/>
      <c r="F316" s="917"/>
      <c r="G316" s="408" t="s">
        <v>364</v>
      </c>
      <c r="H316" s="409" t="s">
        <v>363</v>
      </c>
      <c r="I316" s="409">
        <f>I314+I315</f>
        <v>6</v>
      </c>
      <c r="J316" s="967">
        <v>8.695652173913043</v>
      </c>
      <c r="K316" s="917">
        <f>I316*J316</f>
        <v>52.173913043478258</v>
      </c>
      <c r="W316" s="8">
        <f t="shared" si="63"/>
        <v>2.520478890989288E-3</v>
      </c>
    </row>
    <row r="317" spans="1:26">
      <c r="A317" s="373"/>
      <c r="B317" s="407"/>
      <c r="C317" s="374"/>
      <c r="D317" s="405"/>
      <c r="E317" s="916"/>
      <c r="F317" s="917"/>
      <c r="G317" s="408"/>
      <c r="H317" s="409"/>
      <c r="I317" s="409"/>
      <c r="J317" s="967"/>
      <c r="K317" s="917"/>
    </row>
    <row r="318" spans="1:26">
      <c r="A318" s="373"/>
      <c r="B318" s="407"/>
      <c r="C318" s="374"/>
      <c r="D318" s="405"/>
      <c r="E318" s="916"/>
      <c r="F318" s="917"/>
      <c r="G318" s="408"/>
      <c r="H318" s="409"/>
      <c r="I318" s="409"/>
      <c r="J318" s="967"/>
      <c r="K318" s="917"/>
    </row>
    <row r="319" spans="1:26">
      <c r="A319" s="373"/>
      <c r="B319" s="407"/>
      <c r="C319" s="374"/>
      <c r="D319" s="405"/>
      <c r="E319" s="916"/>
      <c r="F319" s="917"/>
      <c r="G319" s="408"/>
      <c r="H319" s="409"/>
      <c r="I319" s="409"/>
      <c r="J319" s="967"/>
      <c r="K319" s="917"/>
    </row>
    <row r="320" spans="1:26">
      <c r="A320" s="373"/>
      <c r="B320" s="407"/>
      <c r="C320" s="374"/>
      <c r="D320" s="405"/>
      <c r="E320" s="916"/>
      <c r="F320" s="917"/>
      <c r="G320" s="408"/>
      <c r="H320" s="409"/>
      <c r="I320" s="409"/>
      <c r="J320" s="967"/>
      <c r="K320" s="917"/>
    </row>
    <row r="321" spans="1:11">
      <c r="A321" s="373"/>
      <c r="B321" s="407"/>
      <c r="C321" s="374"/>
      <c r="D321" s="405"/>
      <c r="E321" s="916"/>
      <c r="F321" s="917"/>
      <c r="G321" s="408"/>
      <c r="H321" s="409"/>
      <c r="I321" s="409"/>
      <c r="J321" s="967"/>
      <c r="K321" s="917"/>
    </row>
    <row r="322" spans="1:11">
      <c r="A322" s="373"/>
      <c r="B322" s="407"/>
      <c r="C322" s="374"/>
      <c r="D322" s="405"/>
      <c r="E322" s="916"/>
      <c r="F322" s="917"/>
      <c r="G322" s="408"/>
      <c r="H322" s="409"/>
      <c r="I322" s="409"/>
      <c r="J322" s="967"/>
      <c r="K322" s="917"/>
    </row>
    <row r="323" spans="1:11">
      <c r="A323" s="373"/>
      <c r="B323" s="407"/>
      <c r="C323" s="374"/>
      <c r="D323" s="405"/>
      <c r="E323" s="916"/>
      <c r="F323" s="917"/>
      <c r="G323" s="408"/>
      <c r="H323" s="409"/>
      <c r="I323" s="409"/>
      <c r="J323" s="967"/>
      <c r="K323" s="917"/>
    </row>
    <row r="324" spans="1:11">
      <c r="A324" s="373"/>
      <c r="B324" s="407"/>
      <c r="C324" s="374"/>
      <c r="D324" s="405"/>
      <c r="E324" s="916"/>
      <c r="F324" s="917"/>
      <c r="G324" s="408"/>
      <c r="H324" s="409"/>
      <c r="I324" s="409"/>
      <c r="J324" s="967"/>
      <c r="K324" s="917"/>
    </row>
    <row r="325" spans="1:11">
      <c r="A325" s="373"/>
      <c r="B325" s="407"/>
      <c r="C325" s="374"/>
      <c r="D325" s="405"/>
      <c r="E325" s="916"/>
      <c r="F325" s="917"/>
      <c r="G325" s="408"/>
      <c r="H325" s="409"/>
      <c r="I325" s="409"/>
      <c r="J325" s="967"/>
      <c r="K325" s="917"/>
    </row>
    <row r="326" spans="1:11">
      <c r="A326" s="373"/>
      <c r="B326" s="407"/>
      <c r="C326" s="374"/>
      <c r="D326" s="405"/>
      <c r="E326" s="916"/>
      <c r="F326" s="917"/>
      <c r="G326" s="408"/>
      <c r="H326" s="409"/>
      <c r="I326" s="409"/>
      <c r="J326" s="967"/>
      <c r="K326" s="917"/>
    </row>
    <row r="327" spans="1:11">
      <c r="A327" s="373"/>
      <c r="B327" s="407"/>
      <c r="C327" s="374"/>
      <c r="D327" s="405"/>
      <c r="E327" s="916"/>
      <c r="F327" s="917"/>
      <c r="G327" s="408"/>
      <c r="H327" s="409"/>
      <c r="I327" s="409"/>
      <c r="J327" s="967"/>
      <c r="K327" s="917"/>
    </row>
    <row r="328" spans="1:11" ht="37.5" customHeight="1" thickBot="1">
      <c r="A328" s="319"/>
      <c r="B328" s="308" t="s">
        <v>382</v>
      </c>
      <c r="C328" s="309"/>
      <c r="D328" s="325"/>
      <c r="E328" s="891"/>
      <c r="F328" s="893">
        <f>SUM(F296:F327)</f>
        <v>491.30434782608694</v>
      </c>
      <c r="G328" s="410"/>
      <c r="H328" s="309"/>
      <c r="I328" s="313"/>
      <c r="J328" s="950"/>
      <c r="K328" s="893">
        <f>SUM(K296:K327)</f>
        <v>5079.7101449275351</v>
      </c>
    </row>
    <row r="329" spans="1:11" ht="20.25" thickTop="1">
      <c r="A329" s="350"/>
      <c r="B329" s="468" t="s">
        <v>383</v>
      </c>
      <c r="C329" s="296"/>
      <c r="D329" s="398"/>
      <c r="E329" s="889"/>
      <c r="F329" s="890"/>
      <c r="G329" s="330"/>
      <c r="H329" s="296"/>
      <c r="I329" s="343"/>
      <c r="J329" s="952"/>
      <c r="K329" s="952"/>
    </row>
    <row r="330" spans="1:11">
      <c r="A330" s="350"/>
      <c r="B330" s="351" t="s">
        <v>357</v>
      </c>
      <c r="C330" s="296"/>
      <c r="D330" s="398"/>
      <c r="E330" s="889"/>
      <c r="F330" s="890"/>
      <c r="G330" s="330"/>
      <c r="H330" s="296"/>
      <c r="I330" s="343"/>
      <c r="J330" s="952"/>
      <c r="K330" s="952"/>
    </row>
    <row r="331" spans="1:11" ht="33">
      <c r="A331" s="350">
        <v>1</v>
      </c>
      <c r="B331" s="295" t="s">
        <v>358</v>
      </c>
      <c r="C331" s="296" t="s">
        <v>24</v>
      </c>
      <c r="D331" s="398">
        <v>0</v>
      </c>
      <c r="E331" s="908" t="s">
        <v>78</v>
      </c>
      <c r="F331" s="909"/>
      <c r="G331" s="330" t="s">
        <v>359</v>
      </c>
      <c r="H331" s="296" t="s">
        <v>79</v>
      </c>
      <c r="I331" s="343">
        <f>D331</f>
        <v>0</v>
      </c>
      <c r="J331" s="952">
        <f>J299</f>
        <v>13.043478260869565</v>
      </c>
      <c r="K331" s="923">
        <f>I331*J331</f>
        <v>0</v>
      </c>
    </row>
    <row r="332" spans="1:11">
      <c r="A332" s="350"/>
      <c r="B332" s="351" t="s">
        <v>80</v>
      </c>
      <c r="C332" s="296"/>
      <c r="D332" s="398"/>
      <c r="E332" s="889"/>
      <c r="F332" s="890"/>
      <c r="G332" s="330"/>
      <c r="H332" s="296"/>
      <c r="I332" s="343"/>
      <c r="J332" s="952"/>
      <c r="K332" s="923">
        <f t="shared" ref="K332:K344" si="64">I332*J332</f>
        <v>0</v>
      </c>
    </row>
    <row r="333" spans="1:11">
      <c r="A333" s="350"/>
      <c r="B333" s="367" t="s">
        <v>81</v>
      </c>
      <c r="C333" s="296"/>
      <c r="D333" s="398"/>
      <c r="E333" s="889"/>
      <c r="F333" s="890"/>
      <c r="G333" s="330"/>
      <c r="H333" s="399"/>
      <c r="I333" s="400"/>
      <c r="J333" s="965"/>
      <c r="K333" s="923">
        <f t="shared" si="64"/>
        <v>0</v>
      </c>
    </row>
    <row r="334" spans="1:11">
      <c r="A334" s="350">
        <v>2</v>
      </c>
      <c r="B334" s="401" t="s">
        <v>82</v>
      </c>
      <c r="C334" s="296" t="s">
        <v>72</v>
      </c>
      <c r="D334" s="398">
        <f>ROUNDUP('First floor'!F26*-1,0)</f>
        <v>157</v>
      </c>
      <c r="E334" s="910">
        <f>E302</f>
        <v>2.8985507246376812</v>
      </c>
      <c r="F334" s="880">
        <f t="shared" ref="F334" si="65">D334*E334</f>
        <v>455.07246376811594</v>
      </c>
      <c r="G334" s="370" t="s">
        <v>39</v>
      </c>
      <c r="H334" s="299" t="s">
        <v>40</v>
      </c>
      <c r="I334" s="301">
        <f>D334/5</f>
        <v>31.4</v>
      </c>
      <c r="J334" s="959">
        <f>J302</f>
        <v>8.695652173913043</v>
      </c>
      <c r="K334" s="923">
        <f t="shared" si="64"/>
        <v>273.04347826086956</v>
      </c>
    </row>
    <row r="335" spans="1:11">
      <c r="A335" s="350"/>
      <c r="B335" s="295"/>
      <c r="C335" s="296"/>
      <c r="D335" s="398"/>
      <c r="E335" s="910"/>
      <c r="F335" s="911"/>
      <c r="G335" s="370" t="s">
        <v>41</v>
      </c>
      <c r="H335" s="299" t="s">
        <v>313</v>
      </c>
      <c r="I335" s="301">
        <f>ROUND((((I334*3)/40)*5.5),0)</f>
        <v>13</v>
      </c>
      <c r="J335" s="959">
        <f>J303</f>
        <v>14.492753623188406</v>
      </c>
      <c r="K335" s="923">
        <f t="shared" si="64"/>
        <v>188.40579710144928</v>
      </c>
    </row>
    <row r="336" spans="1:11">
      <c r="A336" s="350"/>
      <c r="B336" s="403" t="s">
        <v>523</v>
      </c>
      <c r="C336" s="296"/>
      <c r="D336" s="398"/>
      <c r="E336" s="889"/>
      <c r="F336" s="911"/>
      <c r="G336" s="330"/>
      <c r="H336" s="399"/>
      <c r="I336" s="400"/>
      <c r="J336" s="965"/>
      <c r="K336" s="923">
        <f t="shared" si="64"/>
        <v>0</v>
      </c>
    </row>
    <row r="337" spans="1:25" ht="19.5" customHeight="1">
      <c r="A337" s="350">
        <v>3</v>
      </c>
      <c r="B337" s="295" t="s">
        <v>635</v>
      </c>
      <c r="C337" s="296" t="s">
        <v>3</v>
      </c>
      <c r="D337" s="398">
        <v>3</v>
      </c>
      <c r="E337" s="912" t="s">
        <v>78</v>
      </c>
      <c r="F337" s="913"/>
      <c r="G337" s="794" t="s">
        <v>525</v>
      </c>
      <c r="H337" s="296" t="s">
        <v>70</v>
      </c>
      <c r="I337" s="343">
        <f>D337</f>
        <v>3</v>
      </c>
      <c r="J337" s="966">
        <f>J305</f>
        <v>219.13043478260869</v>
      </c>
      <c r="K337" s="923">
        <f t="shared" si="64"/>
        <v>657.39130434782601</v>
      </c>
      <c r="Q337" s="8">
        <v>1.8</v>
      </c>
      <c r="R337" s="8">
        <v>1.8</v>
      </c>
      <c r="S337" s="8">
        <v>250000</v>
      </c>
      <c r="T337" s="8">
        <f>Q337*R337*S337</f>
        <v>810000</v>
      </c>
      <c r="U337" s="8">
        <f>Q337*R337*I337</f>
        <v>9.7200000000000006</v>
      </c>
      <c r="W337" s="8">
        <v>1.4</v>
      </c>
      <c r="X337" s="8">
        <v>2.7</v>
      </c>
      <c r="Y337" s="8">
        <f>W337*X337*I337</f>
        <v>11.34</v>
      </c>
    </row>
    <row r="338" spans="1:25">
      <c r="A338" s="350">
        <f>A337+1</f>
        <v>4</v>
      </c>
      <c r="B338" s="295" t="s">
        <v>636</v>
      </c>
      <c r="C338" s="296" t="s">
        <v>3</v>
      </c>
      <c r="D338" s="398">
        <v>8</v>
      </c>
      <c r="E338" s="912"/>
      <c r="F338" s="913"/>
      <c r="G338" s="794"/>
      <c r="H338" s="296" t="s">
        <v>70</v>
      </c>
      <c r="I338" s="343">
        <f t="shared" ref="I338:I341" si="66">D338</f>
        <v>8</v>
      </c>
      <c r="J338" s="966">
        <f>J306</f>
        <v>123.47826086956522</v>
      </c>
      <c r="K338" s="923">
        <f t="shared" si="64"/>
        <v>987.82608695652175</v>
      </c>
      <c r="Q338" s="8">
        <v>1.8</v>
      </c>
      <c r="R338" s="8">
        <v>1.2</v>
      </c>
      <c r="S338" s="8">
        <v>250000</v>
      </c>
      <c r="T338" s="8">
        <f t="shared" ref="T338:T339" si="67">Q338*R338*S338</f>
        <v>540000</v>
      </c>
      <c r="U338" s="8">
        <f t="shared" ref="U338:U339" si="68">Q338*R338*I338</f>
        <v>17.28</v>
      </c>
      <c r="W338" s="8">
        <v>1.2</v>
      </c>
      <c r="X338" s="8">
        <v>1.5</v>
      </c>
      <c r="Y338" s="8">
        <f t="shared" ref="Y338:Y341" si="69">W338*X338*I338</f>
        <v>14.399999999999999</v>
      </c>
    </row>
    <row r="339" spans="1:25">
      <c r="A339" s="350">
        <f t="shared" ref="A339:A341" si="70">A338+1</f>
        <v>5</v>
      </c>
      <c r="B339" s="295" t="s">
        <v>640</v>
      </c>
      <c r="C339" s="296" t="s">
        <v>3</v>
      </c>
      <c r="D339" s="398">
        <v>3</v>
      </c>
      <c r="E339" s="912"/>
      <c r="F339" s="913"/>
      <c r="G339" s="794"/>
      <c r="H339" s="296" t="s">
        <v>70</v>
      </c>
      <c r="I339" s="343">
        <f t="shared" si="66"/>
        <v>3</v>
      </c>
      <c r="J339" s="966">
        <f>J307</f>
        <v>156.52173913043478</v>
      </c>
      <c r="K339" s="923">
        <f t="shared" si="64"/>
        <v>469.56521739130437</v>
      </c>
      <c r="Q339" s="8">
        <v>0.6</v>
      </c>
      <c r="R339" s="8">
        <v>1.2</v>
      </c>
      <c r="S339" s="8">
        <v>250000</v>
      </c>
      <c r="T339" s="8">
        <f t="shared" si="67"/>
        <v>180000</v>
      </c>
      <c r="U339" s="8">
        <f t="shared" si="68"/>
        <v>2.16</v>
      </c>
      <c r="W339" s="8">
        <v>1.5</v>
      </c>
      <c r="X339" s="8">
        <v>1.8</v>
      </c>
      <c r="Y339" s="8">
        <f t="shared" si="69"/>
        <v>8.1000000000000014</v>
      </c>
    </row>
    <row r="340" spans="1:25">
      <c r="A340" s="350">
        <f t="shared" si="70"/>
        <v>6</v>
      </c>
      <c r="B340" s="295" t="s">
        <v>637</v>
      </c>
      <c r="C340" s="296" t="s">
        <v>3</v>
      </c>
      <c r="D340" s="398">
        <v>2</v>
      </c>
      <c r="E340" s="912"/>
      <c r="F340" s="913"/>
      <c r="G340" s="794"/>
      <c r="H340" s="296" t="s">
        <v>70</v>
      </c>
      <c r="I340" s="343">
        <f t="shared" si="66"/>
        <v>2</v>
      </c>
      <c r="J340" s="966">
        <f>J308</f>
        <v>113.04347826086956</v>
      </c>
      <c r="K340" s="923">
        <f t="shared" si="64"/>
        <v>226.08695652173913</v>
      </c>
      <c r="W340" s="8">
        <v>1.3</v>
      </c>
      <c r="X340" s="8">
        <v>1.5</v>
      </c>
      <c r="Y340" s="8">
        <f t="shared" si="69"/>
        <v>3.9000000000000004</v>
      </c>
    </row>
    <row r="341" spans="1:25">
      <c r="A341" s="350">
        <f t="shared" si="70"/>
        <v>7</v>
      </c>
      <c r="B341" s="295" t="s">
        <v>638</v>
      </c>
      <c r="C341" s="296" t="s">
        <v>3</v>
      </c>
      <c r="D341" s="398">
        <v>0</v>
      </c>
      <c r="E341" s="912"/>
      <c r="F341" s="913"/>
      <c r="G341" s="794"/>
      <c r="H341" s="296" t="s">
        <v>70</v>
      </c>
      <c r="I341" s="343">
        <f t="shared" si="66"/>
        <v>0</v>
      </c>
      <c r="J341" s="966">
        <f>J309</f>
        <v>486.95652173913044</v>
      </c>
      <c r="K341" s="923">
        <f t="shared" si="64"/>
        <v>0</v>
      </c>
      <c r="W341" s="8">
        <v>1.5</v>
      </c>
      <c r="X341" s="8">
        <v>5.6</v>
      </c>
      <c r="Y341" s="8">
        <f t="shared" si="69"/>
        <v>0</v>
      </c>
    </row>
    <row r="342" spans="1:25" ht="36">
      <c r="A342" s="373"/>
      <c r="B342" s="404" t="s">
        <v>526</v>
      </c>
      <c r="C342" s="374"/>
      <c r="D342" s="405"/>
      <c r="E342" s="916"/>
      <c r="F342" s="917"/>
      <c r="G342" s="680"/>
      <c r="H342" s="406"/>
      <c r="I342" s="406"/>
      <c r="J342" s="917"/>
      <c r="K342" s="917">
        <f t="shared" si="64"/>
        <v>0</v>
      </c>
      <c r="U342" s="8">
        <f>SUM(U337:U339)</f>
        <v>29.16</v>
      </c>
    </row>
    <row r="343" spans="1:25">
      <c r="A343" s="373">
        <v>8</v>
      </c>
      <c r="B343" s="407" t="s">
        <v>524</v>
      </c>
      <c r="C343" s="374" t="s">
        <v>20</v>
      </c>
      <c r="D343" s="405">
        <v>38</v>
      </c>
      <c r="E343" s="916"/>
      <c r="F343" s="917">
        <f>D343*E343</f>
        <v>0</v>
      </c>
      <c r="G343" s="680" t="s">
        <v>83</v>
      </c>
      <c r="H343" s="406" t="str">
        <f t="shared" ref="H343" si="71">C343</f>
        <v>SM</v>
      </c>
      <c r="I343" s="406">
        <f t="shared" ref="I343" si="72">D343</f>
        <v>38</v>
      </c>
      <c r="J343" s="917">
        <f>J312</f>
        <v>39.130434782608695</v>
      </c>
      <c r="K343" s="917">
        <f t="shared" si="64"/>
        <v>1486.9565217391305</v>
      </c>
    </row>
    <row r="344" spans="1:25" ht="72">
      <c r="A344" s="373"/>
      <c r="B344" s="404" t="s">
        <v>360</v>
      </c>
      <c r="C344" s="374"/>
      <c r="D344" s="405"/>
      <c r="E344" s="916"/>
      <c r="F344" s="917">
        <f t="shared" ref="F344:F345" si="73">D344*E344</f>
        <v>0</v>
      </c>
      <c r="G344" s="289"/>
      <c r="H344" s="406"/>
      <c r="I344" s="406"/>
      <c r="J344" s="917"/>
      <c r="K344" s="917">
        <f t="shared" si="64"/>
        <v>0</v>
      </c>
    </row>
    <row r="345" spans="1:25">
      <c r="A345" s="373">
        <v>9</v>
      </c>
      <c r="B345" s="407" t="s">
        <v>361</v>
      </c>
      <c r="C345" s="374" t="s">
        <v>20</v>
      </c>
      <c r="D345" s="405">
        <f>D343</f>
        <v>38</v>
      </c>
      <c r="E345" s="916">
        <f>E314</f>
        <v>0.86956521739130432</v>
      </c>
      <c r="F345" s="917">
        <f t="shared" si="73"/>
        <v>33.043478260869563</v>
      </c>
      <c r="G345" s="408" t="s">
        <v>362</v>
      </c>
      <c r="H345" s="409" t="s">
        <v>363</v>
      </c>
      <c r="I345" s="409">
        <f>ROUNDUP(D345/20,0)</f>
        <v>2</v>
      </c>
      <c r="J345" s="967">
        <f>J314</f>
        <v>14.492753623188406</v>
      </c>
      <c r="K345" s="917">
        <f>I345*J345</f>
        <v>28.985507246376812</v>
      </c>
    </row>
    <row r="346" spans="1:25">
      <c r="A346" s="373"/>
      <c r="B346" s="407"/>
      <c r="C346" s="374"/>
      <c r="D346" s="405"/>
      <c r="E346" s="916"/>
      <c r="F346" s="917"/>
      <c r="G346" s="408" t="s">
        <v>641</v>
      </c>
      <c r="H346" s="409" t="s">
        <v>363</v>
      </c>
      <c r="I346" s="409">
        <f>ROUNDUP(D345/20,0)</f>
        <v>2</v>
      </c>
      <c r="J346" s="967">
        <f>J315</f>
        <v>26.086956521739129</v>
      </c>
      <c r="K346" s="917">
        <f>I346*J346</f>
        <v>52.173913043478258</v>
      </c>
    </row>
    <row r="347" spans="1:25">
      <c r="A347" s="373"/>
      <c r="B347" s="407"/>
      <c r="C347" s="374"/>
      <c r="D347" s="405"/>
      <c r="E347" s="916"/>
      <c r="F347" s="917"/>
      <c r="G347" s="408" t="s">
        <v>364</v>
      </c>
      <c r="H347" s="409" t="s">
        <v>363</v>
      </c>
      <c r="I347" s="409">
        <f>I345+I346</f>
        <v>4</v>
      </c>
      <c r="J347" s="967">
        <f>J316</f>
        <v>8.695652173913043</v>
      </c>
      <c r="K347" s="917">
        <f>I347*J347</f>
        <v>34.782608695652172</v>
      </c>
    </row>
    <row r="348" spans="1:25">
      <c r="A348" s="373"/>
      <c r="B348" s="407"/>
      <c r="C348" s="374"/>
      <c r="D348" s="405"/>
      <c r="E348" s="916"/>
      <c r="F348" s="917"/>
      <c r="G348" s="408"/>
      <c r="H348" s="409"/>
      <c r="I348" s="409"/>
      <c r="J348" s="967"/>
      <c r="K348" s="917"/>
    </row>
    <row r="349" spans="1:25">
      <c r="A349" s="373"/>
      <c r="B349" s="407"/>
      <c r="C349" s="374"/>
      <c r="D349" s="405"/>
      <c r="E349" s="916"/>
      <c r="F349" s="917"/>
      <c r="G349" s="408"/>
      <c r="H349" s="409"/>
      <c r="I349" s="409"/>
      <c r="J349" s="967"/>
      <c r="K349" s="917"/>
    </row>
    <row r="350" spans="1:25">
      <c r="A350" s="373"/>
      <c r="B350" s="407"/>
      <c r="C350" s="374"/>
      <c r="D350" s="405"/>
      <c r="E350" s="916"/>
      <c r="F350" s="917"/>
      <c r="G350" s="408"/>
      <c r="H350" s="409"/>
      <c r="I350" s="409"/>
      <c r="J350" s="967"/>
      <c r="K350" s="917"/>
    </row>
    <row r="351" spans="1:25">
      <c r="A351" s="373"/>
      <c r="B351" s="407"/>
      <c r="C351" s="374"/>
      <c r="D351" s="405"/>
      <c r="E351" s="916"/>
      <c r="F351" s="917"/>
      <c r="G351" s="408"/>
      <c r="H351" s="409"/>
      <c r="I351" s="409"/>
      <c r="J351" s="967"/>
      <c r="K351" s="917"/>
    </row>
    <row r="352" spans="1:25">
      <c r="A352" s="373"/>
      <c r="B352" s="407"/>
      <c r="C352" s="374"/>
      <c r="D352" s="405"/>
      <c r="E352" s="916"/>
      <c r="F352" s="917"/>
      <c r="G352" s="408"/>
      <c r="H352" s="409"/>
      <c r="I352" s="409"/>
      <c r="J352" s="967"/>
      <c r="K352" s="917"/>
    </row>
    <row r="353" spans="1:11">
      <c r="A353" s="373"/>
      <c r="B353" s="407"/>
      <c r="C353" s="374"/>
      <c r="D353" s="405"/>
      <c r="E353" s="916"/>
      <c r="F353" s="917"/>
      <c r="G353" s="408"/>
      <c r="H353" s="409"/>
      <c r="I353" s="409"/>
      <c r="J353" s="967"/>
      <c r="K353" s="917"/>
    </row>
    <row r="354" spans="1:11">
      <c r="A354" s="373"/>
      <c r="B354" s="407"/>
      <c r="C354" s="374"/>
      <c r="D354" s="405"/>
      <c r="E354" s="916"/>
      <c r="F354" s="917"/>
      <c r="G354" s="408"/>
      <c r="H354" s="409"/>
      <c r="I354" s="409"/>
      <c r="J354" s="967"/>
      <c r="K354" s="917"/>
    </row>
    <row r="355" spans="1:11">
      <c r="A355" s="373"/>
      <c r="B355" s="407"/>
      <c r="C355" s="374"/>
      <c r="D355" s="405"/>
      <c r="E355" s="916"/>
      <c r="F355" s="917"/>
      <c r="G355" s="408"/>
      <c r="H355" s="409"/>
      <c r="I355" s="409"/>
      <c r="J355" s="967"/>
      <c r="K355" s="917"/>
    </row>
    <row r="356" spans="1:11">
      <c r="A356" s="373"/>
      <c r="B356" s="407"/>
      <c r="C356" s="374"/>
      <c r="D356" s="405"/>
      <c r="E356" s="916"/>
      <c r="F356" s="917"/>
      <c r="G356" s="408"/>
      <c r="H356" s="409"/>
      <c r="I356" s="409"/>
      <c r="J356" s="967"/>
      <c r="K356" s="917"/>
    </row>
    <row r="357" spans="1:11">
      <c r="A357" s="373"/>
      <c r="B357" s="407"/>
      <c r="C357" s="374"/>
      <c r="D357" s="405"/>
      <c r="E357" s="916"/>
      <c r="F357" s="917"/>
      <c r="G357" s="408"/>
      <c r="H357" s="409"/>
      <c r="I357" s="409"/>
      <c r="J357" s="967"/>
      <c r="K357" s="917"/>
    </row>
    <row r="358" spans="1:11">
      <c r="A358" s="373"/>
      <c r="B358" s="407"/>
      <c r="C358" s="374"/>
      <c r="D358" s="405"/>
      <c r="E358" s="916"/>
      <c r="F358" s="917"/>
      <c r="G358" s="408"/>
      <c r="H358" s="409"/>
      <c r="I358" s="409"/>
      <c r="J358" s="967"/>
      <c r="K358" s="917"/>
    </row>
    <row r="359" spans="1:11">
      <c r="A359" s="373"/>
      <c r="B359" s="407"/>
      <c r="C359" s="374"/>
      <c r="D359" s="405"/>
      <c r="E359" s="916"/>
      <c r="F359" s="917"/>
      <c r="G359" s="408"/>
      <c r="H359" s="409"/>
      <c r="I359" s="409"/>
      <c r="J359" s="967"/>
      <c r="K359" s="917"/>
    </row>
    <row r="360" spans="1:11">
      <c r="A360" s="373"/>
      <c r="B360" s="407"/>
      <c r="C360" s="374"/>
      <c r="D360" s="405"/>
      <c r="E360" s="916"/>
      <c r="F360" s="917"/>
      <c r="G360" s="408"/>
      <c r="H360" s="409"/>
      <c r="I360" s="409"/>
      <c r="J360" s="967"/>
      <c r="K360" s="917"/>
    </row>
    <row r="361" spans="1:11" ht="36.75" thickBot="1">
      <c r="A361" s="319"/>
      <c r="B361" s="308" t="s">
        <v>382</v>
      </c>
      <c r="C361" s="309"/>
      <c r="D361" s="325"/>
      <c r="E361" s="891"/>
      <c r="F361" s="893">
        <f>SUM(F329:F360)</f>
        <v>488.1159420289855</v>
      </c>
      <c r="G361" s="410"/>
      <c r="H361" s="309"/>
      <c r="I361" s="313"/>
      <c r="J361" s="950"/>
      <c r="K361" s="893">
        <f>SUM(K329:K360)</f>
        <v>4405.217391304348</v>
      </c>
    </row>
    <row r="362" spans="1:11" ht="20.25" thickTop="1">
      <c r="A362" s="350"/>
      <c r="B362" s="333"/>
      <c r="C362" s="336"/>
      <c r="D362" s="469"/>
      <c r="E362" s="918"/>
      <c r="F362" s="896"/>
      <c r="G362" s="397"/>
      <c r="H362" s="336"/>
      <c r="I362" s="349"/>
      <c r="J362" s="951"/>
      <c r="K362" s="896"/>
    </row>
    <row r="363" spans="1:11">
      <c r="A363" s="350"/>
      <c r="B363" s="333"/>
      <c r="C363" s="336"/>
      <c r="D363" s="469"/>
      <c r="E363" s="918"/>
      <c r="F363" s="896"/>
      <c r="G363" s="397"/>
      <c r="H363" s="336"/>
      <c r="I363" s="349"/>
      <c r="J363" s="951"/>
      <c r="K363" s="896"/>
    </row>
    <row r="364" spans="1:11">
      <c r="A364" s="350"/>
      <c r="B364" s="333"/>
      <c r="C364" s="336"/>
      <c r="D364" s="469"/>
      <c r="E364" s="918"/>
      <c r="F364" s="896"/>
      <c r="G364" s="397"/>
      <c r="H364" s="336"/>
      <c r="I364" s="349"/>
      <c r="J364" s="951"/>
      <c r="K364" s="896"/>
    </row>
    <row r="365" spans="1:11">
      <c r="A365" s="350"/>
      <c r="B365" s="336" t="s">
        <v>384</v>
      </c>
      <c r="C365" s="336"/>
      <c r="D365" s="469"/>
      <c r="E365" s="918"/>
      <c r="F365" s="896"/>
      <c r="G365" s="397"/>
      <c r="H365" s="336"/>
      <c r="I365" s="349"/>
      <c r="J365" s="951"/>
      <c r="K365" s="896"/>
    </row>
    <row r="366" spans="1:11">
      <c r="A366" s="362"/>
      <c r="B366" s="331" t="s">
        <v>329</v>
      </c>
      <c r="C366" s="296"/>
      <c r="D366" s="398"/>
      <c r="E366" s="890"/>
      <c r="F366" s="897">
        <f>F328</f>
        <v>491.30434782608694</v>
      </c>
      <c r="G366" s="330"/>
      <c r="H366" s="296"/>
      <c r="I366" s="343"/>
      <c r="J366" s="952"/>
      <c r="K366" s="897">
        <f>K328</f>
        <v>5079.7101449275351</v>
      </c>
    </row>
    <row r="367" spans="1:11">
      <c r="A367" s="362"/>
      <c r="B367" s="331" t="s">
        <v>383</v>
      </c>
      <c r="C367" s="296"/>
      <c r="D367" s="398"/>
      <c r="E367" s="890"/>
      <c r="F367" s="897">
        <f>F361</f>
        <v>488.1159420289855</v>
      </c>
      <c r="G367" s="330"/>
      <c r="H367" s="296"/>
      <c r="I367" s="343"/>
      <c r="J367" s="952"/>
      <c r="K367" s="897">
        <f>K361</f>
        <v>4405.217391304348</v>
      </c>
    </row>
    <row r="368" spans="1:11" ht="18.75" customHeight="1">
      <c r="A368" s="362"/>
      <c r="B368" s="331"/>
      <c r="C368" s="296"/>
      <c r="D368" s="398"/>
      <c r="E368" s="890"/>
      <c r="F368" s="897"/>
      <c r="G368" s="330"/>
      <c r="H368" s="296"/>
      <c r="I368" s="343"/>
      <c r="J368" s="952"/>
      <c r="K368" s="897"/>
    </row>
    <row r="369" spans="1:11">
      <c r="A369" s="362"/>
      <c r="B369" s="331"/>
      <c r="C369" s="296"/>
      <c r="D369" s="398"/>
      <c r="E369" s="890"/>
      <c r="F369" s="897"/>
      <c r="G369" s="330"/>
      <c r="H369" s="296"/>
      <c r="I369" s="343"/>
      <c r="J369" s="952"/>
      <c r="K369" s="897"/>
    </row>
    <row r="370" spans="1:11">
      <c r="A370" s="362"/>
      <c r="B370" s="331"/>
      <c r="C370" s="296"/>
      <c r="D370" s="398"/>
      <c r="E370" s="890"/>
      <c r="F370" s="897"/>
      <c r="G370" s="330"/>
      <c r="H370" s="296"/>
      <c r="I370" s="343"/>
      <c r="J370" s="952"/>
      <c r="K370" s="897"/>
    </row>
    <row r="371" spans="1:11">
      <c r="A371" s="362"/>
      <c r="B371" s="331"/>
      <c r="C371" s="296"/>
      <c r="D371" s="398"/>
      <c r="E371" s="890"/>
      <c r="F371" s="897"/>
      <c r="G371" s="330"/>
      <c r="H371" s="296"/>
      <c r="I371" s="343"/>
      <c r="J371" s="952"/>
      <c r="K371" s="897"/>
    </row>
    <row r="372" spans="1:11">
      <c r="A372" s="362"/>
      <c r="B372" s="331"/>
      <c r="C372" s="296"/>
      <c r="D372" s="398"/>
      <c r="E372" s="890"/>
      <c r="F372" s="897"/>
      <c r="G372" s="330"/>
      <c r="H372" s="296"/>
      <c r="I372" s="343"/>
      <c r="J372" s="952"/>
      <c r="K372" s="897"/>
    </row>
    <row r="373" spans="1:11">
      <c r="A373" s="362"/>
      <c r="B373" s="331"/>
      <c r="C373" s="296"/>
      <c r="D373" s="398"/>
      <c r="E373" s="890"/>
      <c r="F373" s="897"/>
      <c r="G373" s="330"/>
      <c r="H373" s="296"/>
      <c r="I373" s="343"/>
      <c r="J373" s="952"/>
      <c r="K373" s="897"/>
    </row>
    <row r="374" spans="1:11">
      <c r="A374" s="362"/>
      <c r="B374" s="331"/>
      <c r="C374" s="296"/>
      <c r="D374" s="398"/>
      <c r="E374" s="890"/>
      <c r="F374" s="897"/>
      <c r="G374" s="330"/>
      <c r="H374" s="296"/>
      <c r="I374" s="343"/>
      <c r="J374" s="952"/>
      <c r="K374" s="897"/>
    </row>
    <row r="375" spans="1:11">
      <c r="A375" s="362"/>
      <c r="B375" s="331"/>
      <c r="C375" s="296"/>
      <c r="D375" s="398"/>
      <c r="E375" s="890"/>
      <c r="F375" s="897"/>
      <c r="G375" s="330"/>
      <c r="H375" s="296"/>
      <c r="I375" s="343"/>
      <c r="J375" s="952"/>
      <c r="K375" s="897"/>
    </row>
    <row r="376" spans="1:11">
      <c r="A376" s="362"/>
      <c r="B376" s="331"/>
      <c r="C376" s="296"/>
      <c r="D376" s="398"/>
      <c r="E376" s="890"/>
      <c r="F376" s="897"/>
      <c r="G376" s="330"/>
      <c r="H376" s="296"/>
      <c r="I376" s="343"/>
      <c r="J376" s="952"/>
      <c r="K376" s="897"/>
    </row>
    <row r="377" spans="1:11">
      <c r="A377" s="362"/>
      <c r="B377" s="331"/>
      <c r="C377" s="296"/>
      <c r="D377" s="398"/>
      <c r="E377" s="890"/>
      <c r="F377" s="897"/>
      <c r="G377" s="330"/>
      <c r="H377" s="296"/>
      <c r="I377" s="343"/>
      <c r="J377" s="952"/>
      <c r="K377" s="897"/>
    </row>
    <row r="378" spans="1:11">
      <c r="A378" s="362"/>
      <c r="B378" s="331"/>
      <c r="C378" s="296"/>
      <c r="D378" s="398"/>
      <c r="E378" s="890"/>
      <c r="F378" s="897"/>
      <c r="G378" s="330"/>
      <c r="H378" s="296"/>
      <c r="I378" s="343"/>
      <c r="J378" s="952"/>
      <c r="K378" s="897"/>
    </row>
    <row r="379" spans="1:11">
      <c r="A379" s="362"/>
      <c r="B379" s="331"/>
      <c r="C379" s="296"/>
      <c r="D379" s="398"/>
      <c r="E379" s="890"/>
      <c r="F379" s="897"/>
      <c r="G379" s="330"/>
      <c r="H379" s="296"/>
      <c r="I379" s="343"/>
      <c r="J379" s="952"/>
      <c r="K379" s="897"/>
    </row>
    <row r="380" spans="1:11">
      <c r="A380" s="362"/>
      <c r="B380" s="331"/>
      <c r="C380" s="296"/>
      <c r="D380" s="398"/>
      <c r="E380" s="890"/>
      <c r="F380" s="897"/>
      <c r="G380" s="330"/>
      <c r="H380" s="296"/>
      <c r="I380" s="343"/>
      <c r="J380" s="952"/>
      <c r="K380" s="897"/>
    </row>
    <row r="381" spans="1:11">
      <c r="A381" s="362"/>
      <c r="B381" s="331"/>
      <c r="C381" s="296"/>
      <c r="D381" s="398"/>
      <c r="E381" s="890"/>
      <c r="F381" s="897"/>
      <c r="G381" s="330"/>
      <c r="H381" s="296"/>
      <c r="I381" s="343"/>
      <c r="J381" s="952"/>
      <c r="K381" s="897"/>
    </row>
    <row r="382" spans="1:11">
      <c r="A382" s="362"/>
      <c r="B382" s="331"/>
      <c r="C382" s="296"/>
      <c r="D382" s="398"/>
      <c r="E382" s="890"/>
      <c r="F382" s="897"/>
      <c r="G382" s="330"/>
      <c r="H382" s="296"/>
      <c r="I382" s="343"/>
      <c r="J382" s="952"/>
      <c r="K382" s="897"/>
    </row>
    <row r="383" spans="1:11">
      <c r="A383" s="362"/>
      <c r="B383" s="331"/>
      <c r="C383" s="296"/>
      <c r="D383" s="398"/>
      <c r="E383" s="890"/>
      <c r="F383" s="897"/>
      <c r="G383" s="330"/>
      <c r="H383" s="296"/>
      <c r="I383" s="343"/>
      <c r="J383" s="952"/>
      <c r="K383" s="897"/>
    </row>
    <row r="384" spans="1:11">
      <c r="A384" s="362"/>
      <c r="B384" s="331"/>
      <c r="C384" s="296"/>
      <c r="D384" s="398"/>
      <c r="E384" s="890"/>
      <c r="F384" s="897"/>
      <c r="G384" s="330"/>
      <c r="H384" s="296"/>
      <c r="I384" s="343"/>
      <c r="J384" s="952"/>
      <c r="K384" s="897"/>
    </row>
    <row r="385" spans="1:22">
      <c r="A385" s="362"/>
      <c r="B385" s="331"/>
      <c r="C385" s="296"/>
      <c r="D385" s="398"/>
      <c r="E385" s="890"/>
      <c r="F385" s="897"/>
      <c r="G385" s="330"/>
      <c r="H385" s="296"/>
      <c r="I385" s="343"/>
      <c r="J385" s="952"/>
      <c r="K385" s="897"/>
    </row>
    <row r="386" spans="1:22">
      <c r="A386" s="362"/>
      <c r="B386" s="331"/>
      <c r="C386" s="296"/>
      <c r="D386" s="398"/>
      <c r="E386" s="890"/>
      <c r="F386" s="897"/>
      <c r="G386" s="330"/>
      <c r="H386" s="296"/>
      <c r="I386" s="343"/>
      <c r="J386" s="952"/>
      <c r="K386" s="897"/>
    </row>
    <row r="387" spans="1:22">
      <c r="A387" s="362"/>
      <c r="B387" s="331"/>
      <c r="C387" s="296"/>
      <c r="D387" s="398"/>
      <c r="E387" s="890"/>
      <c r="F387" s="897"/>
      <c r="G387" s="330"/>
      <c r="H387" s="296"/>
      <c r="I387" s="343"/>
      <c r="J387" s="952"/>
      <c r="K387" s="897"/>
    </row>
    <row r="388" spans="1:22" ht="36.75" thickBot="1">
      <c r="A388" s="319"/>
      <c r="B388" s="312" t="s">
        <v>658</v>
      </c>
      <c r="C388" s="323"/>
      <c r="D388" s="324"/>
      <c r="E388" s="919"/>
      <c r="F388" s="892">
        <f>SUM(F365:F387)</f>
        <v>979.4202898550725</v>
      </c>
      <c r="G388" s="410"/>
      <c r="H388" s="309"/>
      <c r="I388" s="332"/>
      <c r="J388" s="968"/>
      <c r="K388" s="892">
        <f>SUM(K365:K387)</f>
        <v>9484.927536231884</v>
      </c>
    </row>
    <row r="389" spans="1:22" ht="20.25" thickTop="1">
      <c r="A389" s="350"/>
      <c r="B389" s="411" t="s">
        <v>553</v>
      </c>
      <c r="C389" s="329"/>
      <c r="D389" s="328"/>
      <c r="E389" s="890"/>
      <c r="F389" s="890"/>
      <c r="G389" s="330"/>
      <c r="H389" s="296"/>
      <c r="I389" s="412"/>
      <c r="J389" s="952"/>
      <c r="K389" s="952"/>
    </row>
    <row r="390" spans="1:22">
      <c r="A390" s="350"/>
      <c r="B390" s="470" t="s">
        <v>317</v>
      </c>
      <c r="C390" s="329"/>
      <c r="D390" s="328"/>
      <c r="E390" s="890"/>
      <c r="F390" s="890"/>
      <c r="G390" s="330"/>
      <c r="H390" s="296"/>
      <c r="I390" s="412"/>
      <c r="J390" s="952"/>
      <c r="K390" s="952"/>
    </row>
    <row r="391" spans="1:22">
      <c r="A391" s="350"/>
      <c r="B391" s="413" t="s">
        <v>365</v>
      </c>
      <c r="C391" s="296"/>
      <c r="D391" s="328"/>
      <c r="E391" s="890"/>
      <c r="F391" s="890"/>
      <c r="G391" s="330"/>
      <c r="H391" s="296"/>
      <c r="I391" s="412"/>
      <c r="J391" s="952"/>
      <c r="K391" s="952"/>
    </row>
    <row r="392" spans="1:22" ht="49.5">
      <c r="A392" s="350">
        <v>1</v>
      </c>
      <c r="B392" s="330" t="s">
        <v>223</v>
      </c>
      <c r="C392" s="296" t="s">
        <v>24</v>
      </c>
      <c r="D392" s="328">
        <f>ROUNDUP(('Ground floor'!J21+'Ground floor'!T6)*-1,0)</f>
        <v>10</v>
      </c>
      <c r="E392" s="911">
        <f>10000/3450</f>
        <v>2.8985507246376812</v>
      </c>
      <c r="F392" s="890">
        <f>D392*E392</f>
        <v>28.985507246376812</v>
      </c>
      <c r="G392" s="414" t="s">
        <v>224</v>
      </c>
      <c r="H392" s="415" t="s">
        <v>40</v>
      </c>
      <c r="I392" s="385">
        <f>ROUND(((D392*0.2*0.2)*7),0)</f>
        <v>3</v>
      </c>
      <c r="J392" s="923">
        <f>J334</f>
        <v>8.695652173913043</v>
      </c>
      <c r="K392" s="917">
        <f>I392*J392</f>
        <v>26.086956521739129</v>
      </c>
    </row>
    <row r="393" spans="1:22">
      <c r="A393" s="350"/>
      <c r="B393" s="330"/>
      <c r="C393" s="296"/>
      <c r="D393" s="328"/>
      <c r="E393" s="911"/>
      <c r="F393" s="890"/>
      <c r="G393" s="414" t="s">
        <v>41</v>
      </c>
      <c r="H393" s="415" t="s">
        <v>312</v>
      </c>
      <c r="I393" s="385">
        <f>ROUND(((I392/30)*5.5),0)</f>
        <v>1</v>
      </c>
      <c r="J393" s="923">
        <f>J335</f>
        <v>14.492753623188406</v>
      </c>
      <c r="K393" s="917">
        <f t="shared" ref="K393:K419" si="74">I393*J393</f>
        <v>14.492753623188406</v>
      </c>
    </row>
    <row r="394" spans="1:22">
      <c r="A394" s="350"/>
      <c r="B394" s="330"/>
      <c r="C394" s="296"/>
      <c r="D394" s="328"/>
      <c r="E394" s="911"/>
      <c r="F394" s="890"/>
      <c r="G394" s="414" t="s">
        <v>42</v>
      </c>
      <c r="H394" s="415" t="s">
        <v>312</v>
      </c>
      <c r="I394" s="385">
        <f>I393*2</f>
        <v>2</v>
      </c>
      <c r="J394" s="923">
        <f>J114</f>
        <v>17.391304347826086</v>
      </c>
      <c r="K394" s="917">
        <f t="shared" si="74"/>
        <v>34.782608695652172</v>
      </c>
    </row>
    <row r="395" spans="1:22">
      <c r="A395" s="350"/>
      <c r="B395" s="330"/>
      <c r="C395" s="296"/>
      <c r="D395" s="328"/>
      <c r="E395" s="911"/>
      <c r="F395" s="890"/>
      <c r="G395" s="414" t="s">
        <v>288</v>
      </c>
      <c r="H395" s="415" t="s">
        <v>44</v>
      </c>
      <c r="I395" s="385">
        <f>ROUND((((D392/0.2)*0.9)/11.5),0)</f>
        <v>4</v>
      </c>
      <c r="J395" s="923">
        <f>J123</f>
        <v>5.5072463768115938</v>
      </c>
      <c r="K395" s="917">
        <f t="shared" si="74"/>
        <v>22.028985507246375</v>
      </c>
    </row>
    <row r="396" spans="1:22">
      <c r="A396" s="350"/>
      <c r="B396" s="330"/>
      <c r="C396" s="296"/>
      <c r="D396" s="328"/>
      <c r="E396" s="911"/>
      <c r="F396" s="890"/>
      <c r="G396" s="416" t="s">
        <v>31</v>
      </c>
      <c r="H396" s="299" t="s">
        <v>44</v>
      </c>
      <c r="I396" s="385">
        <f>ROUND(((D392*4)/11.2),0)</f>
        <v>4</v>
      </c>
      <c r="J396" s="923">
        <f>J85</f>
        <v>11.014492753623188</v>
      </c>
      <c r="K396" s="917">
        <f t="shared" si="74"/>
        <v>44.05797101449275</v>
      </c>
    </row>
    <row r="397" spans="1:22">
      <c r="A397" s="350"/>
      <c r="B397" s="330"/>
      <c r="C397" s="296"/>
      <c r="D397" s="328"/>
      <c r="E397" s="911"/>
      <c r="F397" s="890"/>
      <c r="G397" s="416" t="s">
        <v>63</v>
      </c>
      <c r="H397" s="299" t="s">
        <v>236</v>
      </c>
      <c r="I397" s="385">
        <v>0.5</v>
      </c>
      <c r="J397" s="923">
        <f>J127</f>
        <v>33.333333333333336</v>
      </c>
      <c r="K397" s="917">
        <f t="shared" si="74"/>
        <v>16.666666666666668</v>
      </c>
    </row>
    <row r="398" spans="1:22">
      <c r="A398" s="350"/>
      <c r="B398" s="417" t="s">
        <v>527</v>
      </c>
      <c r="C398" s="329"/>
      <c r="D398" s="328"/>
      <c r="E398" s="890"/>
      <c r="F398" s="890"/>
      <c r="G398" s="330"/>
      <c r="H398" s="296"/>
      <c r="I398" s="352"/>
      <c r="J398" s="952"/>
      <c r="K398" s="917">
        <f t="shared" si="74"/>
        <v>0</v>
      </c>
    </row>
    <row r="399" spans="1:22">
      <c r="A399" s="350">
        <v>2</v>
      </c>
      <c r="B399" s="295" t="s">
        <v>642</v>
      </c>
      <c r="C399" s="329" t="s">
        <v>3</v>
      </c>
      <c r="D399" s="328">
        <v>3</v>
      </c>
      <c r="E399" s="908" t="s">
        <v>83</v>
      </c>
      <c r="F399" s="909"/>
      <c r="G399" s="352" t="s">
        <v>528</v>
      </c>
      <c r="H399" s="296" t="s">
        <v>70</v>
      </c>
      <c r="I399" s="412">
        <f>D399</f>
        <v>3</v>
      </c>
      <c r="J399" s="954">
        <f>(0.9*2.4*250000)/3450</f>
        <v>156.52173913043478</v>
      </c>
      <c r="K399" s="917">
        <f t="shared" si="74"/>
        <v>469.56521739130437</v>
      </c>
      <c r="Q399" s="8">
        <v>1.2</v>
      </c>
      <c r="R399" s="8">
        <v>2.4</v>
      </c>
      <c r="S399" s="8">
        <v>300000</v>
      </c>
      <c r="T399" s="8">
        <f>Q399*R399*S399</f>
        <v>864000</v>
      </c>
      <c r="U399" s="8">
        <f>Q399*R399*I399</f>
        <v>8.64</v>
      </c>
      <c r="V399" s="8">
        <f>R399*Q399*I399</f>
        <v>8.64</v>
      </c>
    </row>
    <row r="400" spans="1:22" ht="36">
      <c r="A400" s="373"/>
      <c r="B400" s="404" t="s">
        <v>529</v>
      </c>
      <c r="C400" s="374"/>
      <c r="D400" s="405"/>
      <c r="E400" s="916"/>
      <c r="F400" s="917"/>
      <c r="G400" s="680"/>
      <c r="H400" s="406"/>
      <c r="I400" s="406"/>
      <c r="J400" s="917"/>
      <c r="K400" s="917">
        <f t="shared" si="74"/>
        <v>0</v>
      </c>
      <c r="U400" s="8">
        <f>SUM(U399:U399)</f>
        <v>8.64</v>
      </c>
      <c r="V400" s="8">
        <f>SUM(V399:V399)</f>
        <v>8.64</v>
      </c>
    </row>
    <row r="401" spans="1:23">
      <c r="A401" s="373">
        <v>3</v>
      </c>
      <c r="B401" s="407" t="s">
        <v>386</v>
      </c>
      <c r="C401" s="374" t="s">
        <v>20</v>
      </c>
      <c r="D401" s="405">
        <v>7</v>
      </c>
      <c r="E401" s="916"/>
      <c r="F401" s="917">
        <f>D401*E401</f>
        <v>0</v>
      </c>
      <c r="G401" s="680" t="s">
        <v>83</v>
      </c>
      <c r="H401" s="406" t="str">
        <f t="shared" ref="H401" si="75">C401</f>
        <v>SM</v>
      </c>
      <c r="I401" s="406">
        <f t="shared" ref="I401" si="76">D401</f>
        <v>7</v>
      </c>
      <c r="J401" s="917">
        <f>90000/3450</f>
        <v>26.086956521739129</v>
      </c>
      <c r="K401" s="917">
        <f t="shared" si="74"/>
        <v>182.60869565217391</v>
      </c>
    </row>
    <row r="402" spans="1:23" ht="54">
      <c r="A402" s="373"/>
      <c r="B402" s="404" t="s">
        <v>532</v>
      </c>
      <c r="C402" s="374"/>
      <c r="D402" s="405"/>
      <c r="E402" s="916"/>
      <c r="F402" s="917">
        <f t="shared" ref="F402:F417" si="77">D402*E402</f>
        <v>0</v>
      </c>
      <c r="G402" s="289"/>
      <c r="H402" s="406"/>
      <c r="I402" s="406"/>
      <c r="J402" s="917"/>
      <c r="K402" s="917">
        <f t="shared" si="74"/>
        <v>0</v>
      </c>
    </row>
    <row r="403" spans="1:23">
      <c r="A403" s="373">
        <v>4</v>
      </c>
      <c r="B403" s="407" t="s">
        <v>386</v>
      </c>
      <c r="C403" s="374" t="s">
        <v>20</v>
      </c>
      <c r="D403" s="405">
        <v>13</v>
      </c>
      <c r="E403" s="916">
        <f>E345</f>
        <v>0.86956521739130432</v>
      </c>
      <c r="F403" s="917">
        <f t="shared" si="77"/>
        <v>11.304347826086957</v>
      </c>
      <c r="G403" s="408" t="s">
        <v>362</v>
      </c>
      <c r="H403" s="409" t="s">
        <v>363</v>
      </c>
      <c r="I403" s="409">
        <f>ROUNDUP(D403/20,0)</f>
        <v>1</v>
      </c>
      <c r="J403" s="967">
        <f>J345</f>
        <v>14.492753623188406</v>
      </c>
      <c r="K403" s="917">
        <f>I403*J403</f>
        <v>14.492753623188406</v>
      </c>
    </row>
    <row r="404" spans="1:23">
      <c r="A404" s="373"/>
      <c r="B404" s="407"/>
      <c r="C404" s="374"/>
      <c r="D404" s="405"/>
      <c r="E404" s="916"/>
      <c r="F404" s="917">
        <f t="shared" si="77"/>
        <v>0</v>
      </c>
      <c r="G404" s="408" t="s">
        <v>641</v>
      </c>
      <c r="H404" s="409" t="s">
        <v>363</v>
      </c>
      <c r="I404" s="409">
        <f>ROUNDUP(D403/20,0)</f>
        <v>1</v>
      </c>
      <c r="J404" s="967">
        <f>J346</f>
        <v>26.086956521739129</v>
      </c>
      <c r="K404" s="917">
        <f>I404*J404</f>
        <v>26.086956521739129</v>
      </c>
    </row>
    <row r="405" spans="1:23">
      <c r="A405" s="350"/>
      <c r="B405" s="411" t="s">
        <v>87</v>
      </c>
      <c r="C405" s="329"/>
      <c r="D405" s="328"/>
      <c r="E405" s="890"/>
      <c r="F405" s="917">
        <f t="shared" si="77"/>
        <v>0</v>
      </c>
      <c r="G405" s="408" t="s">
        <v>364</v>
      </c>
      <c r="H405" s="409" t="s">
        <v>363</v>
      </c>
      <c r="I405" s="409">
        <f>I403+I404</f>
        <v>2</v>
      </c>
      <c r="J405" s="967">
        <f>J347</f>
        <v>8.695652173913043</v>
      </c>
      <c r="K405" s="917">
        <f>I405*J405</f>
        <v>17.391304347826086</v>
      </c>
    </row>
    <row r="406" spans="1:23">
      <c r="A406" s="350"/>
      <c r="B406" s="397" t="s">
        <v>88</v>
      </c>
      <c r="C406" s="329"/>
      <c r="D406" s="328"/>
      <c r="E406" s="890"/>
      <c r="F406" s="917">
        <f t="shared" si="77"/>
        <v>0</v>
      </c>
      <c r="G406" s="330"/>
      <c r="H406" s="296"/>
      <c r="I406" s="412"/>
      <c r="J406" s="952"/>
      <c r="K406" s="917"/>
    </row>
    <row r="407" spans="1:23" ht="33">
      <c r="A407" s="350">
        <v>5</v>
      </c>
      <c r="B407" s="330" t="s">
        <v>89</v>
      </c>
      <c r="C407" s="329" t="s">
        <v>72</v>
      </c>
      <c r="D407" s="328">
        <v>46</v>
      </c>
      <c r="E407" s="890">
        <f>8000/3450</f>
        <v>2.318840579710145</v>
      </c>
      <c r="F407" s="917">
        <f t="shared" si="77"/>
        <v>106.66666666666667</v>
      </c>
      <c r="G407" s="330" t="s">
        <v>243</v>
      </c>
      <c r="H407" s="296" t="s">
        <v>70</v>
      </c>
      <c r="I407" s="418">
        <v>4</v>
      </c>
      <c r="J407" s="952">
        <v>57.971014492753625</v>
      </c>
      <c r="K407" s="917">
        <f t="shared" si="74"/>
        <v>231.8840579710145</v>
      </c>
      <c r="W407" s="8">
        <f>J407/3450</f>
        <v>1.6803192606595255E-2</v>
      </c>
    </row>
    <row r="408" spans="1:23">
      <c r="A408" s="350"/>
      <c r="B408" s="330"/>
      <c r="C408" s="329"/>
      <c r="D408" s="328"/>
      <c r="E408" s="890"/>
      <c r="F408" s="917">
        <f t="shared" si="77"/>
        <v>0</v>
      </c>
      <c r="G408" s="330" t="s">
        <v>643</v>
      </c>
      <c r="H408" s="296" t="s">
        <v>70</v>
      </c>
      <c r="I408" s="418">
        <v>2</v>
      </c>
      <c r="J408" s="952">
        <v>188.40579710144928</v>
      </c>
      <c r="K408" s="917">
        <f t="shared" ref="K408" si="78">I408*J408</f>
        <v>376.81159420289856</v>
      </c>
      <c r="W408" s="8">
        <f t="shared" ref="W408:W409" si="79">J408/3450</f>
        <v>5.4610375971434574E-2</v>
      </c>
    </row>
    <row r="409" spans="1:23">
      <c r="A409" s="350">
        <f>A407+1</f>
        <v>6</v>
      </c>
      <c r="B409" s="330" t="s">
        <v>90</v>
      </c>
      <c r="C409" s="329" t="s">
        <v>72</v>
      </c>
      <c r="D409" s="328">
        <f>D407*2</f>
        <v>92</v>
      </c>
      <c r="E409" s="890">
        <f>2000/3450</f>
        <v>0.57971014492753625</v>
      </c>
      <c r="F409" s="917">
        <f t="shared" si="77"/>
        <v>53.333333333333336</v>
      </c>
      <c r="G409" s="330" t="s">
        <v>91</v>
      </c>
      <c r="H409" s="299" t="s">
        <v>92</v>
      </c>
      <c r="I409" s="418">
        <v>10</v>
      </c>
      <c r="J409" s="923">
        <v>20.289855072463769</v>
      </c>
      <c r="K409" s="917">
        <f t="shared" si="74"/>
        <v>202.89855072463769</v>
      </c>
      <c r="W409" s="8">
        <f t="shared" si="79"/>
        <v>5.8811174123083393E-3</v>
      </c>
    </row>
    <row r="410" spans="1:23">
      <c r="A410" s="350"/>
      <c r="B410" s="330"/>
      <c r="C410" s="329"/>
      <c r="D410" s="328"/>
      <c r="E410" s="890"/>
      <c r="F410" s="917">
        <f t="shared" si="77"/>
        <v>0</v>
      </c>
      <c r="G410" s="330"/>
      <c r="H410" s="299"/>
      <c r="I410" s="418"/>
      <c r="J410" s="923"/>
      <c r="K410" s="917"/>
    </row>
    <row r="411" spans="1:23" ht="57" customHeight="1">
      <c r="A411" s="350"/>
      <c r="B411" s="333" t="s">
        <v>93</v>
      </c>
      <c r="C411" s="329"/>
      <c r="D411" s="328"/>
      <c r="E411" s="890"/>
      <c r="F411" s="917">
        <f t="shared" si="77"/>
        <v>0</v>
      </c>
      <c r="G411" s="330"/>
      <c r="H411" s="296"/>
      <c r="I411" s="412"/>
      <c r="J411" s="952"/>
      <c r="K411" s="917">
        <f t="shared" si="74"/>
        <v>0</v>
      </c>
    </row>
    <row r="412" spans="1:23">
      <c r="A412" s="350">
        <v>7</v>
      </c>
      <c r="B412" s="330" t="s">
        <v>241</v>
      </c>
      <c r="C412" s="329" t="s">
        <v>3</v>
      </c>
      <c r="D412" s="328">
        <v>4</v>
      </c>
      <c r="E412" s="890">
        <f>50000/3450</f>
        <v>14.492753623188406</v>
      </c>
      <c r="F412" s="917">
        <f t="shared" si="77"/>
        <v>57.971014492753625</v>
      </c>
      <c r="G412" s="330" t="s">
        <v>242</v>
      </c>
      <c r="H412" s="296" t="s">
        <v>70</v>
      </c>
      <c r="I412" s="412">
        <f>D412</f>
        <v>4</v>
      </c>
      <c r="J412" s="952">
        <v>101.44927536231884</v>
      </c>
      <c r="K412" s="917">
        <f t="shared" si="74"/>
        <v>405.79710144927537</v>
      </c>
      <c r="W412" s="8">
        <f>J412/3450</f>
        <v>2.9405587061541692E-2</v>
      </c>
    </row>
    <row r="413" spans="1:23">
      <c r="A413" s="350">
        <v>8</v>
      </c>
      <c r="B413" s="330" t="s">
        <v>644</v>
      </c>
      <c r="C413" s="329" t="s">
        <v>3</v>
      </c>
      <c r="D413" s="328">
        <v>2</v>
      </c>
      <c r="E413" s="890">
        <f>150000/3450</f>
        <v>43.478260869565219</v>
      </c>
      <c r="F413" s="917">
        <f t="shared" si="77"/>
        <v>86.956521739130437</v>
      </c>
      <c r="G413" s="330" t="s">
        <v>646</v>
      </c>
      <c r="H413" s="296" t="s">
        <v>70</v>
      </c>
      <c r="I413" s="412">
        <v>2</v>
      </c>
      <c r="J413" s="952">
        <v>579.71014492753625</v>
      </c>
      <c r="K413" s="917">
        <f t="shared" si="74"/>
        <v>1159.4202898550725</v>
      </c>
      <c r="W413" s="8">
        <f>J413/3450</f>
        <v>0.16803192606595255</v>
      </c>
    </row>
    <row r="414" spans="1:23">
      <c r="A414" s="350"/>
      <c r="B414" s="411" t="s">
        <v>94</v>
      </c>
      <c r="C414" s="329"/>
      <c r="D414" s="328"/>
      <c r="E414" s="890"/>
      <c r="F414" s="917">
        <f t="shared" si="77"/>
        <v>0</v>
      </c>
      <c r="G414" s="330"/>
      <c r="H414" s="296"/>
      <c r="I414" s="412"/>
      <c r="J414" s="952"/>
      <c r="K414" s="917">
        <f t="shared" si="74"/>
        <v>0</v>
      </c>
    </row>
    <row r="415" spans="1:23">
      <c r="A415" s="350"/>
      <c r="B415" s="397" t="s">
        <v>530</v>
      </c>
      <c r="C415" s="329"/>
      <c r="D415" s="328"/>
      <c r="E415" s="890"/>
      <c r="F415" s="917">
        <f t="shared" si="77"/>
        <v>0</v>
      </c>
      <c r="G415" s="330"/>
      <c r="H415" s="296"/>
      <c r="I415" s="412"/>
      <c r="J415" s="952"/>
      <c r="K415" s="917">
        <f t="shared" si="74"/>
        <v>0</v>
      </c>
    </row>
    <row r="416" spans="1:23">
      <c r="A416" s="350">
        <v>12</v>
      </c>
      <c r="B416" s="330" t="s">
        <v>95</v>
      </c>
      <c r="C416" s="329" t="s">
        <v>96</v>
      </c>
      <c r="D416" s="328">
        <v>6</v>
      </c>
      <c r="E416" s="920" t="s">
        <v>97</v>
      </c>
      <c r="F416" s="917"/>
      <c r="G416" s="330" t="s">
        <v>533</v>
      </c>
      <c r="H416" s="329" t="s">
        <v>96</v>
      </c>
      <c r="I416" s="419">
        <f>D416</f>
        <v>6</v>
      </c>
      <c r="J416" s="923">
        <v>2.6086956521739131</v>
      </c>
      <c r="K416" s="917">
        <f t="shared" si="74"/>
        <v>15.652173913043478</v>
      </c>
      <c r="W416" s="8">
        <f>J416/3450</f>
        <v>7.5614366729678643E-4</v>
      </c>
    </row>
    <row r="417" spans="1:23" ht="20.100000000000001" customHeight="1">
      <c r="A417" s="350">
        <f>A416+1</f>
        <v>13</v>
      </c>
      <c r="B417" s="330" t="s">
        <v>531</v>
      </c>
      <c r="C417" s="329" t="s">
        <v>70</v>
      </c>
      <c r="D417" s="328">
        <v>6</v>
      </c>
      <c r="E417" s="920"/>
      <c r="F417" s="917">
        <f t="shared" si="77"/>
        <v>0</v>
      </c>
      <c r="G417" s="330" t="s">
        <v>534</v>
      </c>
      <c r="H417" s="296" t="s">
        <v>70</v>
      </c>
      <c r="I417" s="419">
        <v>4</v>
      </c>
      <c r="J417" s="923">
        <v>23.188405797101449</v>
      </c>
      <c r="K417" s="917">
        <f t="shared" si="74"/>
        <v>92.753623188405797</v>
      </c>
      <c r="W417" s="8">
        <f t="shared" ref="W417:W419" si="80">J417/3450</f>
        <v>6.7212770426381008E-3</v>
      </c>
    </row>
    <row r="418" spans="1:23" ht="20.100000000000001" customHeight="1">
      <c r="A418" s="350">
        <f>A417+1</f>
        <v>14</v>
      </c>
      <c r="B418" s="330" t="s">
        <v>645</v>
      </c>
      <c r="C418" s="329" t="s">
        <v>44</v>
      </c>
      <c r="D418" s="328">
        <v>4</v>
      </c>
      <c r="E418" s="921"/>
      <c r="F418" s="917">
        <f t="shared" ref="F418" si="81">D418*E418</f>
        <v>0</v>
      </c>
      <c r="G418" s="330" t="s">
        <v>645</v>
      </c>
      <c r="H418" s="296" t="s">
        <v>44</v>
      </c>
      <c r="I418" s="419">
        <v>4</v>
      </c>
      <c r="J418" s="923">
        <v>43.478260869565219</v>
      </c>
      <c r="K418" s="917">
        <f t="shared" si="74"/>
        <v>173.91304347826087</v>
      </c>
      <c r="W418" s="8">
        <f t="shared" si="80"/>
        <v>1.2602394454946441E-2</v>
      </c>
    </row>
    <row r="419" spans="1:23" ht="20.100000000000001" customHeight="1">
      <c r="A419" s="350"/>
      <c r="B419" s="330"/>
      <c r="C419" s="329"/>
      <c r="D419" s="328"/>
      <c r="E419" s="921"/>
      <c r="F419" s="917"/>
      <c r="G419" s="330" t="s">
        <v>647</v>
      </c>
      <c r="H419" s="296" t="s">
        <v>3</v>
      </c>
      <c r="I419" s="419">
        <v>2</v>
      </c>
      <c r="J419" s="923">
        <v>57.971014492753625</v>
      </c>
      <c r="K419" s="917">
        <f t="shared" si="74"/>
        <v>115.94202898550725</v>
      </c>
      <c r="W419" s="8">
        <f t="shared" si="80"/>
        <v>1.6803192606595255E-2</v>
      </c>
    </row>
    <row r="420" spans="1:23" ht="20.100000000000001" customHeight="1" thickBot="1">
      <c r="A420" s="319"/>
      <c r="B420" s="312" t="s">
        <v>387</v>
      </c>
      <c r="C420" s="323"/>
      <c r="D420" s="324"/>
      <c r="E420" s="919"/>
      <c r="F420" s="892">
        <f>SUM(F390:F419)</f>
        <v>345.21739130434781</v>
      </c>
      <c r="G420" s="410"/>
      <c r="H420" s="309"/>
      <c r="I420" s="332"/>
      <c r="J420" s="968"/>
      <c r="K420" s="892">
        <f>SUM(K390:K419)</f>
        <v>3643.3333333333339</v>
      </c>
    </row>
    <row r="421" spans="1:23" ht="20.25" thickTop="1">
      <c r="A421" s="350"/>
      <c r="B421" s="470" t="s">
        <v>323</v>
      </c>
      <c r="C421" s="329"/>
      <c r="D421" s="328"/>
      <c r="E421" s="890"/>
      <c r="F421" s="890"/>
      <c r="G421" s="330"/>
      <c r="H421" s="296"/>
      <c r="I421" s="412"/>
      <c r="J421" s="952"/>
      <c r="K421" s="952"/>
    </row>
    <row r="422" spans="1:23">
      <c r="A422" s="350"/>
      <c r="B422" s="413" t="s">
        <v>365</v>
      </c>
      <c r="C422" s="296"/>
      <c r="D422" s="328"/>
      <c r="E422" s="890"/>
      <c r="F422" s="890"/>
      <c r="G422" s="330"/>
      <c r="H422" s="296"/>
      <c r="I422" s="412"/>
      <c r="J422" s="952"/>
      <c r="K422" s="952"/>
    </row>
    <row r="423" spans="1:23" ht="49.5">
      <c r="A423" s="350">
        <v>1</v>
      </c>
      <c r="B423" s="330" t="s">
        <v>223</v>
      </c>
      <c r="C423" s="296" t="s">
        <v>24</v>
      </c>
      <c r="D423" s="328">
        <f>ROUNDUP(('First floor'!J26+'First floor'!T6)*-1,0)</f>
        <v>13</v>
      </c>
      <c r="E423" s="911">
        <f>E392</f>
        <v>2.8985507246376812</v>
      </c>
      <c r="F423" s="890">
        <f>D423*E423</f>
        <v>37.681159420289852</v>
      </c>
      <c r="G423" s="414" t="s">
        <v>224</v>
      </c>
      <c r="H423" s="415" t="s">
        <v>40</v>
      </c>
      <c r="I423" s="385">
        <f>(D423*0.2*0.2)*6.6</f>
        <v>3.4319999999999999</v>
      </c>
      <c r="J423" s="923">
        <f t="shared" ref="J423:J428" si="82">J392</f>
        <v>8.695652173913043</v>
      </c>
      <c r="K423" s="917">
        <f>I423*J423</f>
        <v>29.843478260869563</v>
      </c>
    </row>
    <row r="424" spans="1:23">
      <c r="A424" s="350"/>
      <c r="B424" s="330"/>
      <c r="C424" s="296"/>
      <c r="D424" s="328"/>
      <c r="E424" s="911"/>
      <c r="F424" s="890"/>
      <c r="G424" s="414" t="s">
        <v>41</v>
      </c>
      <c r="H424" s="415" t="s">
        <v>312</v>
      </c>
      <c r="I424" s="385">
        <f>ROUND(((I423/30)*5.5),0)</f>
        <v>1</v>
      </c>
      <c r="J424" s="923">
        <f t="shared" si="82"/>
        <v>14.492753623188406</v>
      </c>
      <c r="K424" s="917">
        <f t="shared" ref="K424:K445" si="83">I424*J424</f>
        <v>14.492753623188406</v>
      </c>
    </row>
    <row r="425" spans="1:23">
      <c r="A425" s="350"/>
      <c r="B425" s="330"/>
      <c r="C425" s="296"/>
      <c r="D425" s="328"/>
      <c r="E425" s="911"/>
      <c r="F425" s="890"/>
      <c r="G425" s="414" t="s">
        <v>42</v>
      </c>
      <c r="H425" s="415" t="s">
        <v>312</v>
      </c>
      <c r="I425" s="385">
        <f>I424*2</f>
        <v>2</v>
      </c>
      <c r="J425" s="923">
        <f t="shared" si="82"/>
        <v>17.391304347826086</v>
      </c>
      <c r="K425" s="917">
        <f t="shared" si="83"/>
        <v>34.782608695652172</v>
      </c>
    </row>
    <row r="426" spans="1:23">
      <c r="A426" s="350"/>
      <c r="B426" s="330"/>
      <c r="C426" s="296"/>
      <c r="D426" s="328"/>
      <c r="E426" s="911"/>
      <c r="F426" s="890"/>
      <c r="G426" s="414" t="s">
        <v>288</v>
      </c>
      <c r="H426" s="415" t="s">
        <v>44</v>
      </c>
      <c r="I426" s="385">
        <f>ROUND((((D423/0.2)*0.9)/11.5),0)</f>
        <v>5</v>
      </c>
      <c r="J426" s="923">
        <f t="shared" si="82"/>
        <v>5.5072463768115938</v>
      </c>
      <c r="K426" s="917">
        <f t="shared" si="83"/>
        <v>27.536231884057969</v>
      </c>
    </row>
    <row r="427" spans="1:23">
      <c r="A427" s="350"/>
      <c r="B427" s="330"/>
      <c r="C427" s="296"/>
      <c r="D427" s="328"/>
      <c r="E427" s="911"/>
      <c r="F427" s="890"/>
      <c r="G427" s="416" t="s">
        <v>31</v>
      </c>
      <c r="H427" s="299" t="s">
        <v>44</v>
      </c>
      <c r="I427" s="385">
        <f>ROUND(((D423*4)/11.2),0)</f>
        <v>5</v>
      </c>
      <c r="J427" s="923">
        <f t="shared" si="82"/>
        <v>11.014492753623188</v>
      </c>
      <c r="K427" s="917">
        <f t="shared" si="83"/>
        <v>55.072463768115938</v>
      </c>
    </row>
    <row r="428" spans="1:23">
      <c r="A428" s="350"/>
      <c r="B428" s="330"/>
      <c r="C428" s="296"/>
      <c r="D428" s="328"/>
      <c r="E428" s="911"/>
      <c r="F428" s="890"/>
      <c r="G428" s="416" t="s">
        <v>63</v>
      </c>
      <c r="H428" s="299" t="s">
        <v>236</v>
      </c>
      <c r="I428" s="385">
        <v>0.5</v>
      </c>
      <c r="J428" s="923">
        <f t="shared" si="82"/>
        <v>33.333333333333336</v>
      </c>
      <c r="K428" s="917">
        <f t="shared" si="83"/>
        <v>16.666666666666668</v>
      </c>
    </row>
    <row r="429" spans="1:23">
      <c r="A429" s="350"/>
      <c r="B429" s="417" t="s">
        <v>527</v>
      </c>
      <c r="C429" s="329"/>
      <c r="D429" s="328"/>
      <c r="E429" s="890"/>
      <c r="F429" s="890"/>
      <c r="G429" s="330"/>
      <c r="H429" s="296"/>
      <c r="I429" s="352"/>
      <c r="J429" s="952"/>
      <c r="K429" s="917">
        <f t="shared" si="83"/>
        <v>0</v>
      </c>
    </row>
    <row r="430" spans="1:23">
      <c r="A430" s="350">
        <v>2</v>
      </c>
      <c r="B430" s="295" t="s">
        <v>642</v>
      </c>
      <c r="C430" s="329" t="s">
        <v>3</v>
      </c>
      <c r="D430" s="328">
        <v>3</v>
      </c>
      <c r="E430" s="908" t="s">
        <v>83</v>
      </c>
      <c r="F430" s="909"/>
      <c r="G430" s="345" t="s">
        <v>528</v>
      </c>
      <c r="H430" s="296" t="s">
        <v>70</v>
      </c>
      <c r="I430" s="412">
        <f>D430</f>
        <v>3</v>
      </c>
      <c r="J430" s="954">
        <f>J399</f>
        <v>156.52173913043478</v>
      </c>
      <c r="K430" s="917">
        <f t="shared" si="83"/>
        <v>469.56521739130437</v>
      </c>
      <c r="Q430" s="8">
        <v>1.2</v>
      </c>
      <c r="R430" s="8">
        <v>2.4</v>
      </c>
      <c r="S430" s="8">
        <v>300000</v>
      </c>
      <c r="T430" s="8">
        <f>Q430*R430*S430</f>
        <v>864000</v>
      </c>
      <c r="U430" s="8">
        <f>Q430*R430*I430</f>
        <v>8.64</v>
      </c>
      <c r="V430" s="8">
        <f>R430*Q430*I430</f>
        <v>8.64</v>
      </c>
    </row>
    <row r="431" spans="1:23" ht="36">
      <c r="A431" s="373"/>
      <c r="B431" s="404" t="s">
        <v>529</v>
      </c>
      <c r="C431" s="374"/>
      <c r="D431" s="405"/>
      <c r="E431" s="916"/>
      <c r="F431" s="917"/>
      <c r="G431" s="680"/>
      <c r="H431" s="406"/>
      <c r="I431" s="406"/>
      <c r="J431" s="917"/>
      <c r="K431" s="917">
        <f t="shared" si="83"/>
        <v>0</v>
      </c>
      <c r="U431" s="8">
        <f>SUM(U430:U430)</f>
        <v>8.64</v>
      </c>
      <c r="V431" s="8">
        <f>SUM(V430:V430)</f>
        <v>8.64</v>
      </c>
    </row>
    <row r="432" spans="1:23">
      <c r="A432" s="373">
        <v>3</v>
      </c>
      <c r="B432" s="407" t="s">
        <v>386</v>
      </c>
      <c r="C432" s="374" t="s">
        <v>20</v>
      </c>
      <c r="D432" s="405">
        <v>7</v>
      </c>
      <c r="E432" s="916"/>
      <c r="F432" s="917">
        <f>D432*E432</f>
        <v>0</v>
      </c>
      <c r="G432" s="680" t="s">
        <v>83</v>
      </c>
      <c r="H432" s="406" t="str">
        <f t="shared" ref="H432" si="84">C432</f>
        <v>SM</v>
      </c>
      <c r="I432" s="406">
        <f t="shared" ref="I432" si="85">D432</f>
        <v>7</v>
      </c>
      <c r="J432" s="917">
        <f>J401</f>
        <v>26.086956521739129</v>
      </c>
      <c r="K432" s="917">
        <f t="shared" si="83"/>
        <v>182.60869565217391</v>
      </c>
    </row>
    <row r="433" spans="1:11" ht="54">
      <c r="A433" s="373"/>
      <c r="B433" s="404" t="s">
        <v>532</v>
      </c>
      <c r="C433" s="374"/>
      <c r="D433" s="405"/>
      <c r="E433" s="916"/>
      <c r="F433" s="917">
        <f t="shared" ref="F433:F434" si="86">D433*E433</f>
        <v>0</v>
      </c>
      <c r="G433" s="289"/>
      <c r="H433" s="406"/>
      <c r="I433" s="406"/>
      <c r="J433" s="917"/>
      <c r="K433" s="917">
        <f t="shared" si="83"/>
        <v>0</v>
      </c>
    </row>
    <row r="434" spans="1:11">
      <c r="A434" s="373">
        <v>4</v>
      </c>
      <c r="B434" s="407" t="s">
        <v>386</v>
      </c>
      <c r="C434" s="374" t="s">
        <v>20</v>
      </c>
      <c r="D434" s="405">
        <v>13</v>
      </c>
      <c r="E434" s="916">
        <f>E403</f>
        <v>0.86956521739130432</v>
      </c>
      <c r="F434" s="917">
        <f t="shared" si="86"/>
        <v>11.304347826086957</v>
      </c>
      <c r="G434" s="408" t="s">
        <v>362</v>
      </c>
      <c r="H434" s="409" t="s">
        <v>363</v>
      </c>
      <c r="I434" s="409">
        <f>ROUNDUP(D434/20,0)</f>
        <v>1</v>
      </c>
      <c r="J434" s="967">
        <f>J403</f>
        <v>14.492753623188406</v>
      </c>
      <c r="K434" s="917">
        <f>I434*J434</f>
        <v>14.492753623188406</v>
      </c>
    </row>
    <row r="435" spans="1:11">
      <c r="A435" s="373"/>
      <c r="B435" s="407"/>
      <c r="C435" s="374"/>
      <c r="D435" s="405"/>
      <c r="E435" s="916"/>
      <c r="F435" s="917"/>
      <c r="G435" s="408" t="s">
        <v>641</v>
      </c>
      <c r="H435" s="409" t="s">
        <v>363</v>
      </c>
      <c r="I435" s="409">
        <f>ROUNDUP(D434/20,0)</f>
        <v>1</v>
      </c>
      <c r="J435" s="967">
        <f>J404</f>
        <v>26.086956521739129</v>
      </c>
      <c r="K435" s="917">
        <f>I435*J435</f>
        <v>26.086956521739129</v>
      </c>
    </row>
    <row r="436" spans="1:11">
      <c r="A436" s="350"/>
      <c r="B436" s="411" t="s">
        <v>87</v>
      </c>
      <c r="C436" s="329"/>
      <c r="D436" s="328"/>
      <c r="E436" s="890"/>
      <c r="F436" s="890"/>
      <c r="G436" s="408" t="s">
        <v>364</v>
      </c>
      <c r="H436" s="409" t="s">
        <v>363</v>
      </c>
      <c r="I436" s="409">
        <f>I434+I435</f>
        <v>2</v>
      </c>
      <c r="J436" s="967">
        <f>J405</f>
        <v>8.695652173913043</v>
      </c>
      <c r="K436" s="917">
        <f>I436*J436</f>
        <v>17.391304347826086</v>
      </c>
    </row>
    <row r="437" spans="1:11">
      <c r="A437" s="350"/>
      <c r="B437" s="397" t="s">
        <v>88</v>
      </c>
      <c r="C437" s="329"/>
      <c r="D437" s="328"/>
      <c r="E437" s="890"/>
      <c r="F437" s="890"/>
      <c r="G437" s="330"/>
      <c r="H437" s="296"/>
      <c r="I437" s="412"/>
      <c r="J437" s="952"/>
      <c r="K437" s="917">
        <f t="shared" si="83"/>
        <v>0</v>
      </c>
    </row>
    <row r="438" spans="1:11" ht="33">
      <c r="A438" s="350">
        <v>5</v>
      </c>
      <c r="B438" s="330" t="s">
        <v>89</v>
      </c>
      <c r="C438" s="329" t="s">
        <v>72</v>
      </c>
      <c r="D438" s="328">
        <v>30</v>
      </c>
      <c r="E438" s="890">
        <f>E407</f>
        <v>2.318840579710145</v>
      </c>
      <c r="F438" s="917">
        <f>D438*E438</f>
        <v>69.565217391304344</v>
      </c>
      <c r="G438" s="330" t="s">
        <v>243</v>
      </c>
      <c r="H438" s="296" t="s">
        <v>70</v>
      </c>
      <c r="I438" s="418">
        <v>6</v>
      </c>
      <c r="J438" s="952">
        <f>J407</f>
        <v>57.971014492753625</v>
      </c>
      <c r="K438" s="917">
        <f t="shared" si="83"/>
        <v>347.82608695652175</v>
      </c>
    </row>
    <row r="439" spans="1:11">
      <c r="A439" s="350">
        <f>A438+1</f>
        <v>6</v>
      </c>
      <c r="B439" s="330" t="s">
        <v>90</v>
      </c>
      <c r="C439" s="329" t="s">
        <v>72</v>
      </c>
      <c r="D439" s="328">
        <f>D438*2</f>
        <v>60</v>
      </c>
      <c r="E439" s="890">
        <f>E409</f>
        <v>0.57971014492753625</v>
      </c>
      <c r="F439" s="917">
        <f t="shared" ref="F439:F443" si="87">D439*E439</f>
        <v>34.782608695652172</v>
      </c>
      <c r="G439" s="330" t="s">
        <v>91</v>
      </c>
      <c r="H439" s="299" t="s">
        <v>92</v>
      </c>
      <c r="I439" s="418">
        <v>6</v>
      </c>
      <c r="J439" s="923">
        <f>J409</f>
        <v>20.289855072463769</v>
      </c>
      <c r="K439" s="917">
        <f t="shared" si="83"/>
        <v>121.73913043478262</v>
      </c>
    </row>
    <row r="440" spans="1:11" ht="56.25" customHeight="1">
      <c r="A440" s="350"/>
      <c r="B440" s="333" t="s">
        <v>93</v>
      </c>
      <c r="C440" s="329"/>
      <c r="D440" s="328"/>
      <c r="E440" s="890"/>
      <c r="F440" s="917">
        <f t="shared" si="87"/>
        <v>0</v>
      </c>
      <c r="G440" s="330"/>
      <c r="H440" s="296"/>
      <c r="I440" s="412"/>
      <c r="J440" s="952"/>
      <c r="K440" s="917">
        <f t="shared" si="83"/>
        <v>0</v>
      </c>
    </row>
    <row r="441" spans="1:11">
      <c r="A441" s="350">
        <v>7</v>
      </c>
      <c r="B441" s="330" t="s">
        <v>241</v>
      </c>
      <c r="C441" s="329" t="s">
        <v>3</v>
      </c>
      <c r="D441" s="328">
        <v>6</v>
      </c>
      <c r="E441" s="890">
        <f>E412</f>
        <v>14.492753623188406</v>
      </c>
      <c r="F441" s="917">
        <f t="shared" si="87"/>
        <v>86.956521739130437</v>
      </c>
      <c r="G441" s="330" t="s">
        <v>242</v>
      </c>
      <c r="H441" s="296" t="s">
        <v>70</v>
      </c>
      <c r="I441" s="412">
        <f>D441</f>
        <v>6</v>
      </c>
      <c r="J441" s="952">
        <f>J412</f>
        <v>101.44927536231884</v>
      </c>
      <c r="K441" s="917">
        <f t="shared" si="83"/>
        <v>608.695652173913</v>
      </c>
    </row>
    <row r="442" spans="1:11">
      <c r="A442" s="350"/>
      <c r="B442" s="411" t="s">
        <v>94</v>
      </c>
      <c r="C442" s="329"/>
      <c r="D442" s="328"/>
      <c r="E442" s="890"/>
      <c r="F442" s="917">
        <f t="shared" si="87"/>
        <v>0</v>
      </c>
      <c r="G442" s="330"/>
      <c r="H442" s="296"/>
      <c r="I442" s="412"/>
      <c r="J442" s="952"/>
      <c r="K442" s="917">
        <f t="shared" si="83"/>
        <v>0</v>
      </c>
    </row>
    <row r="443" spans="1:11">
      <c r="A443" s="350"/>
      <c r="B443" s="397" t="s">
        <v>530</v>
      </c>
      <c r="C443" s="329"/>
      <c r="D443" s="328"/>
      <c r="E443" s="890"/>
      <c r="F443" s="917">
        <f t="shared" si="87"/>
        <v>0</v>
      </c>
      <c r="G443" s="330"/>
      <c r="H443" s="296"/>
      <c r="I443" s="412"/>
      <c r="J443" s="952"/>
      <c r="K443" s="917">
        <f t="shared" si="83"/>
        <v>0</v>
      </c>
    </row>
    <row r="444" spans="1:11">
      <c r="A444" s="350">
        <v>12</v>
      </c>
      <c r="B444" s="330" t="s">
        <v>95</v>
      </c>
      <c r="C444" s="329" t="s">
        <v>96</v>
      </c>
      <c r="D444" s="328">
        <v>9</v>
      </c>
      <c r="E444" s="920" t="s">
        <v>97</v>
      </c>
      <c r="F444" s="917"/>
      <c r="G444" s="330" t="s">
        <v>533</v>
      </c>
      <c r="H444" s="329" t="s">
        <v>96</v>
      </c>
      <c r="I444" s="419">
        <f>D444</f>
        <v>9</v>
      </c>
      <c r="J444" s="923">
        <f>J416</f>
        <v>2.6086956521739131</v>
      </c>
      <c r="K444" s="917">
        <f t="shared" si="83"/>
        <v>23.478260869565219</v>
      </c>
    </row>
    <row r="445" spans="1:11">
      <c r="A445" s="350">
        <f>A444+1</f>
        <v>13</v>
      </c>
      <c r="B445" s="330" t="s">
        <v>531</v>
      </c>
      <c r="C445" s="329" t="s">
        <v>70</v>
      </c>
      <c r="D445" s="328">
        <v>6</v>
      </c>
      <c r="E445" s="920"/>
      <c r="F445" s="917">
        <f t="shared" ref="F445" si="88">D445*E445</f>
        <v>0</v>
      </c>
      <c r="G445" s="330" t="s">
        <v>534</v>
      </c>
      <c r="H445" s="296" t="s">
        <v>70</v>
      </c>
      <c r="I445" s="419">
        <f t="shared" ref="I445" si="89">D445</f>
        <v>6</v>
      </c>
      <c r="J445" s="923">
        <f>J417</f>
        <v>23.188405797101449</v>
      </c>
      <c r="K445" s="917">
        <f t="shared" si="83"/>
        <v>139.13043478260869</v>
      </c>
    </row>
    <row r="446" spans="1:11" ht="22.5" customHeight="1" thickBot="1">
      <c r="A446" s="319"/>
      <c r="B446" s="312" t="s">
        <v>387</v>
      </c>
      <c r="C446" s="323"/>
      <c r="D446" s="324"/>
      <c r="E446" s="919"/>
      <c r="F446" s="892">
        <f>SUM(F421:F445)</f>
        <v>240.28985507246375</v>
      </c>
      <c r="G446" s="410"/>
      <c r="H446" s="309"/>
      <c r="I446" s="332"/>
      <c r="J446" s="968"/>
      <c r="K446" s="892">
        <f>SUM(K421:K445)</f>
        <v>2129.4086956521737</v>
      </c>
    </row>
    <row r="447" spans="1:11" ht="20.25" thickTop="1">
      <c r="A447" s="350"/>
      <c r="B447" s="333"/>
      <c r="C447" s="334"/>
      <c r="D447" s="335"/>
      <c r="E447" s="922"/>
      <c r="F447" s="918"/>
      <c r="G447" s="397"/>
      <c r="H447" s="336"/>
      <c r="I447" s="349"/>
      <c r="J447" s="969"/>
      <c r="K447" s="918"/>
    </row>
    <row r="448" spans="1:11">
      <c r="A448" s="350"/>
      <c r="B448" s="336" t="s">
        <v>388</v>
      </c>
      <c r="C448" s="334"/>
      <c r="D448" s="335"/>
      <c r="E448" s="922"/>
      <c r="F448" s="918"/>
      <c r="G448" s="397"/>
      <c r="H448" s="336"/>
      <c r="I448" s="349"/>
      <c r="J448" s="969"/>
      <c r="K448" s="918"/>
    </row>
    <row r="449" spans="1:11">
      <c r="A449" s="362"/>
      <c r="B449" s="331" t="s">
        <v>389</v>
      </c>
      <c r="C449" s="329"/>
      <c r="D449" s="328"/>
      <c r="E449" s="911"/>
      <c r="F449" s="890">
        <f>F420</f>
        <v>345.21739130434781</v>
      </c>
      <c r="G449" s="330"/>
      <c r="H449" s="296"/>
      <c r="I449" s="343"/>
      <c r="J449" s="923"/>
      <c r="K449" s="890">
        <f>K420</f>
        <v>3643.3333333333339</v>
      </c>
    </row>
    <row r="450" spans="1:11">
      <c r="A450" s="362"/>
      <c r="B450" s="331" t="s">
        <v>330</v>
      </c>
      <c r="C450" s="329"/>
      <c r="D450" s="328"/>
      <c r="E450" s="911"/>
      <c r="F450" s="890">
        <f>F446</f>
        <v>240.28985507246375</v>
      </c>
      <c r="G450" s="330"/>
      <c r="H450" s="296"/>
      <c r="I450" s="343"/>
      <c r="J450" s="923"/>
      <c r="K450" s="890">
        <f>K446</f>
        <v>2129.4086956521737</v>
      </c>
    </row>
    <row r="451" spans="1:11">
      <c r="A451" s="362"/>
      <c r="B451" s="331"/>
      <c r="C451" s="329"/>
      <c r="D451" s="328"/>
      <c r="E451" s="911"/>
      <c r="F451" s="890"/>
      <c r="G451" s="330"/>
      <c r="H451" s="296"/>
      <c r="I451" s="343"/>
      <c r="J451" s="923"/>
      <c r="K451" s="890"/>
    </row>
    <row r="452" spans="1:11">
      <c r="A452" s="362"/>
      <c r="B452" s="331"/>
      <c r="C452" s="329"/>
      <c r="D452" s="328"/>
      <c r="E452" s="911"/>
      <c r="F452" s="890"/>
      <c r="G452" s="330"/>
      <c r="H452" s="296"/>
      <c r="I452" s="343"/>
      <c r="J452" s="923"/>
      <c r="K452" s="890"/>
    </row>
    <row r="453" spans="1:11">
      <c r="A453" s="362"/>
      <c r="B453" s="331"/>
      <c r="C453" s="329"/>
      <c r="D453" s="328"/>
      <c r="E453" s="911"/>
      <c r="F453" s="890"/>
      <c r="G453" s="330"/>
      <c r="H453" s="296"/>
      <c r="I453" s="343"/>
      <c r="J453" s="923"/>
      <c r="K453" s="890"/>
    </row>
    <row r="454" spans="1:11">
      <c r="A454" s="362"/>
      <c r="B454" s="331"/>
      <c r="C454" s="329"/>
      <c r="D454" s="328"/>
      <c r="E454" s="911"/>
      <c r="F454" s="890"/>
      <c r="G454" s="330"/>
      <c r="H454" s="296"/>
      <c r="I454" s="343"/>
      <c r="J454" s="923"/>
      <c r="K454" s="890"/>
    </row>
    <row r="455" spans="1:11">
      <c r="A455" s="362"/>
      <c r="B455" s="331"/>
      <c r="C455" s="329"/>
      <c r="D455" s="328"/>
      <c r="E455" s="911"/>
      <c r="F455" s="890"/>
      <c r="G455" s="330"/>
      <c r="H455" s="296"/>
      <c r="I455" s="343"/>
      <c r="J455" s="923"/>
      <c r="K455" s="890"/>
    </row>
    <row r="456" spans="1:11">
      <c r="A456" s="362"/>
      <c r="B456" s="331"/>
      <c r="C456" s="329"/>
      <c r="D456" s="328"/>
      <c r="E456" s="911"/>
      <c r="F456" s="890"/>
      <c r="G456" s="330"/>
      <c r="H456" s="296"/>
      <c r="I456" s="343"/>
      <c r="J456" s="923"/>
      <c r="K456" s="890"/>
    </row>
    <row r="457" spans="1:11">
      <c r="A457" s="362"/>
      <c r="B457" s="331"/>
      <c r="C457" s="329"/>
      <c r="D457" s="328"/>
      <c r="E457" s="911"/>
      <c r="F457" s="890"/>
      <c r="G457" s="330"/>
      <c r="H457" s="296"/>
      <c r="I457" s="343"/>
      <c r="J457" s="923"/>
      <c r="K457" s="890"/>
    </row>
    <row r="458" spans="1:11">
      <c r="A458" s="362"/>
      <c r="B458" s="331"/>
      <c r="C458" s="329"/>
      <c r="D458" s="328"/>
      <c r="E458" s="911"/>
      <c r="F458" s="890"/>
      <c r="G458" s="330"/>
      <c r="H458" s="296"/>
      <c r="I458" s="343"/>
      <c r="J458" s="923"/>
      <c r="K458" s="890"/>
    </row>
    <row r="459" spans="1:11">
      <c r="A459" s="362"/>
      <c r="B459" s="331"/>
      <c r="C459" s="329"/>
      <c r="D459" s="328"/>
      <c r="E459" s="911"/>
      <c r="F459" s="890"/>
      <c r="G459" s="330"/>
      <c r="H459" s="296"/>
      <c r="I459" s="343"/>
      <c r="J459" s="923"/>
      <c r="K459" s="890"/>
    </row>
    <row r="460" spans="1:11">
      <c r="A460" s="362"/>
      <c r="B460" s="331"/>
      <c r="C460" s="329"/>
      <c r="D460" s="328"/>
      <c r="E460" s="911"/>
      <c r="F460" s="890"/>
      <c r="G460" s="330"/>
      <c r="H460" s="296"/>
      <c r="I460" s="343"/>
      <c r="J460" s="923"/>
      <c r="K460" s="890"/>
    </row>
    <row r="461" spans="1:11">
      <c r="A461" s="362"/>
      <c r="B461" s="331"/>
      <c r="C461" s="329"/>
      <c r="D461" s="328"/>
      <c r="E461" s="911"/>
      <c r="F461" s="890"/>
      <c r="G461" s="330"/>
      <c r="H461" s="296"/>
      <c r="I461" s="343"/>
      <c r="J461" s="923"/>
      <c r="K461" s="890"/>
    </row>
    <row r="462" spans="1:11">
      <c r="A462" s="362"/>
      <c r="B462" s="331"/>
      <c r="C462" s="329"/>
      <c r="D462" s="328"/>
      <c r="E462" s="911"/>
      <c r="F462" s="890"/>
      <c r="G462" s="330"/>
      <c r="H462" s="296"/>
      <c r="I462" s="343"/>
      <c r="J462" s="923"/>
      <c r="K462" s="890"/>
    </row>
    <row r="463" spans="1:11">
      <c r="A463" s="362"/>
      <c r="B463" s="331"/>
      <c r="C463" s="329"/>
      <c r="D463" s="328"/>
      <c r="E463" s="911"/>
      <c r="F463" s="890"/>
      <c r="G463" s="330"/>
      <c r="H463" s="296"/>
      <c r="I463" s="343"/>
      <c r="J463" s="923"/>
      <c r="K463" s="890"/>
    </row>
    <row r="464" spans="1:11">
      <c r="A464" s="362"/>
      <c r="B464" s="331"/>
      <c r="C464" s="329"/>
      <c r="D464" s="328"/>
      <c r="E464" s="911"/>
      <c r="F464" s="890"/>
      <c r="G464" s="330"/>
      <c r="H464" s="296"/>
      <c r="I464" s="343"/>
      <c r="J464" s="923"/>
      <c r="K464" s="890"/>
    </row>
    <row r="465" spans="1:11">
      <c r="A465" s="362"/>
      <c r="B465" s="331"/>
      <c r="C465" s="329"/>
      <c r="D465" s="328"/>
      <c r="E465" s="911"/>
      <c r="F465" s="890"/>
      <c r="G465" s="330"/>
      <c r="H465" s="296"/>
      <c r="I465" s="343"/>
      <c r="J465" s="923"/>
      <c r="K465" s="890"/>
    </row>
    <row r="466" spans="1:11">
      <c r="A466" s="362"/>
      <c r="B466" s="331"/>
      <c r="C466" s="329"/>
      <c r="D466" s="328"/>
      <c r="E466" s="911"/>
      <c r="F466" s="890"/>
      <c r="G466" s="330"/>
      <c r="H466" s="296"/>
      <c r="I466" s="343"/>
      <c r="J466" s="923"/>
      <c r="K466" s="890"/>
    </row>
    <row r="467" spans="1:11">
      <c r="A467" s="350"/>
      <c r="B467" s="333"/>
      <c r="C467" s="334"/>
      <c r="D467" s="335"/>
      <c r="E467" s="922"/>
      <c r="F467" s="918"/>
      <c r="G467" s="397"/>
      <c r="H467" s="336"/>
      <c r="I467" s="349"/>
      <c r="J467" s="969"/>
      <c r="K467" s="918"/>
    </row>
    <row r="468" spans="1:11" ht="36.75" thickBot="1">
      <c r="A468" s="319"/>
      <c r="B468" s="308" t="s">
        <v>658</v>
      </c>
      <c r="C468" s="323"/>
      <c r="D468" s="324"/>
      <c r="E468" s="891"/>
      <c r="F468" s="884">
        <f>SUM(F448:F467)</f>
        <v>585.50724637681151</v>
      </c>
      <c r="G468" s="410"/>
      <c r="H468" s="309"/>
      <c r="I468" s="313"/>
      <c r="J468" s="950"/>
      <c r="K468" s="884">
        <f>SUM(K448:K467)</f>
        <v>5772.7420289855072</v>
      </c>
    </row>
    <row r="469" spans="1:11" ht="20.25" thickTop="1">
      <c r="A469" s="350"/>
      <c r="B469" s="351" t="s">
        <v>554</v>
      </c>
      <c r="C469" s="296"/>
      <c r="D469" s="300"/>
      <c r="E469" s="889"/>
      <c r="F469" s="890"/>
      <c r="G469" s="330"/>
      <c r="H469" s="296"/>
      <c r="I469" s="343"/>
      <c r="J469" s="952"/>
      <c r="K469" s="952"/>
    </row>
    <row r="470" spans="1:11">
      <c r="A470" s="350"/>
      <c r="B470" s="681" t="s">
        <v>317</v>
      </c>
      <c r="C470" s="296"/>
      <c r="D470" s="300"/>
      <c r="E470" s="889"/>
      <c r="F470" s="890"/>
      <c r="G470" s="330"/>
      <c r="H470" s="296"/>
      <c r="I470" s="343"/>
      <c r="J470" s="952"/>
      <c r="K470" s="952"/>
    </row>
    <row r="471" spans="1:11">
      <c r="A471" s="350"/>
      <c r="B471" s="351" t="s">
        <v>536</v>
      </c>
      <c r="C471" s="296"/>
      <c r="D471" s="300"/>
      <c r="E471" s="889"/>
      <c r="F471" s="890"/>
      <c r="G471" s="330"/>
      <c r="H471" s="296"/>
      <c r="I471" s="343"/>
      <c r="J471" s="952"/>
      <c r="K471" s="952"/>
    </row>
    <row r="472" spans="1:11">
      <c r="A472" s="350"/>
      <c r="B472" s="420" t="s">
        <v>113</v>
      </c>
      <c r="C472" s="296"/>
      <c r="D472" s="300"/>
      <c r="E472" s="889"/>
      <c r="F472" s="890"/>
      <c r="G472" s="330"/>
      <c r="H472" s="296"/>
      <c r="I472" s="343"/>
      <c r="J472" s="952"/>
      <c r="K472" s="952"/>
    </row>
    <row r="473" spans="1:11" ht="54">
      <c r="A473" s="350"/>
      <c r="B473" s="367" t="s">
        <v>544</v>
      </c>
      <c r="C473" s="296"/>
      <c r="D473" s="300"/>
      <c r="E473" s="889"/>
      <c r="F473" s="890"/>
      <c r="G473" s="330"/>
      <c r="H473" s="296"/>
      <c r="I473" s="343"/>
      <c r="J473" s="952"/>
      <c r="K473" s="952"/>
    </row>
    <row r="474" spans="1:11">
      <c r="A474" s="350">
        <v>1</v>
      </c>
      <c r="B474" s="295" t="s">
        <v>98</v>
      </c>
      <c r="C474" s="296" t="s">
        <v>16</v>
      </c>
      <c r="D474" s="300">
        <f>ROUND('Ground floor'!D59,0)</f>
        <v>226</v>
      </c>
      <c r="E474" s="910">
        <f>6000/3450</f>
        <v>1.7391304347826086</v>
      </c>
      <c r="F474" s="923">
        <f t="shared" ref="F474:F494" si="90">D474*E474</f>
        <v>393.04347826086956</v>
      </c>
      <c r="G474" s="421" t="s">
        <v>39</v>
      </c>
      <c r="H474" s="422" t="s">
        <v>40</v>
      </c>
      <c r="I474" s="423">
        <f>ROUND(((D494)/6),0)</f>
        <v>204</v>
      </c>
      <c r="J474" s="954">
        <f>J392</f>
        <v>8.695652173913043</v>
      </c>
      <c r="K474" s="923">
        <f>I474*J474</f>
        <v>1773.9130434782608</v>
      </c>
    </row>
    <row r="475" spans="1:11">
      <c r="A475" s="350">
        <v>2</v>
      </c>
      <c r="B475" s="295" t="s">
        <v>99</v>
      </c>
      <c r="C475" s="296" t="s">
        <v>24</v>
      </c>
      <c r="D475" s="343">
        <f>ROUNDUP((('Ground floor'!F21)*-1),0)</f>
        <v>156</v>
      </c>
      <c r="E475" s="889">
        <f>3000/3450</f>
        <v>0.86956521739130432</v>
      </c>
      <c r="F475" s="923">
        <f t="shared" si="90"/>
        <v>135.65217391304347</v>
      </c>
      <c r="G475" s="421" t="s">
        <v>41</v>
      </c>
      <c r="H475" s="422" t="s">
        <v>313</v>
      </c>
      <c r="I475" s="423">
        <f>ROUND((((I474*3)/40)*5.5),0)</f>
        <v>84</v>
      </c>
      <c r="J475" s="954">
        <f>J393</f>
        <v>14.492753623188406</v>
      </c>
      <c r="K475" s="923">
        <f t="shared" ref="K475:K492" si="91">I475*J475</f>
        <v>1217.391304347826</v>
      </c>
    </row>
    <row r="476" spans="1:11">
      <c r="A476" s="350">
        <v>3</v>
      </c>
      <c r="B476" s="295" t="s">
        <v>535</v>
      </c>
      <c r="C476" s="296" t="s">
        <v>20</v>
      </c>
      <c r="D476" s="343">
        <f>ROUNDUP((('Slab MS'!H17)),0)</f>
        <v>157</v>
      </c>
      <c r="E476" s="889">
        <f>E474</f>
        <v>1.7391304347826086</v>
      </c>
      <c r="F476" s="923">
        <f t="shared" si="90"/>
        <v>273.04347826086956</v>
      </c>
      <c r="G476" s="421" t="s">
        <v>545</v>
      </c>
      <c r="H476" s="422" t="s">
        <v>40</v>
      </c>
      <c r="I476" s="423">
        <f>ROUND(D494/50,0)</f>
        <v>24</v>
      </c>
      <c r="J476" s="954">
        <f>30000/3450</f>
        <v>8.695652173913043</v>
      </c>
      <c r="K476" s="923">
        <f t="shared" si="91"/>
        <v>208.69565217391303</v>
      </c>
    </row>
    <row r="477" spans="1:11">
      <c r="A477" s="350"/>
      <c r="B477" s="367" t="s">
        <v>366</v>
      </c>
      <c r="C477" s="334"/>
      <c r="D477" s="335"/>
      <c r="E477" s="895"/>
      <c r="F477" s="923">
        <f t="shared" si="90"/>
        <v>0</v>
      </c>
      <c r="G477" s="421"/>
      <c r="H477" s="422"/>
      <c r="I477" s="288"/>
      <c r="J477" s="954"/>
      <c r="K477" s="923">
        <f t="shared" si="91"/>
        <v>0</v>
      </c>
    </row>
    <row r="478" spans="1:11" ht="33">
      <c r="A478" s="350">
        <v>4</v>
      </c>
      <c r="B478" s="295" t="s">
        <v>100</v>
      </c>
      <c r="C478" s="296" t="s">
        <v>20</v>
      </c>
      <c r="D478" s="343">
        <v>0</v>
      </c>
      <c r="E478" s="889">
        <f>E474</f>
        <v>1.7391304347826086</v>
      </c>
      <c r="F478" s="923">
        <f t="shared" si="90"/>
        <v>0</v>
      </c>
      <c r="G478" s="330"/>
      <c r="H478" s="296"/>
      <c r="I478" s="343"/>
      <c r="J478" s="952"/>
      <c r="K478" s="923">
        <f t="shared" si="91"/>
        <v>0</v>
      </c>
    </row>
    <row r="479" spans="1:11">
      <c r="A479" s="447"/>
      <c r="B479" s="448" t="s">
        <v>537</v>
      </c>
      <c r="C479" s="449"/>
      <c r="D479" s="449"/>
      <c r="E479" s="924"/>
      <c r="F479" s="923">
        <f t="shared" si="90"/>
        <v>0</v>
      </c>
      <c r="G479" s="450"/>
      <c r="H479" s="451"/>
      <c r="I479" s="451"/>
      <c r="J479" s="928"/>
      <c r="K479" s="923">
        <f t="shared" si="91"/>
        <v>0</v>
      </c>
    </row>
    <row r="480" spans="1:11">
      <c r="A480" s="447"/>
      <c r="B480" s="440" t="s">
        <v>538</v>
      </c>
      <c r="C480" s="449"/>
      <c r="D480" s="449"/>
      <c r="E480" s="924"/>
      <c r="F480" s="923">
        <f t="shared" si="90"/>
        <v>0</v>
      </c>
      <c r="G480" s="450"/>
      <c r="H480" s="451"/>
      <c r="I480" s="451"/>
      <c r="J480" s="928"/>
      <c r="K480" s="923">
        <f t="shared" si="91"/>
        <v>0</v>
      </c>
    </row>
    <row r="481" spans="1:11" ht="36">
      <c r="A481" s="447"/>
      <c r="B481" s="452" t="s">
        <v>539</v>
      </c>
      <c r="C481" s="449"/>
      <c r="D481" s="449"/>
      <c r="E481" s="924"/>
      <c r="F481" s="923">
        <f t="shared" si="90"/>
        <v>0</v>
      </c>
      <c r="G481" s="450"/>
      <c r="H481" s="451"/>
      <c r="I481" s="451"/>
      <c r="J481" s="928"/>
      <c r="K481" s="923">
        <f t="shared" si="91"/>
        <v>0</v>
      </c>
    </row>
    <row r="482" spans="1:11">
      <c r="A482" s="424">
        <v>5</v>
      </c>
      <c r="B482" s="437" t="s">
        <v>372</v>
      </c>
      <c r="C482" s="432" t="s">
        <v>20</v>
      </c>
      <c r="D482" s="300">
        <f>ROUND('Ground floor'!E39-'Ground floor'!E48,0)</f>
        <v>371</v>
      </c>
      <c r="E482" s="925">
        <f>E478</f>
        <v>1.7391304347826086</v>
      </c>
      <c r="F482" s="923">
        <f t="shared" si="90"/>
        <v>645.21739130434776</v>
      </c>
      <c r="G482" s="289"/>
      <c r="H482" s="453"/>
      <c r="I482" s="423"/>
      <c r="J482" s="970"/>
      <c r="K482" s="923">
        <f t="shared" si="91"/>
        <v>0</v>
      </c>
    </row>
    <row r="483" spans="1:11">
      <c r="A483" s="350">
        <f>A482+1</f>
        <v>6</v>
      </c>
      <c r="B483" s="295" t="s">
        <v>99</v>
      </c>
      <c r="C483" s="296" t="s">
        <v>24</v>
      </c>
      <c r="D483" s="343">
        <f>D475</f>
        <v>156</v>
      </c>
      <c r="E483" s="889">
        <f>E475</f>
        <v>0.86956521739130432</v>
      </c>
      <c r="F483" s="923">
        <f t="shared" ref="F483" si="92">D483*E483</f>
        <v>135.65217391304347</v>
      </c>
      <c r="G483" s="421"/>
      <c r="H483" s="422"/>
      <c r="I483" s="423"/>
      <c r="J483" s="954"/>
      <c r="K483" s="923">
        <f t="shared" ref="K483" si="93">I483*J483</f>
        <v>0</v>
      </c>
    </row>
    <row r="484" spans="1:11">
      <c r="A484" s="424"/>
      <c r="B484" s="454" t="s">
        <v>540</v>
      </c>
      <c r="C484" s="426"/>
      <c r="D484" s="427"/>
      <c r="E484" s="925"/>
      <c r="F484" s="923">
        <f t="shared" si="90"/>
        <v>0</v>
      </c>
      <c r="G484" s="445"/>
      <c r="H484" s="446"/>
      <c r="I484" s="446"/>
      <c r="J484" s="971"/>
      <c r="K484" s="923">
        <f t="shared" si="91"/>
        <v>0</v>
      </c>
    </row>
    <row r="485" spans="1:11">
      <c r="A485" s="424">
        <v>7</v>
      </c>
      <c r="B485" s="431" t="s">
        <v>374</v>
      </c>
      <c r="C485" s="426" t="s">
        <v>20</v>
      </c>
      <c r="D485" s="427">
        <f>ROUND('Ground floor'!E48,0)</f>
        <v>59</v>
      </c>
      <c r="E485" s="925">
        <f>E482</f>
        <v>1.7391304347826086</v>
      </c>
      <c r="F485" s="923">
        <f t="shared" si="90"/>
        <v>102.60869565217391</v>
      </c>
      <c r="G485" s="289"/>
      <c r="H485" s="453"/>
      <c r="I485" s="423"/>
      <c r="J485" s="970"/>
      <c r="K485" s="923">
        <f t="shared" si="91"/>
        <v>0</v>
      </c>
    </row>
    <row r="486" spans="1:11">
      <c r="A486" s="439"/>
      <c r="B486" s="440" t="s">
        <v>541</v>
      </c>
      <c r="C486" s="441"/>
      <c r="D486" s="427"/>
      <c r="E486" s="925"/>
      <c r="F486" s="923">
        <f t="shared" si="90"/>
        <v>0</v>
      </c>
      <c r="G486" s="445"/>
      <c r="H486" s="446"/>
      <c r="I486" s="446"/>
      <c r="J486" s="971"/>
      <c r="K486" s="923">
        <f t="shared" si="91"/>
        <v>0</v>
      </c>
    </row>
    <row r="487" spans="1:11">
      <c r="A487" s="424"/>
      <c r="B487" s="454" t="s">
        <v>543</v>
      </c>
      <c r="C487" s="426"/>
      <c r="D487" s="427"/>
      <c r="E487" s="925"/>
      <c r="F487" s="923">
        <f t="shared" si="90"/>
        <v>0</v>
      </c>
      <c r="G487" s="445"/>
      <c r="H487" s="446"/>
      <c r="I487" s="446"/>
      <c r="J487" s="971"/>
      <c r="K487" s="923">
        <f t="shared" si="91"/>
        <v>0</v>
      </c>
    </row>
    <row r="488" spans="1:11">
      <c r="A488" s="424">
        <v>8</v>
      </c>
      <c r="B488" s="431" t="s">
        <v>378</v>
      </c>
      <c r="C488" s="426" t="str">
        <f>C485</f>
        <v>SM</v>
      </c>
      <c r="D488" s="427">
        <f>ROUND('Ground floor'!D66,0)</f>
        <v>157</v>
      </c>
      <c r="E488" s="925">
        <f>E485</f>
        <v>1.7391304347826086</v>
      </c>
      <c r="F488" s="923">
        <f t="shared" si="90"/>
        <v>273.04347826086956</v>
      </c>
      <c r="G488" s="289"/>
      <c r="H488" s="453"/>
      <c r="I488" s="423"/>
      <c r="J488" s="970"/>
      <c r="K488" s="923">
        <f t="shared" si="91"/>
        <v>0</v>
      </c>
    </row>
    <row r="489" spans="1:11">
      <c r="A489" s="424">
        <f>A488+1</f>
        <v>9</v>
      </c>
      <c r="B489" s="431" t="s">
        <v>452</v>
      </c>
      <c r="C489" s="426" t="s">
        <v>20</v>
      </c>
      <c r="D489" s="427">
        <v>53</v>
      </c>
      <c r="E489" s="925">
        <f>E488</f>
        <v>1.7391304347826086</v>
      </c>
      <c r="F489" s="923">
        <f t="shared" si="90"/>
        <v>92.173913043478265</v>
      </c>
      <c r="G489" s="289"/>
      <c r="H489" s="406"/>
      <c r="I489" s="423"/>
      <c r="J489" s="917"/>
      <c r="K489" s="923"/>
    </row>
    <row r="490" spans="1:11">
      <c r="A490" s="442"/>
      <c r="B490" s="454" t="s">
        <v>542</v>
      </c>
      <c r="C490" s="443"/>
      <c r="D490" s="443"/>
      <c r="E490" s="925"/>
      <c r="F490" s="923">
        <f t="shared" si="90"/>
        <v>0</v>
      </c>
      <c r="G490" s="445"/>
      <c r="H490" s="446"/>
      <c r="I490" s="446"/>
      <c r="J490" s="971"/>
      <c r="K490" s="923">
        <f t="shared" si="91"/>
        <v>0</v>
      </c>
    </row>
    <row r="491" spans="1:11" ht="54">
      <c r="A491" s="447"/>
      <c r="B491" s="452" t="s">
        <v>544</v>
      </c>
      <c r="C491" s="449"/>
      <c r="D491" s="449"/>
      <c r="E491" s="924"/>
      <c r="F491" s="923">
        <f t="shared" si="90"/>
        <v>0</v>
      </c>
      <c r="G491" s="450"/>
      <c r="H491" s="451"/>
      <c r="I491" s="451"/>
      <c r="J491" s="928"/>
      <c r="K491" s="923">
        <f t="shared" si="91"/>
        <v>0</v>
      </c>
    </row>
    <row r="492" spans="1:11" ht="20.100000000000001" customHeight="1">
      <c r="A492" s="424">
        <v>10</v>
      </c>
      <c r="B492" s="437" t="s">
        <v>372</v>
      </c>
      <c r="C492" s="432" t="str">
        <f>C488</f>
        <v>SM</v>
      </c>
      <c r="D492" s="427">
        <f>ROUND('Ground floor'!D78,0)</f>
        <v>149</v>
      </c>
      <c r="E492" s="925">
        <f>E488</f>
        <v>1.7391304347826086</v>
      </c>
      <c r="F492" s="923">
        <f t="shared" si="90"/>
        <v>259.13043478260869</v>
      </c>
      <c r="G492" s="289"/>
      <c r="H492" s="453"/>
      <c r="I492" s="423"/>
      <c r="J492" s="970"/>
      <c r="K492" s="923">
        <f t="shared" si="91"/>
        <v>0</v>
      </c>
    </row>
    <row r="493" spans="1:11" ht="20.100000000000001" customHeight="1">
      <c r="A493" s="424">
        <f>A492+1</f>
        <v>11</v>
      </c>
      <c r="B493" s="437" t="s">
        <v>563</v>
      </c>
      <c r="C493" s="432" t="s">
        <v>24</v>
      </c>
      <c r="D493" s="427">
        <f>ROUND('Ground floor'!F39,0)</f>
        <v>124</v>
      </c>
      <c r="E493" s="925">
        <f>E475</f>
        <v>0.86956521739130432</v>
      </c>
      <c r="F493" s="923">
        <f t="shared" si="90"/>
        <v>107.82608695652173</v>
      </c>
      <c r="G493" s="289"/>
      <c r="H493" s="453"/>
      <c r="I493" s="423"/>
      <c r="J493" s="970"/>
      <c r="K493" s="923"/>
    </row>
    <row r="494" spans="1:11" ht="20.100000000000001" hidden="1" customHeight="1">
      <c r="A494" s="424"/>
      <c r="B494" s="437"/>
      <c r="C494" s="432"/>
      <c r="D494" s="682">
        <f>D474+(D475*0.25)+D476+D478+D482+D485+D488+D492+(D493*0.1)+D489</f>
        <v>1223.4000000000001</v>
      </c>
      <c r="E494" s="925"/>
      <c r="F494" s="923">
        <f t="shared" si="90"/>
        <v>0</v>
      </c>
      <c r="G494" s="289"/>
      <c r="H494" s="453"/>
      <c r="I494" s="423"/>
      <c r="J494" s="970"/>
      <c r="K494" s="923">
        <f t="shared" ref="K494" si="94">I494*J494</f>
        <v>0</v>
      </c>
    </row>
    <row r="495" spans="1:11" ht="39" customHeight="1" thickBot="1">
      <c r="A495" s="319"/>
      <c r="B495" s="308" t="s">
        <v>546</v>
      </c>
      <c r="C495" s="323"/>
      <c r="D495" s="324"/>
      <c r="E495" s="891"/>
      <c r="F495" s="884">
        <f>SUM(F469:F494)</f>
        <v>2417.3913043478256</v>
      </c>
      <c r="G495" s="410"/>
      <c r="H495" s="309"/>
      <c r="I495" s="313"/>
      <c r="J495" s="950"/>
      <c r="K495" s="884">
        <f>SUM(K469:K494)</f>
        <v>3200</v>
      </c>
    </row>
    <row r="496" spans="1:11" ht="20.25" thickTop="1">
      <c r="A496" s="350"/>
      <c r="B496" s="681" t="s">
        <v>323</v>
      </c>
      <c r="C496" s="296"/>
      <c r="D496" s="300"/>
      <c r="E496" s="889"/>
      <c r="F496" s="890"/>
      <c r="G496" s="330"/>
      <c r="H496" s="296"/>
      <c r="I496" s="343"/>
      <c r="J496" s="952"/>
      <c r="K496" s="952"/>
    </row>
    <row r="497" spans="1:11">
      <c r="A497" s="350"/>
      <c r="B497" s="351" t="s">
        <v>536</v>
      </c>
      <c r="C497" s="296"/>
      <c r="D497" s="300"/>
      <c r="E497" s="889"/>
      <c r="F497" s="890"/>
      <c r="G497" s="330"/>
      <c r="H497" s="296"/>
      <c r="I497" s="343"/>
      <c r="J497" s="952"/>
      <c r="K497" s="952"/>
    </row>
    <row r="498" spans="1:11">
      <c r="A498" s="350"/>
      <c r="B498" s="420" t="s">
        <v>113</v>
      </c>
      <c r="C498" s="296"/>
      <c r="D498" s="300"/>
      <c r="E498" s="889"/>
      <c r="F498" s="890"/>
      <c r="G498" s="330"/>
      <c r="H498" s="296"/>
      <c r="I498" s="343"/>
      <c r="J498" s="952"/>
      <c r="K498" s="952"/>
    </row>
    <row r="499" spans="1:11" ht="54">
      <c r="A499" s="350"/>
      <c r="B499" s="367" t="s">
        <v>544</v>
      </c>
      <c r="C499" s="296"/>
      <c r="D499" s="300"/>
      <c r="E499" s="889"/>
      <c r="F499" s="890"/>
      <c r="G499" s="330"/>
      <c r="H499" s="296"/>
      <c r="I499" s="343"/>
      <c r="J499" s="952"/>
      <c r="K499" s="952"/>
    </row>
    <row r="500" spans="1:11">
      <c r="A500" s="350">
        <v>1</v>
      </c>
      <c r="B500" s="295" t="s">
        <v>98</v>
      </c>
      <c r="C500" s="296" t="s">
        <v>16</v>
      </c>
      <c r="D500" s="300">
        <f>ROUND('First floor'!D65,0)</f>
        <v>190</v>
      </c>
      <c r="E500" s="910">
        <f>E492</f>
        <v>1.7391304347826086</v>
      </c>
      <c r="F500" s="923">
        <f t="shared" ref="F500:F520" si="95">D500*E500</f>
        <v>330.43478260869563</v>
      </c>
      <c r="G500" s="421" t="s">
        <v>39</v>
      </c>
      <c r="H500" s="422" t="s">
        <v>40</v>
      </c>
      <c r="I500" s="423">
        <f>ROUND(((D520)/6),0)</f>
        <v>181</v>
      </c>
      <c r="J500" s="954">
        <f>J474</f>
        <v>8.695652173913043</v>
      </c>
      <c r="K500" s="923">
        <f>I500*J500</f>
        <v>1573.9130434782608</v>
      </c>
    </row>
    <row r="501" spans="1:11">
      <c r="A501" s="350">
        <v>2</v>
      </c>
      <c r="B501" s="295" t="s">
        <v>99</v>
      </c>
      <c r="C501" s="296" t="s">
        <v>24</v>
      </c>
      <c r="D501" s="343">
        <f>ROUNDUP((('First floor'!F26)*-1),0)</f>
        <v>157</v>
      </c>
      <c r="E501" s="889">
        <f>E475</f>
        <v>0.86956521739130432</v>
      </c>
      <c r="F501" s="923">
        <f t="shared" si="95"/>
        <v>136.52173913043478</v>
      </c>
      <c r="G501" s="421" t="s">
        <v>41</v>
      </c>
      <c r="H501" s="422" t="s">
        <v>313</v>
      </c>
      <c r="I501" s="423">
        <f>ROUND((((I500*3)/40)*5.5),0)</f>
        <v>75</v>
      </c>
      <c r="J501" s="954">
        <f>J475</f>
        <v>14.492753623188406</v>
      </c>
      <c r="K501" s="923">
        <f t="shared" ref="K501:K518" si="96">I501*J501</f>
        <v>1086.9565217391305</v>
      </c>
    </row>
    <row r="502" spans="1:11">
      <c r="A502" s="350">
        <v>3</v>
      </c>
      <c r="B502" s="295" t="s">
        <v>535</v>
      </c>
      <c r="C502" s="296" t="s">
        <v>20</v>
      </c>
      <c r="D502" s="343">
        <v>0</v>
      </c>
      <c r="E502" s="889">
        <f>E500</f>
        <v>1.7391304347826086</v>
      </c>
      <c r="F502" s="923">
        <f t="shared" si="95"/>
        <v>0</v>
      </c>
      <c r="G502" s="421" t="s">
        <v>545</v>
      </c>
      <c r="H502" s="422" t="s">
        <v>40</v>
      </c>
      <c r="I502" s="423">
        <f>ROUND(D520/50,0)</f>
        <v>22</v>
      </c>
      <c r="J502" s="954">
        <f>J476</f>
        <v>8.695652173913043</v>
      </c>
      <c r="K502" s="923">
        <f t="shared" si="96"/>
        <v>191.30434782608694</v>
      </c>
    </row>
    <row r="503" spans="1:11">
      <c r="A503" s="350"/>
      <c r="B503" s="367" t="s">
        <v>366</v>
      </c>
      <c r="C503" s="334"/>
      <c r="D503" s="335"/>
      <c r="E503" s="895"/>
      <c r="F503" s="923">
        <f t="shared" si="95"/>
        <v>0</v>
      </c>
      <c r="G503" s="421"/>
      <c r="H503" s="422"/>
      <c r="I503" s="288"/>
      <c r="J503" s="954"/>
      <c r="K503" s="923">
        <f t="shared" si="96"/>
        <v>0</v>
      </c>
    </row>
    <row r="504" spans="1:11" ht="33">
      <c r="A504" s="350">
        <v>4</v>
      </c>
      <c r="B504" s="295" t="s">
        <v>100</v>
      </c>
      <c r="C504" s="296" t="s">
        <v>20</v>
      </c>
      <c r="D504" s="343">
        <v>42</v>
      </c>
      <c r="E504" s="889">
        <f>E500</f>
        <v>1.7391304347826086</v>
      </c>
      <c r="F504" s="923">
        <f t="shared" si="95"/>
        <v>73.043478260869563</v>
      </c>
      <c r="G504" s="330"/>
      <c r="H504" s="296"/>
      <c r="I504" s="343"/>
      <c r="J504" s="952"/>
      <c r="K504" s="923">
        <f t="shared" si="96"/>
        <v>0</v>
      </c>
    </row>
    <row r="505" spans="1:11">
      <c r="A505" s="447"/>
      <c r="B505" s="448" t="s">
        <v>537</v>
      </c>
      <c r="C505" s="449"/>
      <c r="D505" s="449"/>
      <c r="E505" s="924"/>
      <c r="F505" s="923">
        <f t="shared" si="95"/>
        <v>0</v>
      </c>
      <c r="G505" s="450"/>
      <c r="H505" s="451"/>
      <c r="I505" s="451"/>
      <c r="J505" s="928"/>
      <c r="K505" s="923">
        <f t="shared" si="96"/>
        <v>0</v>
      </c>
    </row>
    <row r="506" spans="1:11">
      <c r="A506" s="447"/>
      <c r="B506" s="440" t="s">
        <v>538</v>
      </c>
      <c r="C506" s="449"/>
      <c r="D506" s="449"/>
      <c r="E506" s="924"/>
      <c r="F506" s="923">
        <f t="shared" si="95"/>
        <v>0</v>
      </c>
      <c r="G506" s="450"/>
      <c r="H506" s="451"/>
      <c r="I506" s="451"/>
      <c r="J506" s="928"/>
      <c r="K506" s="923">
        <f t="shared" si="96"/>
        <v>0</v>
      </c>
    </row>
    <row r="507" spans="1:11" ht="36">
      <c r="A507" s="447"/>
      <c r="B507" s="452" t="s">
        <v>539</v>
      </c>
      <c r="C507" s="449"/>
      <c r="D507" s="449"/>
      <c r="E507" s="924"/>
      <c r="F507" s="923">
        <f t="shared" si="95"/>
        <v>0</v>
      </c>
      <c r="G507" s="450"/>
      <c r="H507" s="451"/>
      <c r="I507" s="451"/>
      <c r="J507" s="928"/>
      <c r="K507" s="923">
        <f t="shared" si="96"/>
        <v>0</v>
      </c>
    </row>
    <row r="508" spans="1:11">
      <c r="A508" s="424">
        <v>5</v>
      </c>
      <c r="B508" s="437" t="s">
        <v>372</v>
      </c>
      <c r="C508" s="432" t="s">
        <v>20</v>
      </c>
      <c r="D508" s="300">
        <f>ROUND('First floor'!E46-'First floor'!E55,0)</f>
        <v>438</v>
      </c>
      <c r="E508" s="925">
        <f>E504</f>
        <v>1.7391304347826086</v>
      </c>
      <c r="F508" s="923">
        <f t="shared" si="95"/>
        <v>761.73913043478262</v>
      </c>
      <c r="G508" s="289"/>
      <c r="H508" s="453"/>
      <c r="I508" s="423"/>
      <c r="J508" s="970"/>
      <c r="K508" s="923">
        <f t="shared" si="96"/>
        <v>0</v>
      </c>
    </row>
    <row r="509" spans="1:11">
      <c r="A509" s="350">
        <f>A508+1</f>
        <v>6</v>
      </c>
      <c r="B509" s="295" t="s">
        <v>99</v>
      </c>
      <c r="C509" s="296" t="s">
        <v>24</v>
      </c>
      <c r="D509" s="343">
        <f>D501</f>
        <v>157</v>
      </c>
      <c r="E509" s="889">
        <f>E501</f>
        <v>0.86956521739130432</v>
      </c>
      <c r="F509" s="923">
        <f t="shared" si="95"/>
        <v>136.52173913043478</v>
      </c>
      <c r="G509" s="421"/>
      <c r="H509" s="422"/>
      <c r="I509" s="423"/>
      <c r="J509" s="954"/>
      <c r="K509" s="923">
        <f t="shared" si="96"/>
        <v>0</v>
      </c>
    </row>
    <row r="510" spans="1:11">
      <c r="A510" s="424"/>
      <c r="B510" s="454" t="s">
        <v>540</v>
      </c>
      <c r="C510" s="426"/>
      <c r="D510" s="427"/>
      <c r="E510" s="925"/>
      <c r="F510" s="923">
        <f t="shared" si="95"/>
        <v>0</v>
      </c>
      <c r="G510" s="445"/>
      <c r="H510" s="446"/>
      <c r="I510" s="446"/>
      <c r="J510" s="971"/>
      <c r="K510" s="923">
        <f t="shared" si="96"/>
        <v>0</v>
      </c>
    </row>
    <row r="511" spans="1:11">
      <c r="A511" s="424">
        <v>7</v>
      </c>
      <c r="B511" s="431" t="s">
        <v>374</v>
      </c>
      <c r="C511" s="426" t="s">
        <v>20</v>
      </c>
      <c r="D511" s="427">
        <f>ROUND('First floor'!E55,0)</f>
        <v>59</v>
      </c>
      <c r="E511" s="925">
        <f>E508</f>
        <v>1.7391304347826086</v>
      </c>
      <c r="F511" s="923">
        <f t="shared" si="95"/>
        <v>102.60869565217391</v>
      </c>
      <c r="G511" s="289"/>
      <c r="H511" s="453"/>
      <c r="I511" s="423"/>
      <c r="J511" s="970"/>
      <c r="K511" s="923">
        <f t="shared" si="96"/>
        <v>0</v>
      </c>
    </row>
    <row r="512" spans="1:11">
      <c r="A512" s="439"/>
      <c r="B512" s="440" t="s">
        <v>541</v>
      </c>
      <c r="C512" s="441"/>
      <c r="D512" s="427"/>
      <c r="E512" s="925"/>
      <c r="F512" s="923">
        <f t="shared" si="95"/>
        <v>0</v>
      </c>
      <c r="G512" s="445"/>
      <c r="H512" s="446"/>
      <c r="I512" s="446"/>
      <c r="J512" s="971"/>
      <c r="K512" s="923">
        <f t="shared" si="96"/>
        <v>0</v>
      </c>
    </row>
    <row r="513" spans="1:11">
      <c r="A513" s="424"/>
      <c r="B513" s="454" t="s">
        <v>543</v>
      </c>
      <c r="C513" s="426"/>
      <c r="D513" s="427"/>
      <c r="E513" s="925"/>
      <c r="F513" s="923">
        <f t="shared" si="95"/>
        <v>0</v>
      </c>
      <c r="G513" s="445"/>
      <c r="H513" s="446"/>
      <c r="I513" s="446"/>
      <c r="J513" s="971"/>
      <c r="K513" s="923">
        <f t="shared" si="96"/>
        <v>0</v>
      </c>
    </row>
    <row r="514" spans="1:11">
      <c r="A514" s="424">
        <v>8</v>
      </c>
      <c r="B514" s="431" t="s">
        <v>378</v>
      </c>
      <c r="C514" s="426" t="str">
        <f>C511</f>
        <v>SM</v>
      </c>
      <c r="D514" s="427">
        <f>ROUND('First floor'!D73,0)</f>
        <v>145</v>
      </c>
      <c r="E514" s="925">
        <f>E511</f>
        <v>1.7391304347826086</v>
      </c>
      <c r="F514" s="923">
        <f t="shared" si="95"/>
        <v>252.17391304347825</v>
      </c>
      <c r="G514" s="289"/>
      <c r="H514" s="453"/>
      <c r="I514" s="423"/>
      <c r="J514" s="970"/>
      <c r="K514" s="923">
        <f t="shared" si="96"/>
        <v>0</v>
      </c>
    </row>
    <row r="515" spans="1:11">
      <c r="A515" s="424">
        <f>A514+1</f>
        <v>9</v>
      </c>
      <c r="B515" s="431" t="s">
        <v>452</v>
      </c>
      <c r="C515" s="426" t="s">
        <v>20</v>
      </c>
      <c r="D515" s="427">
        <v>0</v>
      </c>
      <c r="E515" s="925">
        <f>E514</f>
        <v>1.7391304347826086</v>
      </c>
      <c r="F515" s="923">
        <f t="shared" si="95"/>
        <v>0</v>
      </c>
      <c r="G515" s="289"/>
      <c r="H515" s="406"/>
      <c r="I515" s="423"/>
      <c r="J515" s="917"/>
      <c r="K515" s="923"/>
    </row>
    <row r="516" spans="1:11">
      <c r="A516" s="442"/>
      <c r="B516" s="454" t="s">
        <v>542</v>
      </c>
      <c r="C516" s="443"/>
      <c r="D516" s="443"/>
      <c r="E516" s="925"/>
      <c r="F516" s="923">
        <f t="shared" si="95"/>
        <v>0</v>
      </c>
      <c r="G516" s="445"/>
      <c r="H516" s="446"/>
      <c r="I516" s="446"/>
      <c r="J516" s="971"/>
      <c r="K516" s="923">
        <f t="shared" si="96"/>
        <v>0</v>
      </c>
    </row>
    <row r="517" spans="1:11" ht="54">
      <c r="A517" s="447"/>
      <c r="B517" s="452" t="s">
        <v>544</v>
      </c>
      <c r="C517" s="449"/>
      <c r="D517" s="449"/>
      <c r="E517" s="924"/>
      <c r="F517" s="923">
        <f t="shared" si="95"/>
        <v>0</v>
      </c>
      <c r="G517" s="450"/>
      <c r="H517" s="451"/>
      <c r="I517" s="451"/>
      <c r="J517" s="928"/>
      <c r="K517" s="923">
        <f t="shared" si="96"/>
        <v>0</v>
      </c>
    </row>
    <row r="518" spans="1:11">
      <c r="A518" s="424">
        <v>10</v>
      </c>
      <c r="B518" s="437" t="s">
        <v>372</v>
      </c>
      <c r="C518" s="432" t="str">
        <f>C514</f>
        <v>SM</v>
      </c>
      <c r="D518" s="427">
        <f>ROUND('First floor'!D80,0)</f>
        <v>153</v>
      </c>
      <c r="E518" s="925">
        <f>E514</f>
        <v>1.7391304347826086</v>
      </c>
      <c r="F518" s="923">
        <f t="shared" si="95"/>
        <v>266.08695652173913</v>
      </c>
      <c r="G518" s="289"/>
      <c r="H518" s="453"/>
      <c r="I518" s="423"/>
      <c r="J518" s="970"/>
      <c r="K518" s="923">
        <f t="shared" si="96"/>
        <v>0</v>
      </c>
    </row>
    <row r="519" spans="1:11">
      <c r="A519" s="424">
        <f>A518+1</f>
        <v>11</v>
      </c>
      <c r="B519" s="437" t="s">
        <v>563</v>
      </c>
      <c r="C519" s="432" t="s">
        <v>24</v>
      </c>
      <c r="D519" s="427">
        <f>ROUND('First floor'!F46,0)</f>
        <v>170</v>
      </c>
      <c r="E519" s="925">
        <f>E501</f>
        <v>0.86956521739130432</v>
      </c>
      <c r="F519" s="923">
        <f t="shared" si="95"/>
        <v>147.82608695652175</v>
      </c>
      <c r="G519" s="289"/>
      <c r="H519" s="453"/>
      <c r="I519" s="423"/>
      <c r="J519" s="970"/>
      <c r="K519" s="923"/>
    </row>
    <row r="520" spans="1:11" hidden="1">
      <c r="A520" s="424"/>
      <c r="B520" s="437"/>
      <c r="C520" s="432"/>
      <c r="D520" s="682">
        <f>D500+(D501*0.25)+D502+D504+D508+D511+D514+D518+(D519*0.1)+D515</f>
        <v>1083.25</v>
      </c>
      <c r="E520" s="925"/>
      <c r="F520" s="923">
        <f t="shared" si="95"/>
        <v>0</v>
      </c>
      <c r="G520" s="289"/>
      <c r="H520" s="453"/>
      <c r="I520" s="423"/>
      <c r="J520" s="970"/>
      <c r="K520" s="923">
        <f t="shared" ref="K520" si="97">I520*J520</f>
        <v>0</v>
      </c>
    </row>
    <row r="521" spans="1:11" ht="36.75" thickBot="1">
      <c r="A521" s="319"/>
      <c r="B521" s="308" t="s">
        <v>546</v>
      </c>
      <c r="C521" s="323"/>
      <c r="D521" s="324"/>
      <c r="E521" s="891"/>
      <c r="F521" s="884">
        <f>SUM(F496:F520)</f>
        <v>2206.95652173913</v>
      </c>
      <c r="G521" s="410"/>
      <c r="H521" s="309"/>
      <c r="I521" s="313"/>
      <c r="J521" s="950"/>
      <c r="K521" s="884">
        <f>SUM(K496:K520)</f>
        <v>2852.173913043478</v>
      </c>
    </row>
    <row r="522" spans="1:11" ht="20.25" thickTop="1">
      <c r="A522" s="350"/>
      <c r="B522" s="347"/>
      <c r="C522" s="334"/>
      <c r="D522" s="335"/>
      <c r="E522" s="895"/>
      <c r="F522" s="886"/>
      <c r="G522" s="397"/>
      <c r="H522" s="336"/>
      <c r="I522" s="349"/>
      <c r="J522" s="951"/>
      <c r="K522" s="886"/>
    </row>
    <row r="523" spans="1:11">
      <c r="A523" s="350"/>
      <c r="B523" s="364" t="s">
        <v>548</v>
      </c>
      <c r="C523" s="334"/>
      <c r="D523" s="335"/>
      <c r="E523" s="895"/>
      <c r="F523" s="886"/>
      <c r="G523" s="397"/>
      <c r="H523" s="336"/>
      <c r="I523" s="349"/>
      <c r="J523" s="951"/>
      <c r="K523" s="886"/>
    </row>
    <row r="524" spans="1:11">
      <c r="A524" s="362"/>
      <c r="B524" s="345" t="s">
        <v>389</v>
      </c>
      <c r="C524" s="329"/>
      <c r="D524" s="328"/>
      <c r="E524" s="889"/>
      <c r="F524" s="926">
        <f>F495</f>
        <v>2417.3913043478256</v>
      </c>
      <c r="G524" s="330"/>
      <c r="H524" s="296"/>
      <c r="I524" s="343"/>
      <c r="J524" s="952"/>
      <c r="K524" s="926">
        <f>K495</f>
        <v>3200</v>
      </c>
    </row>
    <row r="525" spans="1:11">
      <c r="A525" s="362"/>
      <c r="B525" s="345" t="s">
        <v>383</v>
      </c>
      <c r="C525" s="329"/>
      <c r="D525" s="328"/>
      <c r="E525" s="889"/>
      <c r="F525" s="926">
        <f>F521</f>
        <v>2206.95652173913</v>
      </c>
      <c r="G525" s="330"/>
      <c r="H525" s="296"/>
      <c r="I525" s="343"/>
      <c r="J525" s="952"/>
      <c r="K525" s="926">
        <f>K521</f>
        <v>2852.173913043478</v>
      </c>
    </row>
    <row r="526" spans="1:11">
      <c r="A526" s="362"/>
      <c r="B526" s="345"/>
      <c r="C526" s="329"/>
      <c r="D526" s="328"/>
      <c r="E526" s="889"/>
      <c r="F526" s="926"/>
      <c r="G526" s="330"/>
      <c r="H526" s="296"/>
      <c r="I526" s="343"/>
      <c r="J526" s="952"/>
      <c r="K526" s="926"/>
    </row>
    <row r="527" spans="1:11">
      <c r="A527" s="350"/>
      <c r="B527" s="364"/>
      <c r="C527" s="334"/>
      <c r="D527" s="335"/>
      <c r="E527" s="895"/>
      <c r="F527" s="886"/>
      <c r="G527" s="397"/>
      <c r="H527" s="336"/>
      <c r="I527" s="349"/>
      <c r="J527" s="951"/>
      <c r="K527" s="886"/>
    </row>
    <row r="528" spans="1:11">
      <c r="A528" s="350"/>
      <c r="B528" s="364"/>
      <c r="C528" s="334"/>
      <c r="D528" s="335"/>
      <c r="E528" s="895"/>
      <c r="F528" s="886"/>
      <c r="G528" s="397"/>
      <c r="H528" s="336"/>
      <c r="I528" s="349"/>
      <c r="J528" s="951"/>
      <c r="K528" s="886"/>
    </row>
    <row r="529" spans="1:11">
      <c r="A529" s="350"/>
      <c r="B529" s="364"/>
      <c r="C529" s="334"/>
      <c r="D529" s="335"/>
      <c r="E529" s="895"/>
      <c r="F529" s="886"/>
      <c r="G529" s="397"/>
      <c r="H529" s="336"/>
      <c r="I529" s="349"/>
      <c r="J529" s="951"/>
      <c r="K529" s="886"/>
    </row>
    <row r="530" spans="1:11">
      <c r="A530" s="350"/>
      <c r="B530" s="364"/>
      <c r="C530" s="334"/>
      <c r="D530" s="335"/>
      <c r="E530" s="895"/>
      <c r="F530" s="886"/>
      <c r="G530" s="397"/>
      <c r="H530" s="336"/>
      <c r="I530" s="349"/>
      <c r="J530" s="951"/>
      <c r="K530" s="886"/>
    </row>
    <row r="531" spans="1:11">
      <c r="A531" s="350"/>
      <c r="B531" s="364"/>
      <c r="C531" s="334"/>
      <c r="D531" s="335"/>
      <c r="E531" s="895"/>
      <c r="F531" s="886"/>
      <c r="G531" s="397"/>
      <c r="H531" s="336"/>
      <c r="I531" s="349"/>
      <c r="J531" s="951"/>
      <c r="K531" s="886"/>
    </row>
    <row r="532" spans="1:11">
      <c r="A532" s="350"/>
      <c r="B532" s="364"/>
      <c r="C532" s="334"/>
      <c r="D532" s="335"/>
      <c r="E532" s="895"/>
      <c r="F532" s="886"/>
      <c r="G532" s="397"/>
      <c r="H532" s="336"/>
      <c r="I532" s="349"/>
      <c r="J532" s="951"/>
      <c r="K532" s="886"/>
    </row>
    <row r="533" spans="1:11">
      <c r="A533" s="350"/>
      <c r="B533" s="364"/>
      <c r="C533" s="334"/>
      <c r="D533" s="335"/>
      <c r="E533" s="895"/>
      <c r="F533" s="886"/>
      <c r="G533" s="397"/>
      <c r="H533" s="336"/>
      <c r="I533" s="349"/>
      <c r="J533" s="951"/>
      <c r="K533" s="886"/>
    </row>
    <row r="534" spans="1:11">
      <c r="A534" s="350"/>
      <c r="B534" s="364"/>
      <c r="C534" s="334"/>
      <c r="D534" s="335"/>
      <c r="E534" s="895"/>
      <c r="F534" s="886"/>
      <c r="G534" s="397"/>
      <c r="H534" s="336"/>
      <c r="I534" s="349"/>
      <c r="J534" s="951"/>
      <c r="K534" s="886"/>
    </row>
    <row r="535" spans="1:11">
      <c r="A535" s="350"/>
      <c r="B535" s="364"/>
      <c r="C535" s="334"/>
      <c r="D535" s="335"/>
      <c r="E535" s="895"/>
      <c r="F535" s="886"/>
      <c r="G535" s="397"/>
      <c r="H535" s="336"/>
      <c r="I535" s="349"/>
      <c r="J535" s="951"/>
      <c r="K535" s="886"/>
    </row>
    <row r="536" spans="1:11">
      <c r="A536" s="350"/>
      <c r="B536" s="364"/>
      <c r="C536" s="334"/>
      <c r="D536" s="335"/>
      <c r="E536" s="895"/>
      <c r="F536" s="886"/>
      <c r="G536" s="397"/>
      <c r="H536" s="336"/>
      <c r="I536" s="349"/>
      <c r="J536" s="951"/>
      <c r="K536" s="886"/>
    </row>
    <row r="537" spans="1:11">
      <c r="A537" s="350"/>
      <c r="B537" s="364"/>
      <c r="C537" s="334"/>
      <c r="D537" s="335"/>
      <c r="E537" s="895"/>
      <c r="F537" s="886"/>
      <c r="G537" s="397"/>
      <c r="H537" s="336"/>
      <c r="I537" s="349"/>
      <c r="J537" s="951"/>
      <c r="K537" s="886"/>
    </row>
    <row r="538" spans="1:11">
      <c r="A538" s="350"/>
      <c r="B538" s="364"/>
      <c r="C538" s="334"/>
      <c r="D538" s="335"/>
      <c r="E538" s="895"/>
      <c r="F538" s="886"/>
      <c r="G538" s="397"/>
      <c r="H538" s="336"/>
      <c r="I538" s="349"/>
      <c r="J538" s="951"/>
      <c r="K538" s="886"/>
    </row>
    <row r="539" spans="1:11">
      <c r="A539" s="350"/>
      <c r="B539" s="364"/>
      <c r="C539" s="334"/>
      <c r="D539" s="335"/>
      <c r="E539" s="895"/>
      <c r="F539" s="886"/>
      <c r="G539" s="397"/>
      <c r="H539" s="336"/>
      <c r="I539" s="349"/>
      <c r="J539" s="951"/>
      <c r="K539" s="886"/>
    </row>
    <row r="540" spans="1:11">
      <c r="A540" s="350"/>
      <c r="B540" s="364"/>
      <c r="C540" s="334"/>
      <c r="D540" s="335"/>
      <c r="E540" s="895"/>
      <c r="F540" s="886"/>
      <c r="G540" s="397"/>
      <c r="H540" s="336"/>
      <c r="I540" s="349"/>
      <c r="J540" s="951"/>
      <c r="K540" s="886"/>
    </row>
    <row r="541" spans="1:11">
      <c r="A541" s="350"/>
      <c r="B541" s="364"/>
      <c r="C541" s="334"/>
      <c r="D541" s="335"/>
      <c r="E541" s="895"/>
      <c r="F541" s="886"/>
      <c r="G541" s="397"/>
      <c r="H541" s="336"/>
      <c r="I541" s="349"/>
      <c r="J541" s="951"/>
      <c r="K541" s="886"/>
    </row>
    <row r="542" spans="1:11">
      <c r="A542" s="350"/>
      <c r="B542" s="364"/>
      <c r="C542" s="334"/>
      <c r="D542" s="335"/>
      <c r="E542" s="895"/>
      <c r="F542" s="886"/>
      <c r="G542" s="397"/>
      <c r="H542" s="336"/>
      <c r="I542" s="349"/>
      <c r="J542" s="951"/>
      <c r="K542" s="886"/>
    </row>
    <row r="543" spans="1:11">
      <c r="A543" s="350"/>
      <c r="B543" s="364"/>
      <c r="C543" s="334"/>
      <c r="D543" s="335"/>
      <c r="E543" s="895"/>
      <c r="F543" s="886"/>
      <c r="G543" s="397"/>
      <c r="H543" s="336"/>
      <c r="I543" s="349"/>
      <c r="J543" s="951"/>
      <c r="K543" s="886"/>
    </row>
    <row r="544" spans="1:11">
      <c r="A544" s="350"/>
      <c r="B544" s="364"/>
      <c r="C544" s="334"/>
      <c r="D544" s="335"/>
      <c r="E544" s="895"/>
      <c r="F544" s="886"/>
      <c r="G544" s="397"/>
      <c r="H544" s="336"/>
      <c r="I544" s="349"/>
      <c r="J544" s="951"/>
      <c r="K544" s="886"/>
    </row>
    <row r="545" spans="1:11">
      <c r="A545" s="350"/>
      <c r="B545" s="364"/>
      <c r="C545" s="334"/>
      <c r="D545" s="335"/>
      <c r="E545" s="895"/>
      <c r="F545" s="886"/>
      <c r="G545" s="397"/>
      <c r="H545" s="336"/>
      <c r="I545" s="349"/>
      <c r="J545" s="951"/>
      <c r="K545" s="886"/>
    </row>
    <row r="546" spans="1:11">
      <c r="A546" s="350"/>
      <c r="B546" s="364"/>
      <c r="C546" s="334"/>
      <c r="D546" s="335"/>
      <c r="E546" s="895"/>
      <c r="F546" s="886"/>
      <c r="G546" s="397"/>
      <c r="H546" s="336"/>
      <c r="I546" s="349"/>
      <c r="J546" s="951"/>
      <c r="K546" s="886"/>
    </row>
    <row r="547" spans="1:11">
      <c r="A547" s="350"/>
      <c r="B547" s="364"/>
      <c r="C547" s="334"/>
      <c r="D547" s="335"/>
      <c r="E547" s="895"/>
      <c r="F547" s="886"/>
      <c r="G547" s="397"/>
      <c r="H547" s="336"/>
      <c r="I547" s="349"/>
      <c r="J547" s="951"/>
      <c r="K547" s="886"/>
    </row>
    <row r="548" spans="1:11">
      <c r="A548" s="350"/>
      <c r="B548" s="364"/>
      <c r="C548" s="334"/>
      <c r="D548" s="335"/>
      <c r="E548" s="895"/>
      <c r="F548" s="886"/>
      <c r="G548" s="397"/>
      <c r="H548" s="336"/>
      <c r="I548" s="349"/>
      <c r="J548" s="951"/>
      <c r="K548" s="886"/>
    </row>
    <row r="549" spans="1:11">
      <c r="A549" s="350"/>
      <c r="B549" s="364"/>
      <c r="C549" s="334"/>
      <c r="D549" s="335"/>
      <c r="E549" s="895"/>
      <c r="F549" s="886"/>
      <c r="G549" s="397"/>
      <c r="H549" s="336"/>
      <c r="I549" s="349"/>
      <c r="J549" s="951"/>
      <c r="K549" s="886"/>
    </row>
    <row r="550" spans="1:11">
      <c r="A550" s="350"/>
      <c r="B550" s="364"/>
      <c r="C550" s="334"/>
      <c r="D550" s="335"/>
      <c r="E550" s="895"/>
      <c r="F550" s="886"/>
      <c r="G550" s="397"/>
      <c r="H550" s="336"/>
      <c r="I550" s="349"/>
      <c r="J550" s="951"/>
      <c r="K550" s="886"/>
    </row>
    <row r="551" spans="1:11">
      <c r="A551" s="350"/>
      <c r="B551" s="347"/>
      <c r="C551" s="334"/>
      <c r="D551" s="335"/>
      <c r="E551" s="895"/>
      <c r="F551" s="886"/>
      <c r="G551" s="397"/>
      <c r="H551" s="336"/>
      <c r="I551" s="349"/>
      <c r="J551" s="951"/>
      <c r="K551" s="886"/>
    </row>
    <row r="552" spans="1:11">
      <c r="A552" s="350"/>
      <c r="B552" s="347"/>
      <c r="C552" s="334"/>
      <c r="D552" s="335"/>
      <c r="E552" s="895"/>
      <c r="F552" s="886"/>
      <c r="G552" s="397"/>
      <c r="H552" s="336"/>
      <c r="I552" s="349"/>
      <c r="J552" s="951"/>
      <c r="K552" s="886"/>
    </row>
    <row r="553" spans="1:11">
      <c r="A553" s="350"/>
      <c r="B553" s="347"/>
      <c r="C553" s="334"/>
      <c r="D553" s="335"/>
      <c r="E553" s="895"/>
      <c r="F553" s="886"/>
      <c r="G553" s="397"/>
      <c r="H553" s="336"/>
      <c r="I553" s="349"/>
      <c r="J553" s="951"/>
      <c r="K553" s="886"/>
    </row>
    <row r="554" spans="1:11">
      <c r="A554" s="350"/>
      <c r="B554" s="347"/>
      <c r="C554" s="334"/>
      <c r="D554" s="335"/>
      <c r="E554" s="895"/>
      <c r="F554" s="886"/>
      <c r="G554" s="397"/>
      <c r="H554" s="336"/>
      <c r="I554" s="349"/>
      <c r="J554" s="951"/>
      <c r="K554" s="886"/>
    </row>
    <row r="555" spans="1:11">
      <c r="A555" s="350"/>
      <c r="B555" s="347"/>
      <c r="C555" s="334"/>
      <c r="D555" s="335"/>
      <c r="E555" s="895"/>
      <c r="F555" s="886"/>
      <c r="G555" s="397"/>
      <c r="H555" s="336"/>
      <c r="I555" s="349"/>
      <c r="J555" s="951"/>
      <c r="K555" s="886"/>
    </row>
    <row r="556" spans="1:11" ht="36.75" thickBot="1">
      <c r="A556" s="319"/>
      <c r="B556" s="308" t="s">
        <v>658</v>
      </c>
      <c r="C556" s="339"/>
      <c r="D556" s="340"/>
      <c r="E556" s="898"/>
      <c r="F556" s="892">
        <f>SUM(F523:F555)</f>
        <v>4624.347826086956</v>
      </c>
      <c r="G556" s="467"/>
      <c r="H556" s="339"/>
      <c r="I556" s="340"/>
      <c r="J556" s="955"/>
      <c r="K556" s="892">
        <f>SUM(K523:K555)</f>
        <v>6052.173913043478</v>
      </c>
    </row>
    <row r="557" spans="1:11" ht="20.25" thickTop="1">
      <c r="A557" s="447"/>
      <c r="B557" s="448" t="s">
        <v>371</v>
      </c>
      <c r="C557" s="449"/>
      <c r="D557" s="449"/>
      <c r="E557" s="924"/>
      <c r="F557" s="927"/>
      <c r="G557" s="450"/>
      <c r="H557" s="451"/>
      <c r="I557" s="451"/>
      <c r="J557" s="928"/>
      <c r="K557" s="928"/>
    </row>
    <row r="558" spans="1:11">
      <c r="A558" s="447"/>
      <c r="B558" s="448" t="s">
        <v>555</v>
      </c>
      <c r="C558" s="449"/>
      <c r="D558" s="449"/>
      <c r="E558" s="924"/>
      <c r="F558" s="927"/>
      <c r="G558" s="450"/>
      <c r="H558" s="451"/>
      <c r="I558" s="451"/>
      <c r="J558" s="928"/>
      <c r="K558" s="928"/>
    </row>
    <row r="559" spans="1:11">
      <c r="A559" s="447"/>
      <c r="B559" s="477" t="s">
        <v>389</v>
      </c>
      <c r="C559" s="449"/>
      <c r="D559" s="449"/>
      <c r="E559" s="924"/>
      <c r="F559" s="927"/>
      <c r="G559" s="450"/>
      <c r="H559" s="451"/>
      <c r="I559" s="451"/>
      <c r="J559" s="928"/>
      <c r="K559" s="928"/>
    </row>
    <row r="560" spans="1:11">
      <c r="A560" s="447"/>
      <c r="B560" s="448" t="s">
        <v>556</v>
      </c>
      <c r="C560" s="449"/>
      <c r="D560" s="449"/>
      <c r="E560" s="924"/>
      <c r="F560" s="928"/>
      <c r="G560" s="450"/>
      <c r="H560" s="451"/>
      <c r="I560" s="451"/>
      <c r="J560" s="928"/>
      <c r="K560" s="928"/>
    </row>
    <row r="561" spans="1:23" ht="36">
      <c r="A561" s="424"/>
      <c r="B561" s="430" t="s">
        <v>367</v>
      </c>
      <c r="C561" s="427"/>
      <c r="D561" s="427"/>
      <c r="E561" s="925"/>
      <c r="F561" s="923">
        <f t="shared" ref="F561:F580" si="98">D561*E561</f>
        <v>0</v>
      </c>
      <c r="G561" s="428"/>
      <c r="H561" s="429"/>
      <c r="I561" s="429"/>
      <c r="J561" s="972"/>
      <c r="K561" s="917">
        <f t="shared" ref="K561:K566" si="99">I561*J561</f>
        <v>0</v>
      </c>
    </row>
    <row r="562" spans="1:23">
      <c r="A562" s="424">
        <v>1</v>
      </c>
      <c r="B562" s="431" t="s">
        <v>368</v>
      </c>
      <c r="C562" s="432" t="s">
        <v>20</v>
      </c>
      <c r="D562" s="433">
        <f>D474+D476</f>
        <v>383</v>
      </c>
      <c r="E562" s="925">
        <f>E434</f>
        <v>0.86956521739130432</v>
      </c>
      <c r="F562" s="923">
        <f t="shared" si="98"/>
        <v>333.04347826086956</v>
      </c>
      <c r="G562" s="434" t="s">
        <v>106</v>
      </c>
      <c r="H562" s="435" t="s">
        <v>369</v>
      </c>
      <c r="I562" s="436">
        <f>ROUND(D565/80,0)</f>
        <v>5</v>
      </c>
      <c r="J562" s="973">
        <v>101.44927536231884</v>
      </c>
      <c r="K562" s="917">
        <f t="shared" si="99"/>
        <v>507.24637681159425</v>
      </c>
      <c r="W562" s="8">
        <f>J562/3450</f>
        <v>2.9405587061541692E-2</v>
      </c>
    </row>
    <row r="563" spans="1:23">
      <c r="A563" s="424">
        <f>A562+1</f>
        <v>2</v>
      </c>
      <c r="B563" s="437" t="s">
        <v>370</v>
      </c>
      <c r="C563" s="432" t="s">
        <v>24</v>
      </c>
      <c r="D563" s="433">
        <f>D475</f>
        <v>156</v>
      </c>
      <c r="E563" s="925">
        <f>1000/3450</f>
        <v>0.28985507246376813</v>
      </c>
      <c r="F563" s="923">
        <f t="shared" si="98"/>
        <v>45.217391304347828</v>
      </c>
      <c r="G563" s="434" t="s">
        <v>77</v>
      </c>
      <c r="H563" s="435" t="s">
        <v>369</v>
      </c>
      <c r="I563" s="436">
        <f>ROUND(D565/80,0)</f>
        <v>5</v>
      </c>
      <c r="J563" s="973">
        <v>18.840579710144926</v>
      </c>
      <c r="K563" s="917">
        <f t="shared" si="99"/>
        <v>94.202898550724626</v>
      </c>
      <c r="W563" s="8">
        <f t="shared" ref="W563:W566" si="100">J563/3450</f>
        <v>5.4610375971434564E-3</v>
      </c>
    </row>
    <row r="564" spans="1:23">
      <c r="A564" s="424">
        <v>3</v>
      </c>
      <c r="B564" s="431" t="s">
        <v>557</v>
      </c>
      <c r="C564" s="432" t="s">
        <v>20</v>
      </c>
      <c r="D564" s="433">
        <v>0</v>
      </c>
      <c r="E564" s="925">
        <f>E562</f>
        <v>0.86956521739130432</v>
      </c>
      <c r="F564" s="923">
        <f t="shared" si="98"/>
        <v>0</v>
      </c>
      <c r="G564" s="434" t="s">
        <v>107</v>
      </c>
      <c r="H564" s="435" t="s">
        <v>108</v>
      </c>
      <c r="I564" s="436">
        <v>1</v>
      </c>
      <c r="J564" s="973">
        <v>28.985507246376812</v>
      </c>
      <c r="K564" s="917">
        <f t="shared" si="99"/>
        <v>28.985507246376812</v>
      </c>
      <c r="W564" s="8">
        <f t="shared" si="100"/>
        <v>8.4015963032976274E-3</v>
      </c>
    </row>
    <row r="565" spans="1:23">
      <c r="A565" s="424"/>
      <c r="B565" s="431"/>
      <c r="C565" s="432"/>
      <c r="D565" s="682">
        <f>D562+(D563*0.25)+D564</f>
        <v>422</v>
      </c>
      <c r="E565" s="925"/>
      <c r="F565" s="923">
        <f t="shared" si="98"/>
        <v>0</v>
      </c>
      <c r="G565" s="434" t="s">
        <v>110</v>
      </c>
      <c r="H565" s="435" t="s">
        <v>236</v>
      </c>
      <c r="I565" s="436">
        <v>1</v>
      </c>
      <c r="J565" s="973">
        <f>J58</f>
        <v>34.782608695652172</v>
      </c>
      <c r="K565" s="917">
        <f t="shared" si="99"/>
        <v>34.782608695652172</v>
      </c>
    </row>
    <row r="566" spans="1:23">
      <c r="A566" s="424"/>
      <c r="B566" s="431"/>
      <c r="C566" s="432"/>
      <c r="D566" s="427"/>
      <c r="E566" s="925"/>
      <c r="F566" s="923">
        <f t="shared" si="98"/>
        <v>0</v>
      </c>
      <c r="G566" s="434" t="s">
        <v>111</v>
      </c>
      <c r="H566" s="435" t="s">
        <v>236</v>
      </c>
      <c r="I566" s="438">
        <v>1</v>
      </c>
      <c r="J566" s="973">
        <v>39.130434782608695</v>
      </c>
      <c r="K566" s="917">
        <f t="shared" si="99"/>
        <v>39.130434782608695</v>
      </c>
      <c r="W566" s="8">
        <f t="shared" si="100"/>
        <v>1.1342155009451797E-2</v>
      </c>
    </row>
    <row r="567" spans="1:23">
      <c r="A567" s="424"/>
      <c r="B567" s="425" t="s">
        <v>558</v>
      </c>
      <c r="C567" s="426"/>
      <c r="D567" s="427"/>
      <c r="E567" s="925"/>
      <c r="F567" s="923">
        <f t="shared" si="98"/>
        <v>0</v>
      </c>
      <c r="G567" s="445"/>
      <c r="H567" s="446"/>
      <c r="I567" s="446"/>
      <c r="J567" s="971"/>
      <c r="K567" s="917">
        <f t="shared" ref="K567:K579" si="101">I567*J567</f>
        <v>0</v>
      </c>
    </row>
    <row r="568" spans="1:23">
      <c r="A568" s="424"/>
      <c r="B568" s="425" t="s">
        <v>559</v>
      </c>
      <c r="C568" s="426"/>
      <c r="D568" s="427"/>
      <c r="E568" s="925"/>
      <c r="F568" s="923">
        <f t="shared" si="98"/>
        <v>0</v>
      </c>
      <c r="G568" s="445"/>
      <c r="H568" s="446"/>
      <c r="I568" s="446"/>
      <c r="J568" s="971"/>
      <c r="K568" s="917"/>
    </row>
    <row r="569" spans="1:23" ht="36">
      <c r="A569" s="424"/>
      <c r="B569" s="430" t="s">
        <v>373</v>
      </c>
      <c r="C569" s="427"/>
      <c r="D569" s="427"/>
      <c r="E569" s="925"/>
      <c r="F569" s="923">
        <f t="shared" si="98"/>
        <v>0</v>
      </c>
      <c r="G569" s="445"/>
      <c r="H569" s="446"/>
      <c r="I569" s="446"/>
      <c r="J569" s="971"/>
      <c r="K569" s="917">
        <f t="shared" si="101"/>
        <v>0</v>
      </c>
    </row>
    <row r="570" spans="1:23">
      <c r="A570" s="424">
        <v>4</v>
      </c>
      <c r="B570" s="431" t="s">
        <v>368</v>
      </c>
      <c r="C570" s="432" t="s">
        <v>20</v>
      </c>
      <c r="D570" s="433">
        <f>D482</f>
        <v>371</v>
      </c>
      <c r="E570" s="925">
        <f>E562</f>
        <v>0.86956521739130432</v>
      </c>
      <c r="F570" s="923">
        <f t="shared" si="98"/>
        <v>322.60869565217388</v>
      </c>
      <c r="G570" s="330" t="s">
        <v>112</v>
      </c>
      <c r="H570" s="296" t="s">
        <v>369</v>
      </c>
      <c r="I570" s="343">
        <f>ROUND((D573/80),0)</f>
        <v>5</v>
      </c>
      <c r="J570" s="952">
        <v>100</v>
      </c>
      <c r="K570" s="917">
        <f t="shared" si="101"/>
        <v>500</v>
      </c>
      <c r="W570" s="8">
        <f>J570/3450</f>
        <v>2.8985507246376812E-2</v>
      </c>
    </row>
    <row r="571" spans="1:23">
      <c r="A571" s="424">
        <f>A570+1</f>
        <v>5</v>
      </c>
      <c r="B571" s="431" t="s">
        <v>99</v>
      </c>
      <c r="C571" s="432" t="s">
        <v>24</v>
      </c>
      <c r="D571" s="433">
        <f>D563</f>
        <v>156</v>
      </c>
      <c r="E571" s="925">
        <f>E563</f>
        <v>0.28985507246376813</v>
      </c>
      <c r="F571" s="923">
        <f t="shared" si="98"/>
        <v>45.217391304347828</v>
      </c>
      <c r="G571" s="330" t="s">
        <v>77</v>
      </c>
      <c r="H571" s="296" t="s">
        <v>369</v>
      </c>
      <c r="I571" s="343">
        <f>ROUND((D573/60),0)</f>
        <v>7</v>
      </c>
      <c r="J571" s="952">
        <f>J563</f>
        <v>18.840579710144926</v>
      </c>
      <c r="K571" s="917">
        <f t="shared" si="101"/>
        <v>131.88405797101447</v>
      </c>
    </row>
    <row r="572" spans="1:23">
      <c r="A572" s="424">
        <f>A571+1</f>
        <v>6</v>
      </c>
      <c r="B572" s="431" t="s">
        <v>452</v>
      </c>
      <c r="C572" s="432" t="s">
        <v>20</v>
      </c>
      <c r="D572" s="427">
        <v>28</v>
      </c>
      <c r="E572" s="925">
        <f>E570</f>
        <v>0.86956521739130432</v>
      </c>
      <c r="F572" s="923">
        <f t="shared" si="98"/>
        <v>24.34782608695652</v>
      </c>
      <c r="G572" s="330" t="s">
        <v>85</v>
      </c>
      <c r="H572" s="296" t="s">
        <v>86</v>
      </c>
      <c r="I572" s="343">
        <f>ROUND((D573/40),0)</f>
        <v>11</v>
      </c>
      <c r="J572" s="952">
        <v>8.695652173913043</v>
      </c>
      <c r="K572" s="917">
        <f t="shared" si="101"/>
        <v>95.65217391304347</v>
      </c>
      <c r="W572" s="8">
        <f t="shared" ref="W571:W576" si="102">J572/3450</f>
        <v>2.520478890989288E-3</v>
      </c>
    </row>
    <row r="573" spans="1:23">
      <c r="A573" s="424"/>
      <c r="B573" s="431"/>
      <c r="C573" s="432"/>
      <c r="D573" s="682">
        <f>D570+(D571*0.25)+D572</f>
        <v>438</v>
      </c>
      <c r="E573" s="925"/>
      <c r="F573" s="923">
        <f t="shared" si="98"/>
        <v>0</v>
      </c>
      <c r="G573" s="330" t="s">
        <v>107</v>
      </c>
      <c r="H573" s="296" t="s">
        <v>108</v>
      </c>
      <c r="I573" s="343">
        <v>1</v>
      </c>
      <c r="J573" s="952">
        <v>43.478260869565219</v>
      </c>
      <c r="K573" s="917">
        <f t="shared" si="101"/>
        <v>43.478260869565219</v>
      </c>
      <c r="W573" s="8">
        <f t="shared" si="102"/>
        <v>1.2602394454946441E-2</v>
      </c>
    </row>
    <row r="574" spans="1:23">
      <c r="A574" s="424"/>
      <c r="B574" s="431"/>
      <c r="C574" s="432"/>
      <c r="D574" s="427"/>
      <c r="E574" s="925"/>
      <c r="F574" s="923">
        <f t="shared" si="98"/>
        <v>0</v>
      </c>
      <c r="G574" s="330" t="s">
        <v>109</v>
      </c>
      <c r="H574" s="296" t="s">
        <v>45</v>
      </c>
      <c r="I574" s="343">
        <v>10</v>
      </c>
      <c r="J574" s="952">
        <v>0.86956521739130432</v>
      </c>
      <c r="K574" s="917">
        <f t="shared" si="101"/>
        <v>8.695652173913043</v>
      </c>
      <c r="W574" s="8">
        <f t="shared" si="102"/>
        <v>2.5204788909892879E-4</v>
      </c>
    </row>
    <row r="575" spans="1:23">
      <c r="A575" s="424"/>
      <c r="B575" s="431"/>
      <c r="C575" s="432"/>
      <c r="D575" s="427"/>
      <c r="E575" s="925"/>
      <c r="F575" s="923">
        <f t="shared" si="98"/>
        <v>0</v>
      </c>
      <c r="G575" s="330" t="s">
        <v>110</v>
      </c>
      <c r="H575" s="435" t="s">
        <v>236</v>
      </c>
      <c r="I575" s="343">
        <v>1</v>
      </c>
      <c r="J575" s="952">
        <f>J565</f>
        <v>34.782608695652172</v>
      </c>
      <c r="K575" s="917">
        <f t="shared" si="101"/>
        <v>34.782608695652172</v>
      </c>
    </row>
    <row r="576" spans="1:23">
      <c r="A576" s="424"/>
      <c r="B576" s="431"/>
      <c r="C576" s="432"/>
      <c r="D576" s="427"/>
      <c r="E576" s="925"/>
      <c r="F576" s="923">
        <f t="shared" si="98"/>
        <v>0</v>
      </c>
      <c r="G576" s="330" t="s">
        <v>111</v>
      </c>
      <c r="H576" s="435" t="s">
        <v>236</v>
      </c>
      <c r="I576" s="438">
        <v>1</v>
      </c>
      <c r="J576" s="952">
        <f>J566</f>
        <v>39.130434782608695</v>
      </c>
      <c r="K576" s="917">
        <f t="shared" si="101"/>
        <v>39.130434782608695</v>
      </c>
    </row>
    <row r="577" spans="1:11">
      <c r="A577" s="424"/>
      <c r="B577" s="425" t="s">
        <v>560</v>
      </c>
      <c r="C577" s="426"/>
      <c r="D577" s="427"/>
      <c r="E577" s="925"/>
      <c r="F577" s="923">
        <f t="shared" si="98"/>
        <v>0</v>
      </c>
      <c r="G577" s="445"/>
      <c r="H577" s="446"/>
      <c r="I577" s="446"/>
      <c r="J577" s="971"/>
      <c r="K577" s="917">
        <f t="shared" si="101"/>
        <v>0</v>
      </c>
    </row>
    <row r="578" spans="1:11" ht="36">
      <c r="A578" s="424"/>
      <c r="B578" s="430" t="s">
        <v>373</v>
      </c>
      <c r="C578" s="427"/>
      <c r="D578" s="427"/>
      <c r="E578" s="925"/>
      <c r="F578" s="923">
        <f t="shared" si="98"/>
        <v>0</v>
      </c>
      <c r="G578" s="445"/>
      <c r="H578" s="446"/>
      <c r="I578" s="446"/>
      <c r="J578" s="971"/>
      <c r="K578" s="917">
        <f t="shared" si="101"/>
        <v>0</v>
      </c>
    </row>
    <row r="579" spans="1:11">
      <c r="A579" s="424">
        <v>7</v>
      </c>
      <c r="B579" s="431" t="s">
        <v>368</v>
      </c>
      <c r="C579" s="432" t="s">
        <v>20</v>
      </c>
      <c r="D579" s="427">
        <f>D492</f>
        <v>149</v>
      </c>
      <c r="E579" s="925">
        <f>E570</f>
        <v>0.86956521739130432</v>
      </c>
      <c r="F579" s="923">
        <f t="shared" si="98"/>
        <v>129.56521739130434</v>
      </c>
      <c r="G579" s="330" t="s">
        <v>379</v>
      </c>
      <c r="H579" s="296" t="s">
        <v>369</v>
      </c>
      <c r="I579" s="343">
        <f>ROUND((D581/80),0)</f>
        <v>2</v>
      </c>
      <c r="J579" s="952">
        <f>285000/3450</f>
        <v>82.608695652173907</v>
      </c>
      <c r="K579" s="917">
        <f t="shared" si="101"/>
        <v>165.21739130434781</v>
      </c>
    </row>
    <row r="580" spans="1:11">
      <c r="A580" s="424">
        <f>A579+1</f>
        <v>8</v>
      </c>
      <c r="B580" s="431" t="s">
        <v>562</v>
      </c>
      <c r="C580" s="432" t="s">
        <v>24</v>
      </c>
      <c r="D580" s="427">
        <f>D493</f>
        <v>124</v>
      </c>
      <c r="E580" s="925">
        <f>E571</f>
        <v>0.28985507246376813</v>
      </c>
      <c r="F580" s="923">
        <f t="shared" si="98"/>
        <v>35.94202898550725</v>
      </c>
      <c r="G580" s="330" t="s">
        <v>77</v>
      </c>
      <c r="H580" s="296" t="s">
        <v>369</v>
      </c>
      <c r="I580" s="343">
        <f>ROUND((D581/60),0)</f>
        <v>3</v>
      </c>
      <c r="J580" s="952">
        <f>J571</f>
        <v>18.840579710144926</v>
      </c>
      <c r="K580" s="917">
        <f t="shared" ref="K580:K581" si="103">I580*J580</f>
        <v>56.521739130434781</v>
      </c>
    </row>
    <row r="581" spans="1:11">
      <c r="A581" s="424"/>
      <c r="B581" s="431"/>
      <c r="C581" s="432"/>
      <c r="D581" s="682">
        <f>D579+(D580*0.2)</f>
        <v>173.8</v>
      </c>
      <c r="E581" s="925"/>
      <c r="F581" s="929"/>
      <c r="G581" s="330" t="s">
        <v>85</v>
      </c>
      <c r="H581" s="296" t="s">
        <v>86</v>
      </c>
      <c r="I581" s="343">
        <f>ROUND((D581/40),0)</f>
        <v>4</v>
      </c>
      <c r="J581" s="952">
        <f>J572</f>
        <v>8.695652173913043</v>
      </c>
      <c r="K581" s="917">
        <f t="shared" si="103"/>
        <v>34.782608695652172</v>
      </c>
    </row>
    <row r="582" spans="1:11" ht="36.75" thickBot="1">
      <c r="A582" s="455"/>
      <c r="B582" s="308" t="s">
        <v>561</v>
      </c>
      <c r="C582" s="456"/>
      <c r="D582" s="457"/>
      <c r="E582" s="930"/>
      <c r="F582" s="931">
        <f>SUM(F561:F581)</f>
        <v>935.94202898550725</v>
      </c>
      <c r="G582" s="458"/>
      <c r="H582" s="459"/>
      <c r="I582" s="460"/>
      <c r="J582" s="974"/>
      <c r="K582" s="931">
        <f>SUM(K561:K581)</f>
        <v>1814.4927536231885</v>
      </c>
    </row>
    <row r="583" spans="1:11" ht="20.25" thickTop="1">
      <c r="A583" s="447"/>
      <c r="B583" s="477" t="s">
        <v>330</v>
      </c>
      <c r="C583" s="449"/>
      <c r="D583" s="449"/>
      <c r="E583" s="924"/>
      <c r="F583" s="927"/>
      <c r="G583" s="450"/>
      <c r="H583" s="451"/>
      <c r="I583" s="451"/>
      <c r="J583" s="928"/>
      <c r="K583" s="928"/>
    </row>
    <row r="584" spans="1:11">
      <c r="A584" s="447"/>
      <c r="B584" s="448" t="s">
        <v>556</v>
      </c>
      <c r="C584" s="449"/>
      <c r="D584" s="449"/>
      <c r="E584" s="924"/>
      <c r="F584" s="928"/>
      <c r="G584" s="450"/>
      <c r="H584" s="451"/>
      <c r="I584" s="451"/>
      <c r="J584" s="928"/>
      <c r="K584" s="928"/>
    </row>
    <row r="585" spans="1:11" ht="36">
      <c r="A585" s="424"/>
      <c r="B585" s="430" t="s">
        <v>367</v>
      </c>
      <c r="C585" s="427"/>
      <c r="D585" s="427"/>
      <c r="E585" s="925"/>
      <c r="F585" s="923">
        <f t="shared" ref="F585:F604" si="104">D585*E585</f>
        <v>0</v>
      </c>
      <c r="G585" s="428"/>
      <c r="H585" s="429"/>
      <c r="I585" s="429"/>
      <c r="J585" s="972"/>
      <c r="K585" s="917">
        <f t="shared" ref="K585:K591" si="105">I585*J585</f>
        <v>0</v>
      </c>
    </row>
    <row r="586" spans="1:11">
      <c r="A586" s="424">
        <v>1</v>
      </c>
      <c r="B586" s="431" t="s">
        <v>368</v>
      </c>
      <c r="C586" s="432" t="s">
        <v>20</v>
      </c>
      <c r="D586" s="433">
        <f>D500+D502</f>
        <v>190</v>
      </c>
      <c r="E586" s="925">
        <f>E570</f>
        <v>0.86956521739130432</v>
      </c>
      <c r="F586" s="923">
        <f t="shared" si="104"/>
        <v>165.21739130434781</v>
      </c>
      <c r="G586" s="434" t="s">
        <v>106</v>
      </c>
      <c r="H586" s="435" t="s">
        <v>369</v>
      </c>
      <c r="I586" s="436">
        <f>ROUND(D589/80,0)</f>
        <v>3</v>
      </c>
      <c r="J586" s="973">
        <f>J562</f>
        <v>101.44927536231884</v>
      </c>
      <c r="K586" s="917">
        <f t="shared" si="105"/>
        <v>304.3478260869565</v>
      </c>
    </row>
    <row r="587" spans="1:11">
      <c r="A587" s="424">
        <f>A586+1</f>
        <v>2</v>
      </c>
      <c r="B587" s="437" t="s">
        <v>370</v>
      </c>
      <c r="C587" s="432" t="s">
        <v>24</v>
      </c>
      <c r="D587" s="433">
        <f>D501</f>
        <v>157</v>
      </c>
      <c r="E587" s="925">
        <f>E563</f>
        <v>0.28985507246376813</v>
      </c>
      <c r="F587" s="923">
        <f t="shared" si="104"/>
        <v>45.507246376811594</v>
      </c>
      <c r="G587" s="434" t="s">
        <v>77</v>
      </c>
      <c r="H587" s="435" t="s">
        <v>369</v>
      </c>
      <c r="I587" s="436">
        <f>ROUND(D589/80,0)</f>
        <v>3</v>
      </c>
      <c r="J587" s="973">
        <f>J563</f>
        <v>18.840579710144926</v>
      </c>
      <c r="K587" s="917">
        <f t="shared" si="105"/>
        <v>56.521739130434781</v>
      </c>
    </row>
    <row r="588" spans="1:11">
      <c r="A588" s="424">
        <v>3</v>
      </c>
      <c r="B588" s="431" t="s">
        <v>557</v>
      </c>
      <c r="C588" s="432" t="s">
        <v>20</v>
      </c>
      <c r="D588" s="433">
        <f>D529</f>
        <v>0</v>
      </c>
      <c r="E588" s="925">
        <f>E586</f>
        <v>0.86956521739130432</v>
      </c>
      <c r="F588" s="923">
        <f t="shared" si="104"/>
        <v>0</v>
      </c>
      <c r="G588" s="434" t="s">
        <v>107</v>
      </c>
      <c r="H588" s="435" t="s">
        <v>108</v>
      </c>
      <c r="I588" s="436">
        <v>1</v>
      </c>
      <c r="J588" s="973">
        <f>J564</f>
        <v>28.985507246376812</v>
      </c>
      <c r="K588" s="917">
        <f t="shared" si="105"/>
        <v>28.985507246376812</v>
      </c>
    </row>
    <row r="589" spans="1:11">
      <c r="A589" s="424"/>
      <c r="B589" s="431"/>
      <c r="C589" s="432"/>
      <c r="D589" s="682">
        <f>D586+(D587*0.25)+D588</f>
        <v>229.25</v>
      </c>
      <c r="E589" s="925"/>
      <c r="F589" s="923">
        <f t="shared" si="104"/>
        <v>0</v>
      </c>
      <c r="G589" s="434" t="s">
        <v>110</v>
      </c>
      <c r="H589" s="435" t="s">
        <v>236</v>
      </c>
      <c r="I589" s="436">
        <v>1</v>
      </c>
      <c r="J589" s="973">
        <f>J565</f>
        <v>34.782608695652172</v>
      </c>
      <c r="K589" s="917">
        <f t="shared" si="105"/>
        <v>34.782608695652172</v>
      </c>
    </row>
    <row r="590" spans="1:11">
      <c r="A590" s="424"/>
      <c r="B590" s="431"/>
      <c r="C590" s="432"/>
      <c r="D590" s="427"/>
      <c r="E590" s="925"/>
      <c r="F590" s="923">
        <f t="shared" si="104"/>
        <v>0</v>
      </c>
      <c r="G590" s="434" t="s">
        <v>111</v>
      </c>
      <c r="H590" s="435" t="s">
        <v>236</v>
      </c>
      <c r="I590" s="438">
        <v>1</v>
      </c>
      <c r="J590" s="973">
        <f>J566</f>
        <v>39.130434782608695</v>
      </c>
      <c r="K590" s="917">
        <f t="shared" si="105"/>
        <v>39.130434782608695</v>
      </c>
    </row>
    <row r="591" spans="1:11">
      <c r="A591" s="424"/>
      <c r="B591" s="425" t="s">
        <v>558</v>
      </c>
      <c r="C591" s="426"/>
      <c r="D591" s="427"/>
      <c r="E591" s="925"/>
      <c r="F591" s="923">
        <f t="shared" si="104"/>
        <v>0</v>
      </c>
      <c r="G591" s="445"/>
      <c r="H591" s="446"/>
      <c r="I591" s="446"/>
      <c r="J591" s="971"/>
      <c r="K591" s="917">
        <f t="shared" si="105"/>
        <v>0</v>
      </c>
    </row>
    <row r="592" spans="1:11">
      <c r="A592" s="424"/>
      <c r="B592" s="425" t="s">
        <v>559</v>
      </c>
      <c r="C592" s="426"/>
      <c r="D592" s="427"/>
      <c r="E592" s="925"/>
      <c r="F592" s="923">
        <f t="shared" si="104"/>
        <v>0</v>
      </c>
      <c r="G592" s="445"/>
      <c r="H592" s="446"/>
      <c r="I592" s="446"/>
      <c r="J592" s="971"/>
      <c r="K592" s="917"/>
    </row>
    <row r="593" spans="1:11" ht="36">
      <c r="A593" s="424"/>
      <c r="B593" s="430" t="s">
        <v>373</v>
      </c>
      <c r="C593" s="427"/>
      <c r="D593" s="427"/>
      <c r="E593" s="925"/>
      <c r="F593" s="923">
        <f t="shared" si="104"/>
        <v>0</v>
      </c>
      <c r="G593" s="445"/>
      <c r="H593" s="446"/>
      <c r="I593" s="446"/>
      <c r="J593" s="971"/>
      <c r="K593" s="917">
        <f t="shared" ref="K593:K605" si="106">I593*J593</f>
        <v>0</v>
      </c>
    </row>
    <row r="594" spans="1:11">
      <c r="A594" s="424">
        <v>4</v>
      </c>
      <c r="B594" s="431" t="s">
        <v>368</v>
      </c>
      <c r="C594" s="432" t="s">
        <v>20</v>
      </c>
      <c r="D594" s="433">
        <f>D508</f>
        <v>438</v>
      </c>
      <c r="E594" s="925">
        <f>E586</f>
        <v>0.86956521739130432</v>
      </c>
      <c r="F594" s="923">
        <f t="shared" si="104"/>
        <v>380.86956521739131</v>
      </c>
      <c r="G594" s="330" t="s">
        <v>112</v>
      </c>
      <c r="H594" s="296" t="s">
        <v>369</v>
      </c>
      <c r="I594" s="343">
        <f>ROUND((D597/80),0)</f>
        <v>6</v>
      </c>
      <c r="J594" s="952">
        <f>J570</f>
        <v>100</v>
      </c>
      <c r="K594" s="917">
        <f t="shared" si="106"/>
        <v>600</v>
      </c>
    </row>
    <row r="595" spans="1:11">
      <c r="A595" s="424">
        <f>A594+1</f>
        <v>5</v>
      </c>
      <c r="B595" s="431" t="s">
        <v>99</v>
      </c>
      <c r="C595" s="432" t="s">
        <v>24</v>
      </c>
      <c r="D595" s="433">
        <f>D587</f>
        <v>157</v>
      </c>
      <c r="E595" s="925">
        <f>E587</f>
        <v>0.28985507246376813</v>
      </c>
      <c r="F595" s="923">
        <f t="shared" si="104"/>
        <v>45.507246376811594</v>
      </c>
      <c r="G595" s="330" t="s">
        <v>77</v>
      </c>
      <c r="H595" s="296" t="s">
        <v>369</v>
      </c>
      <c r="I595" s="343">
        <f>ROUND((D597/60),0)</f>
        <v>8</v>
      </c>
      <c r="J595" s="952">
        <f>J587</f>
        <v>18.840579710144926</v>
      </c>
      <c r="K595" s="917">
        <f t="shared" si="106"/>
        <v>150.72463768115941</v>
      </c>
    </row>
    <row r="596" spans="1:11">
      <c r="A596" s="424">
        <f>A595+1</f>
        <v>6</v>
      </c>
      <c r="B596" s="431" t="s">
        <v>452</v>
      </c>
      <c r="C596" s="432" t="s">
        <v>20</v>
      </c>
      <c r="D596" s="427">
        <v>0</v>
      </c>
      <c r="E596" s="925">
        <f>E594</f>
        <v>0.86956521739130432</v>
      </c>
      <c r="F596" s="923">
        <f t="shared" si="104"/>
        <v>0</v>
      </c>
      <c r="G596" s="330" t="s">
        <v>85</v>
      </c>
      <c r="H596" s="296" t="s">
        <v>86</v>
      </c>
      <c r="I596" s="343">
        <f>ROUND((D597/40),0)</f>
        <v>12</v>
      </c>
      <c r="J596" s="952">
        <f>J572</f>
        <v>8.695652173913043</v>
      </c>
      <c r="K596" s="917">
        <f t="shared" si="106"/>
        <v>104.34782608695652</v>
      </c>
    </row>
    <row r="597" spans="1:11">
      <c r="A597" s="424"/>
      <c r="B597" s="431"/>
      <c r="C597" s="432"/>
      <c r="D597" s="682">
        <f>D594+D596+(D595*0.25)</f>
        <v>477.25</v>
      </c>
      <c r="E597" s="925"/>
      <c r="F597" s="923">
        <f t="shared" si="104"/>
        <v>0</v>
      </c>
      <c r="G597" s="330" t="s">
        <v>107</v>
      </c>
      <c r="H597" s="296" t="s">
        <v>108</v>
      </c>
      <c r="I597" s="343">
        <v>1</v>
      </c>
      <c r="J597" s="952">
        <f>J588</f>
        <v>28.985507246376812</v>
      </c>
      <c r="K597" s="917">
        <f t="shared" si="106"/>
        <v>28.985507246376812</v>
      </c>
    </row>
    <row r="598" spans="1:11">
      <c r="A598" s="424"/>
      <c r="B598" s="431"/>
      <c r="C598" s="432"/>
      <c r="D598" s="427"/>
      <c r="E598" s="925"/>
      <c r="F598" s="923">
        <f t="shared" si="104"/>
        <v>0</v>
      </c>
      <c r="G598" s="330" t="s">
        <v>109</v>
      </c>
      <c r="H598" s="296" t="s">
        <v>45</v>
      </c>
      <c r="I598" s="343">
        <v>10</v>
      </c>
      <c r="J598" s="952">
        <f>J574</f>
        <v>0.86956521739130432</v>
      </c>
      <c r="K598" s="917">
        <f t="shared" si="106"/>
        <v>8.695652173913043</v>
      </c>
    </row>
    <row r="599" spans="1:11">
      <c r="A599" s="424"/>
      <c r="B599" s="431"/>
      <c r="C599" s="432"/>
      <c r="D599" s="427"/>
      <c r="E599" s="925"/>
      <c r="F599" s="923">
        <f t="shared" si="104"/>
        <v>0</v>
      </c>
      <c r="G599" s="330" t="s">
        <v>110</v>
      </c>
      <c r="H599" s="435" t="s">
        <v>236</v>
      </c>
      <c r="I599" s="343">
        <v>2</v>
      </c>
      <c r="J599" s="952">
        <f>J575</f>
        <v>34.782608695652172</v>
      </c>
      <c r="K599" s="917">
        <f t="shared" si="106"/>
        <v>69.565217391304344</v>
      </c>
    </row>
    <row r="600" spans="1:11">
      <c r="A600" s="424"/>
      <c r="B600" s="431"/>
      <c r="C600" s="432"/>
      <c r="D600" s="427"/>
      <c r="E600" s="925"/>
      <c r="F600" s="923">
        <f t="shared" si="104"/>
        <v>0</v>
      </c>
      <c r="G600" s="330" t="s">
        <v>111</v>
      </c>
      <c r="H600" s="435" t="s">
        <v>236</v>
      </c>
      <c r="I600" s="438">
        <v>1</v>
      </c>
      <c r="J600" s="952">
        <f>J576</f>
        <v>39.130434782608695</v>
      </c>
      <c r="K600" s="917">
        <f t="shared" si="106"/>
        <v>39.130434782608695</v>
      </c>
    </row>
    <row r="601" spans="1:11">
      <c r="A601" s="424"/>
      <c r="B601" s="425" t="s">
        <v>560</v>
      </c>
      <c r="C601" s="426"/>
      <c r="D601" s="427"/>
      <c r="E601" s="925"/>
      <c r="F601" s="923">
        <f t="shared" si="104"/>
        <v>0</v>
      </c>
      <c r="G601" s="445"/>
      <c r="H601" s="446"/>
      <c r="I601" s="446"/>
      <c r="J601" s="971"/>
      <c r="K601" s="917">
        <f t="shared" si="106"/>
        <v>0</v>
      </c>
    </row>
    <row r="602" spans="1:11" ht="36">
      <c r="A602" s="424"/>
      <c r="B602" s="430" t="s">
        <v>373</v>
      </c>
      <c r="C602" s="427"/>
      <c r="D602" s="427"/>
      <c r="E602" s="925"/>
      <c r="F602" s="923">
        <f t="shared" si="104"/>
        <v>0</v>
      </c>
      <c r="G602" s="445"/>
      <c r="H602" s="446"/>
      <c r="I602" s="446"/>
      <c r="J602" s="971"/>
      <c r="K602" s="917">
        <f t="shared" si="106"/>
        <v>0</v>
      </c>
    </row>
    <row r="603" spans="1:11">
      <c r="A603" s="424">
        <v>6</v>
      </c>
      <c r="B603" s="431" t="s">
        <v>368</v>
      </c>
      <c r="C603" s="432" t="s">
        <v>20</v>
      </c>
      <c r="D603" s="427">
        <f>D518</f>
        <v>153</v>
      </c>
      <c r="E603" s="925">
        <f>E594</f>
        <v>0.86956521739130432</v>
      </c>
      <c r="F603" s="923">
        <f t="shared" si="104"/>
        <v>133.04347826086956</v>
      </c>
      <c r="G603" s="330" t="s">
        <v>379</v>
      </c>
      <c r="H603" s="296" t="s">
        <v>369</v>
      </c>
      <c r="I603" s="343">
        <f>ROUNDUP((D605/80),0)</f>
        <v>3</v>
      </c>
      <c r="J603" s="952">
        <f>J579</f>
        <v>82.608695652173907</v>
      </c>
      <c r="K603" s="917">
        <f t="shared" si="106"/>
        <v>247.82608695652172</v>
      </c>
    </row>
    <row r="604" spans="1:11">
      <c r="A604" s="424">
        <v>7</v>
      </c>
      <c r="B604" s="431" t="s">
        <v>562</v>
      </c>
      <c r="C604" s="432" t="s">
        <v>24</v>
      </c>
      <c r="D604" s="427">
        <f>D519</f>
        <v>170</v>
      </c>
      <c r="E604" s="925">
        <f>E595</f>
        <v>0.28985507246376813</v>
      </c>
      <c r="F604" s="923">
        <f t="shared" si="104"/>
        <v>49.275362318840578</v>
      </c>
      <c r="G604" s="330" t="s">
        <v>77</v>
      </c>
      <c r="H604" s="296" t="s">
        <v>369</v>
      </c>
      <c r="I604" s="343">
        <f>ROUND((D605/60),0)</f>
        <v>3</v>
      </c>
      <c r="J604" s="952">
        <f>J595</f>
        <v>18.840579710144926</v>
      </c>
      <c r="K604" s="917">
        <f t="shared" si="106"/>
        <v>56.521739130434781</v>
      </c>
    </row>
    <row r="605" spans="1:11">
      <c r="A605" s="424"/>
      <c r="B605" s="431"/>
      <c r="C605" s="432"/>
      <c r="D605" s="682">
        <f>D603+(D604*0.1)</f>
        <v>170</v>
      </c>
      <c r="E605" s="925"/>
      <c r="F605" s="929"/>
      <c r="G605" s="330" t="s">
        <v>85</v>
      </c>
      <c r="H605" s="296" t="s">
        <v>86</v>
      </c>
      <c r="I605" s="343">
        <f>ROUND((D605/40),0)</f>
        <v>4</v>
      </c>
      <c r="J605" s="952">
        <f>J596</f>
        <v>8.695652173913043</v>
      </c>
      <c r="K605" s="917">
        <f t="shared" si="106"/>
        <v>34.782608695652172</v>
      </c>
    </row>
    <row r="606" spans="1:11" ht="36.75" thickBot="1">
      <c r="A606" s="455"/>
      <c r="B606" s="308" t="s">
        <v>561</v>
      </c>
      <c r="C606" s="456"/>
      <c r="D606" s="457"/>
      <c r="E606" s="930"/>
      <c r="F606" s="931">
        <f>SUM(F585:F605)</f>
        <v>819.42028985507261</v>
      </c>
      <c r="G606" s="458"/>
      <c r="H606" s="459"/>
      <c r="I606" s="460"/>
      <c r="J606" s="974"/>
      <c r="K606" s="931">
        <f>SUM(K585:K605)</f>
        <v>1804.3478260869565</v>
      </c>
    </row>
    <row r="607" spans="1:11" ht="20.25" thickTop="1">
      <c r="A607" s="373"/>
      <c r="B607" s="364" t="s">
        <v>564</v>
      </c>
      <c r="C607" s="471"/>
      <c r="D607" s="472"/>
      <c r="E607" s="932"/>
      <c r="F607" s="933"/>
      <c r="G607" s="473"/>
      <c r="H607" s="474"/>
      <c r="I607" s="475"/>
      <c r="J607" s="975"/>
      <c r="K607" s="933"/>
    </row>
    <row r="608" spans="1:11">
      <c r="A608" s="683"/>
      <c r="B608" s="345" t="s">
        <v>326</v>
      </c>
      <c r="C608" s="684"/>
      <c r="D608" s="685"/>
      <c r="E608" s="934"/>
      <c r="F608" s="935">
        <f>F582</f>
        <v>935.94202898550725</v>
      </c>
      <c r="G608" s="377"/>
      <c r="H608" s="374"/>
      <c r="I608" s="378"/>
      <c r="J608" s="976"/>
      <c r="K608" s="935">
        <f>K582</f>
        <v>1814.4927536231885</v>
      </c>
    </row>
    <row r="609" spans="1:11">
      <c r="A609" s="683"/>
      <c r="B609" s="345" t="s">
        <v>565</v>
      </c>
      <c r="C609" s="684"/>
      <c r="D609" s="685"/>
      <c r="E609" s="934"/>
      <c r="F609" s="935">
        <f>F606</f>
        <v>819.42028985507261</v>
      </c>
      <c r="G609" s="377"/>
      <c r="H609" s="374"/>
      <c r="I609" s="378"/>
      <c r="J609" s="976"/>
      <c r="K609" s="935">
        <f>K606</f>
        <v>1804.3478260869565</v>
      </c>
    </row>
    <row r="610" spans="1:11">
      <c r="A610" s="683"/>
      <c r="B610" s="345"/>
      <c r="C610" s="684"/>
      <c r="D610" s="685"/>
      <c r="E610" s="934"/>
      <c r="F610" s="935"/>
      <c r="G610" s="377"/>
      <c r="H610" s="374"/>
      <c r="I610" s="378"/>
      <c r="J610" s="976"/>
      <c r="K610" s="935"/>
    </row>
    <row r="611" spans="1:11">
      <c r="A611" s="373"/>
      <c r="B611" s="347"/>
      <c r="C611" s="471"/>
      <c r="D611" s="472"/>
      <c r="E611" s="932"/>
      <c r="F611" s="933"/>
      <c r="G611" s="473"/>
      <c r="H611" s="474"/>
      <c r="I611" s="475"/>
      <c r="J611" s="975"/>
      <c r="K611" s="933"/>
    </row>
    <row r="612" spans="1:11">
      <c r="A612" s="373"/>
      <c r="B612" s="347"/>
      <c r="C612" s="471"/>
      <c r="D612" s="472"/>
      <c r="E612" s="932"/>
      <c r="F612" s="933"/>
      <c r="G612" s="473"/>
      <c r="H612" s="474"/>
      <c r="I612" s="475"/>
      <c r="J612" s="975"/>
      <c r="K612" s="933"/>
    </row>
    <row r="613" spans="1:11">
      <c r="A613" s="373"/>
      <c r="B613" s="347"/>
      <c r="C613" s="471"/>
      <c r="D613" s="472"/>
      <c r="E613" s="932"/>
      <c r="F613" s="933"/>
      <c r="G613" s="473"/>
      <c r="H613" s="474"/>
      <c r="I613" s="475"/>
      <c r="J613" s="975"/>
      <c r="K613" s="933"/>
    </row>
    <row r="614" spans="1:11">
      <c r="A614" s="373"/>
      <c r="B614" s="347"/>
      <c r="C614" s="471"/>
      <c r="D614" s="472"/>
      <c r="E614" s="932"/>
      <c r="F614" s="933"/>
      <c r="G614" s="473"/>
      <c r="H614" s="474"/>
      <c r="I614" s="475"/>
      <c r="J614" s="975"/>
      <c r="K614" s="933"/>
    </row>
    <row r="615" spans="1:11">
      <c r="A615" s="373"/>
      <c r="B615" s="347"/>
      <c r="C615" s="471"/>
      <c r="D615" s="472"/>
      <c r="E615" s="932"/>
      <c r="F615" s="933"/>
      <c r="G615" s="473"/>
      <c r="H615" s="474"/>
      <c r="I615" s="475"/>
      <c r="J615" s="975"/>
      <c r="K615" s="933"/>
    </row>
    <row r="616" spans="1:11">
      <c r="A616" s="373"/>
      <c r="B616" s="347"/>
      <c r="C616" s="471"/>
      <c r="D616" s="472"/>
      <c r="E616" s="932"/>
      <c r="F616" s="933"/>
      <c r="G616" s="473"/>
      <c r="H616" s="474"/>
      <c r="I616" s="475"/>
      <c r="J616" s="975"/>
      <c r="K616" s="933"/>
    </row>
    <row r="617" spans="1:11">
      <c r="A617" s="373"/>
      <c r="B617" s="347"/>
      <c r="C617" s="471"/>
      <c r="D617" s="472"/>
      <c r="E617" s="932"/>
      <c r="F617" s="933"/>
      <c r="G617" s="473"/>
      <c r="H617" s="474"/>
      <c r="I617" s="475"/>
      <c r="J617" s="975"/>
      <c r="K617" s="933"/>
    </row>
    <row r="618" spans="1:11">
      <c r="A618" s="373"/>
      <c r="B618" s="347"/>
      <c r="C618" s="471"/>
      <c r="D618" s="472"/>
      <c r="E618" s="932"/>
      <c r="F618" s="933"/>
      <c r="G618" s="473"/>
      <c r="H618" s="474"/>
      <c r="I618" s="475"/>
      <c r="J618" s="975"/>
      <c r="K618" s="933"/>
    </row>
    <row r="619" spans="1:11">
      <c r="A619" s="373"/>
      <c r="B619" s="347"/>
      <c r="C619" s="471"/>
      <c r="D619" s="472"/>
      <c r="E619" s="932"/>
      <c r="F619" s="933"/>
      <c r="G619" s="473"/>
      <c r="H619" s="474"/>
      <c r="I619" s="475"/>
      <c r="J619" s="975"/>
      <c r="K619" s="933"/>
    </row>
    <row r="620" spans="1:11">
      <c r="A620" s="373"/>
      <c r="B620" s="347"/>
      <c r="C620" s="471"/>
      <c r="D620" s="472"/>
      <c r="E620" s="932"/>
      <c r="F620" s="933"/>
      <c r="G620" s="473"/>
      <c r="H620" s="474"/>
      <c r="I620" s="475"/>
      <c r="J620" s="975"/>
      <c r="K620" s="933"/>
    </row>
    <row r="621" spans="1:11">
      <c r="A621" s="373"/>
      <c r="B621" s="347"/>
      <c r="C621" s="471"/>
      <c r="D621" s="472"/>
      <c r="E621" s="932"/>
      <c r="F621" s="933"/>
      <c r="G621" s="473"/>
      <c r="H621" s="474"/>
      <c r="I621" s="475"/>
      <c r="J621" s="975"/>
      <c r="K621" s="933"/>
    </row>
    <row r="622" spans="1:11">
      <c r="A622" s="373"/>
      <c r="B622" s="347"/>
      <c r="C622" s="471"/>
      <c r="D622" s="472"/>
      <c r="E622" s="932"/>
      <c r="F622" s="933"/>
      <c r="G622" s="473"/>
      <c r="H622" s="474"/>
      <c r="I622" s="475"/>
      <c r="J622" s="975"/>
      <c r="K622" s="933"/>
    </row>
    <row r="623" spans="1:11">
      <c r="A623" s="373"/>
      <c r="B623" s="347"/>
      <c r="C623" s="471"/>
      <c r="D623" s="472"/>
      <c r="E623" s="932"/>
      <c r="F623" s="933"/>
      <c r="G623" s="473"/>
      <c r="H623" s="474"/>
      <c r="I623" s="475"/>
      <c r="J623" s="975"/>
      <c r="K623" s="933"/>
    </row>
    <row r="624" spans="1:11">
      <c r="A624" s="373"/>
      <c r="B624" s="347"/>
      <c r="C624" s="471"/>
      <c r="D624" s="472"/>
      <c r="E624" s="932"/>
      <c r="F624" s="933"/>
      <c r="G624" s="473"/>
      <c r="H624" s="474"/>
      <c r="I624" s="475"/>
      <c r="J624" s="975"/>
      <c r="K624" s="933"/>
    </row>
    <row r="625" spans="1:11">
      <c r="A625" s="373"/>
      <c r="B625" s="347"/>
      <c r="C625" s="471"/>
      <c r="D625" s="472"/>
      <c r="E625" s="932"/>
      <c r="F625" s="933"/>
      <c r="G625" s="473"/>
      <c r="H625" s="474"/>
      <c r="I625" s="475"/>
      <c r="J625" s="975"/>
      <c r="K625" s="933"/>
    </row>
    <row r="626" spans="1:11">
      <c r="A626" s="373"/>
      <c r="B626" s="347"/>
      <c r="C626" s="471"/>
      <c r="D626" s="472"/>
      <c r="E626" s="932"/>
      <c r="F626" s="933"/>
      <c r="G626" s="473"/>
      <c r="H626" s="474"/>
      <c r="I626" s="475"/>
      <c r="J626" s="975"/>
      <c r="K626" s="933"/>
    </row>
    <row r="627" spans="1:11">
      <c r="A627" s="373"/>
      <c r="B627" s="347"/>
      <c r="C627" s="471"/>
      <c r="D627" s="472"/>
      <c r="E627" s="932"/>
      <c r="F627" s="933"/>
      <c r="G627" s="473"/>
      <c r="H627" s="474"/>
      <c r="I627" s="475"/>
      <c r="J627" s="975"/>
      <c r="K627" s="933"/>
    </row>
    <row r="628" spans="1:11">
      <c r="A628" s="373"/>
      <c r="B628" s="347"/>
      <c r="C628" s="471"/>
      <c r="D628" s="472"/>
      <c r="E628" s="932"/>
      <c r="F628" s="933"/>
      <c r="G628" s="473"/>
      <c r="H628" s="474"/>
      <c r="I628" s="475"/>
      <c r="J628" s="975"/>
      <c r="K628" s="933"/>
    </row>
    <row r="629" spans="1:11">
      <c r="A629" s="373"/>
      <c r="B629" s="347"/>
      <c r="C629" s="471"/>
      <c r="D629" s="472"/>
      <c r="E629" s="932"/>
      <c r="F629" s="933"/>
      <c r="G629" s="473"/>
      <c r="H629" s="474"/>
      <c r="I629" s="475"/>
      <c r="J629" s="975"/>
      <c r="K629" s="933"/>
    </row>
    <row r="630" spans="1:11">
      <c r="A630" s="373"/>
      <c r="B630" s="347"/>
      <c r="C630" s="471"/>
      <c r="D630" s="472"/>
      <c r="E630" s="932"/>
      <c r="F630" s="933"/>
      <c r="G630" s="473"/>
      <c r="H630" s="474"/>
      <c r="I630" s="475"/>
      <c r="J630" s="975"/>
      <c r="K630" s="933"/>
    </row>
    <row r="631" spans="1:11">
      <c r="A631" s="373"/>
      <c r="B631" s="347"/>
      <c r="C631" s="471"/>
      <c r="D631" s="472"/>
      <c r="E631" s="932"/>
      <c r="F631" s="933"/>
      <c r="G631" s="473"/>
      <c r="H631" s="474"/>
      <c r="I631" s="475"/>
      <c r="J631" s="975"/>
      <c r="K631" s="933"/>
    </row>
    <row r="632" spans="1:11">
      <c r="A632" s="373"/>
      <c r="B632" s="347"/>
      <c r="C632" s="471"/>
      <c r="D632" s="472"/>
      <c r="E632" s="932"/>
      <c r="F632" s="933"/>
      <c r="G632" s="473"/>
      <c r="H632" s="474"/>
      <c r="I632" s="475"/>
      <c r="J632" s="975"/>
      <c r="K632" s="933"/>
    </row>
    <row r="633" spans="1:11">
      <c r="A633" s="373"/>
      <c r="B633" s="347"/>
      <c r="C633" s="471"/>
      <c r="D633" s="472"/>
      <c r="E633" s="932"/>
      <c r="F633" s="933"/>
      <c r="G633" s="473"/>
      <c r="H633" s="474"/>
      <c r="I633" s="475"/>
      <c r="J633" s="975"/>
      <c r="K633" s="933"/>
    </row>
    <row r="634" spans="1:11">
      <c r="A634" s="373"/>
      <c r="B634" s="347"/>
      <c r="C634" s="471"/>
      <c r="D634" s="472"/>
      <c r="E634" s="932"/>
      <c r="F634" s="933"/>
      <c r="G634" s="473"/>
      <c r="H634" s="474"/>
      <c r="I634" s="475"/>
      <c r="J634" s="975"/>
      <c r="K634" s="933"/>
    </row>
    <row r="635" spans="1:11">
      <c r="A635" s="373"/>
      <c r="B635" s="347"/>
      <c r="C635" s="471"/>
      <c r="D635" s="472"/>
      <c r="E635" s="932"/>
      <c r="F635" s="933"/>
      <c r="G635" s="473"/>
      <c r="H635" s="474"/>
      <c r="I635" s="475"/>
      <c r="J635" s="975"/>
      <c r="K635" s="933"/>
    </row>
    <row r="636" spans="1:11">
      <c r="A636" s="373"/>
      <c r="B636" s="347"/>
      <c r="C636" s="471"/>
      <c r="D636" s="472"/>
      <c r="E636" s="932"/>
      <c r="F636" s="933"/>
      <c r="G636" s="473"/>
      <c r="H636" s="474"/>
      <c r="I636" s="475"/>
      <c r="J636" s="975"/>
      <c r="K636" s="933"/>
    </row>
    <row r="637" spans="1:11">
      <c r="A637" s="373"/>
      <c r="B637" s="347"/>
      <c r="C637" s="471"/>
      <c r="D637" s="472"/>
      <c r="E637" s="932"/>
      <c r="F637" s="933"/>
      <c r="G637" s="473"/>
      <c r="H637" s="474"/>
      <c r="I637" s="475"/>
      <c r="J637" s="975"/>
      <c r="K637" s="933"/>
    </row>
    <row r="638" spans="1:11" ht="36.75" thickBot="1">
      <c r="A638" s="462"/>
      <c r="B638" s="308" t="s">
        <v>658</v>
      </c>
      <c r="C638" s="463"/>
      <c r="D638" s="464"/>
      <c r="E638" s="936"/>
      <c r="F638" s="937">
        <f>SUM(F608:F637)</f>
        <v>1755.36231884058</v>
      </c>
      <c r="G638" s="465"/>
      <c r="H638" s="466"/>
      <c r="I638" s="466"/>
      <c r="J638" s="977"/>
      <c r="K638" s="937">
        <f>SUM(K608:K637)</f>
        <v>3618.840579710145</v>
      </c>
    </row>
    <row r="639" spans="1:11" ht="20.25" thickTop="1">
      <c r="A639" s="479"/>
      <c r="B639" s="448" t="s">
        <v>371</v>
      </c>
      <c r="C639" s="686"/>
      <c r="D639" s="687"/>
      <c r="E639" s="938"/>
      <c r="F639" s="939"/>
      <c r="G639" s="480"/>
      <c r="H639" s="481"/>
      <c r="I639" s="481"/>
      <c r="J639" s="978"/>
      <c r="K639" s="978"/>
    </row>
    <row r="640" spans="1:11">
      <c r="A640" s="479"/>
      <c r="B640" s="448" t="s">
        <v>654</v>
      </c>
      <c r="C640" s="686"/>
      <c r="D640" s="687"/>
      <c r="E640" s="938"/>
      <c r="F640" s="939"/>
      <c r="G640" s="480"/>
      <c r="H640" s="481"/>
      <c r="I640" s="481"/>
      <c r="J640" s="978"/>
      <c r="K640" s="978"/>
    </row>
    <row r="641" spans="1:23">
      <c r="A641" s="479"/>
      <c r="B641" s="477" t="s">
        <v>389</v>
      </c>
      <c r="C641" s="686"/>
      <c r="D641" s="687"/>
      <c r="E641" s="938"/>
      <c r="F641" s="939"/>
      <c r="G641" s="480"/>
      <c r="H641" s="481"/>
      <c r="I641" s="481"/>
      <c r="J641" s="978"/>
      <c r="K641" s="978"/>
    </row>
    <row r="642" spans="1:23">
      <c r="A642" s="447"/>
      <c r="B642" s="440" t="s">
        <v>566</v>
      </c>
      <c r="C642" s="449"/>
      <c r="D642" s="449"/>
      <c r="E642" s="924"/>
      <c r="F642" s="927"/>
      <c r="G642" s="450"/>
      <c r="H642" s="451"/>
      <c r="I642" s="451"/>
      <c r="J642" s="928"/>
      <c r="K642" s="928"/>
    </row>
    <row r="643" spans="1:23" ht="72">
      <c r="A643" s="447"/>
      <c r="B643" s="688" t="s">
        <v>568</v>
      </c>
      <c r="C643" s="449"/>
      <c r="D643" s="449"/>
      <c r="E643" s="924"/>
      <c r="F643" s="927"/>
      <c r="G643" s="450"/>
      <c r="H643" s="451"/>
      <c r="I643" s="451"/>
      <c r="J643" s="928"/>
      <c r="K643" s="928"/>
    </row>
    <row r="644" spans="1:23">
      <c r="A644" s="439">
        <v>1</v>
      </c>
      <c r="B644" s="330" t="s">
        <v>375</v>
      </c>
      <c r="C644" s="444">
        <f>D485</f>
        <v>59</v>
      </c>
      <c r="D644" s="427" t="s">
        <v>20</v>
      </c>
      <c r="E644" s="925">
        <f>10000/3450</f>
        <v>2.8985507246376812</v>
      </c>
      <c r="F644" s="929">
        <f>E644*C644</f>
        <v>171.01449275362319</v>
      </c>
      <c r="G644" s="330" t="s">
        <v>101</v>
      </c>
      <c r="H644" s="296" t="s">
        <v>102</v>
      </c>
      <c r="I644" s="343">
        <f>ROUND((C644+(5%*C644)),0)</f>
        <v>62</v>
      </c>
      <c r="J644" s="952">
        <v>8.695652173913043</v>
      </c>
      <c r="K644" s="917">
        <f t="shared" ref="K644:K650" si="107">I644*J644</f>
        <v>539.13043478260863</v>
      </c>
      <c r="W644" s="8">
        <f>J644/3450</f>
        <v>2.520478890989288E-3</v>
      </c>
    </row>
    <row r="645" spans="1:23">
      <c r="A645" s="439">
        <f>A644+1</f>
        <v>2</v>
      </c>
      <c r="B645" s="330" t="s">
        <v>376</v>
      </c>
      <c r="C645" s="441">
        <v>40</v>
      </c>
      <c r="D645" s="427" t="s">
        <v>24</v>
      </c>
      <c r="E645" s="925">
        <f>3000/3450</f>
        <v>0.86956521739130432</v>
      </c>
      <c r="F645" s="929">
        <f>E645*C645</f>
        <v>34.782608695652172</v>
      </c>
      <c r="G645" s="330" t="s">
        <v>103</v>
      </c>
      <c r="H645" s="296" t="s">
        <v>40</v>
      </c>
      <c r="I645" s="343">
        <f>ROUND(C644/6,0)</f>
        <v>10</v>
      </c>
      <c r="J645" s="952">
        <v>5.2173913043478262</v>
      </c>
      <c r="K645" s="917">
        <f t="shared" si="107"/>
        <v>52.173913043478265</v>
      </c>
      <c r="W645" s="8">
        <f t="shared" ref="W645:W650" si="108">J645/3450</f>
        <v>1.5122873345935729E-3</v>
      </c>
    </row>
    <row r="646" spans="1:23">
      <c r="A646" s="439"/>
      <c r="B646" s="330"/>
      <c r="C646" s="441"/>
      <c r="D646" s="427"/>
      <c r="E646" s="925"/>
      <c r="F646" s="929"/>
      <c r="G646" s="330" t="s">
        <v>104</v>
      </c>
      <c r="H646" s="296" t="s">
        <v>40</v>
      </c>
      <c r="I646" s="343">
        <f>ROUND(C644/27,0)</f>
        <v>2</v>
      </c>
      <c r="J646" s="952">
        <v>4.3478260869565215</v>
      </c>
      <c r="K646" s="917">
        <f t="shared" si="107"/>
        <v>8.695652173913043</v>
      </c>
      <c r="W646" s="8">
        <f t="shared" si="108"/>
        <v>1.260239445494644E-3</v>
      </c>
    </row>
    <row r="647" spans="1:23">
      <c r="A647" s="439"/>
      <c r="B647" s="330"/>
      <c r="C647" s="441"/>
      <c r="D647" s="427"/>
      <c r="E647" s="925"/>
      <c r="F647" s="929"/>
      <c r="G647" s="330" t="s">
        <v>105</v>
      </c>
      <c r="H647" s="296" t="s">
        <v>231</v>
      </c>
      <c r="I647" s="343">
        <f>ROUND(C644/15,0)</f>
        <v>4</v>
      </c>
      <c r="J647" s="952">
        <v>1.4492753623188406</v>
      </c>
      <c r="K647" s="917">
        <f t="shared" si="107"/>
        <v>5.7971014492753623</v>
      </c>
      <c r="W647" s="8">
        <f t="shared" si="108"/>
        <v>4.200798151648813E-4</v>
      </c>
    </row>
    <row r="648" spans="1:23">
      <c r="A648" s="439"/>
      <c r="B648" s="330"/>
      <c r="C648" s="441"/>
      <c r="D648" s="427"/>
      <c r="E648" s="925"/>
      <c r="F648" s="929"/>
      <c r="G648" s="330" t="s">
        <v>39</v>
      </c>
      <c r="H648" s="296" t="s">
        <v>40</v>
      </c>
      <c r="I648" s="343">
        <f>ROUND(I645,0)</f>
        <v>10</v>
      </c>
      <c r="J648" s="952">
        <f>J500</f>
        <v>8.695652173913043</v>
      </c>
      <c r="K648" s="917">
        <f t="shared" si="107"/>
        <v>86.956521739130437</v>
      </c>
    </row>
    <row r="649" spans="1:23">
      <c r="A649" s="439"/>
      <c r="B649" s="330"/>
      <c r="C649" s="441"/>
      <c r="D649" s="427"/>
      <c r="E649" s="925"/>
      <c r="F649" s="929"/>
      <c r="G649" s="330" t="s">
        <v>41</v>
      </c>
      <c r="H649" s="296" t="s">
        <v>313</v>
      </c>
      <c r="I649" s="423">
        <f>ROUND((((I648*2)/40)*5.5),0)</f>
        <v>3</v>
      </c>
      <c r="J649" s="979">
        <f>J501</f>
        <v>14.492753623188406</v>
      </c>
      <c r="K649" s="917">
        <f t="shared" si="107"/>
        <v>43.478260869565219</v>
      </c>
    </row>
    <row r="650" spans="1:23">
      <c r="A650" s="439"/>
      <c r="B650" s="330"/>
      <c r="C650" s="441"/>
      <c r="D650" s="427"/>
      <c r="E650" s="925"/>
      <c r="F650" s="929"/>
      <c r="G650" s="330" t="s">
        <v>377</v>
      </c>
      <c r="H650" s="296" t="s">
        <v>44</v>
      </c>
      <c r="I650" s="423">
        <f>ROUND(C645/2,0)</f>
        <v>20</v>
      </c>
      <c r="J650" s="979">
        <v>2.318840579710145</v>
      </c>
      <c r="K650" s="917">
        <f t="shared" si="107"/>
        <v>46.376811594202898</v>
      </c>
      <c r="W650" s="8">
        <f t="shared" si="108"/>
        <v>6.7212770426381015E-4</v>
      </c>
    </row>
    <row r="651" spans="1:23">
      <c r="A651" s="439"/>
      <c r="B651" s="397" t="s">
        <v>567</v>
      </c>
      <c r="C651" s="441"/>
      <c r="D651" s="427"/>
      <c r="E651" s="925"/>
      <c r="F651" s="929"/>
      <c r="G651" s="330"/>
      <c r="H651" s="296"/>
      <c r="I651" s="423"/>
      <c r="J651" s="979"/>
      <c r="K651" s="917"/>
    </row>
    <row r="652" spans="1:23" ht="72">
      <c r="A652" s="424"/>
      <c r="B652" s="454" t="s">
        <v>568</v>
      </c>
      <c r="C652" s="426"/>
      <c r="D652" s="427"/>
      <c r="E652" s="925"/>
      <c r="F652" s="929"/>
      <c r="G652" s="445"/>
      <c r="H652" s="446"/>
      <c r="I652" s="446"/>
      <c r="J652" s="971"/>
      <c r="K652" s="917">
        <f t="shared" ref="K652:K664" si="109">I652*J652</f>
        <v>0</v>
      </c>
    </row>
    <row r="653" spans="1:23">
      <c r="A653" s="439">
        <v>2</v>
      </c>
      <c r="B653" s="330" t="s">
        <v>569</v>
      </c>
      <c r="C653" s="444">
        <v>18</v>
      </c>
      <c r="D653" s="427" t="s">
        <v>20</v>
      </c>
      <c r="E653" s="925">
        <f>E644</f>
        <v>2.8985507246376812</v>
      </c>
      <c r="F653" s="929">
        <f>E653*C653</f>
        <v>52.173913043478258</v>
      </c>
      <c r="G653" s="330" t="s">
        <v>239</v>
      </c>
      <c r="H653" s="296" t="s">
        <v>102</v>
      </c>
      <c r="I653" s="343">
        <f>ROUND((C655+(5%*C655)),0)</f>
        <v>19</v>
      </c>
      <c r="J653" s="952">
        <f t="shared" ref="J653:J658" si="110">J644</f>
        <v>8.695652173913043</v>
      </c>
      <c r="K653" s="917">
        <f t="shared" si="109"/>
        <v>165.21739130434781</v>
      </c>
    </row>
    <row r="654" spans="1:23">
      <c r="A654" s="439"/>
      <c r="B654" s="330"/>
      <c r="C654" s="441"/>
      <c r="D654" s="427"/>
      <c r="E654" s="925"/>
      <c r="F654" s="929"/>
      <c r="G654" s="330" t="s">
        <v>103</v>
      </c>
      <c r="H654" s="296" t="s">
        <v>40</v>
      </c>
      <c r="I654" s="343">
        <f>ROUND(C656/6,0)</f>
        <v>6</v>
      </c>
      <c r="J654" s="952">
        <f t="shared" si="110"/>
        <v>5.2173913043478262</v>
      </c>
      <c r="K654" s="917">
        <f t="shared" si="109"/>
        <v>31.304347826086957</v>
      </c>
    </row>
    <row r="655" spans="1:23">
      <c r="A655" s="439"/>
      <c r="B655" s="330"/>
      <c r="C655" s="777">
        <f>C653+C654</f>
        <v>18</v>
      </c>
      <c r="D655" s="427"/>
      <c r="E655" s="925"/>
      <c r="F655" s="929"/>
      <c r="G655" s="330" t="s">
        <v>104</v>
      </c>
      <c r="H655" s="296" t="s">
        <v>40</v>
      </c>
      <c r="I655" s="343">
        <f>ROUND(C656/27,0)</f>
        <v>1</v>
      </c>
      <c r="J655" s="952">
        <f t="shared" si="110"/>
        <v>4.3478260869565215</v>
      </c>
      <c r="K655" s="917">
        <f t="shared" si="109"/>
        <v>4.3478260869565215</v>
      </c>
    </row>
    <row r="656" spans="1:23">
      <c r="A656" s="439"/>
      <c r="B656" s="330"/>
      <c r="C656" s="478">
        <f>C653+(C654*0.15)+C655</f>
        <v>36</v>
      </c>
      <c r="D656" s="427"/>
      <c r="E656" s="925"/>
      <c r="F656" s="929"/>
      <c r="G656" s="330" t="s">
        <v>105</v>
      </c>
      <c r="H656" s="296" t="s">
        <v>231</v>
      </c>
      <c r="I656" s="343">
        <f>ROUND(C656/15,0)</f>
        <v>2</v>
      </c>
      <c r="J656" s="952">
        <f t="shared" si="110"/>
        <v>1.4492753623188406</v>
      </c>
      <c r="K656" s="917">
        <f t="shared" si="109"/>
        <v>2.8985507246376812</v>
      </c>
    </row>
    <row r="657" spans="1:23">
      <c r="A657" s="439"/>
      <c r="B657" s="330"/>
      <c r="C657" s="441"/>
      <c r="D657" s="427"/>
      <c r="E657" s="925"/>
      <c r="F657" s="929"/>
      <c r="G657" s="330" t="s">
        <v>39</v>
      </c>
      <c r="H657" s="296" t="s">
        <v>40</v>
      </c>
      <c r="I657" s="343">
        <f>I654</f>
        <v>6</v>
      </c>
      <c r="J657" s="952">
        <f t="shared" si="110"/>
        <v>8.695652173913043</v>
      </c>
      <c r="K657" s="917">
        <f t="shared" si="109"/>
        <v>52.173913043478258</v>
      </c>
    </row>
    <row r="658" spans="1:23">
      <c r="A658" s="439"/>
      <c r="B658" s="330"/>
      <c r="C658" s="441"/>
      <c r="D658" s="427"/>
      <c r="E658" s="925"/>
      <c r="F658" s="929"/>
      <c r="G658" s="330" t="s">
        <v>41</v>
      </c>
      <c r="H658" s="296" t="s">
        <v>313</v>
      </c>
      <c r="I658" s="423">
        <f>ROUND((((I657*2)/40)*5.5),0)</f>
        <v>2</v>
      </c>
      <c r="J658" s="979">
        <f t="shared" si="110"/>
        <v>14.492753623188406</v>
      </c>
      <c r="K658" s="917">
        <f t="shared" si="109"/>
        <v>28.985507246376812</v>
      </c>
    </row>
    <row r="659" spans="1:23" ht="126">
      <c r="A659" s="442"/>
      <c r="B659" s="454" t="s">
        <v>648</v>
      </c>
      <c r="C659" s="443"/>
      <c r="D659" s="443"/>
      <c r="E659" s="925"/>
      <c r="F659" s="929"/>
      <c r="G659" s="445"/>
      <c r="H659" s="446"/>
      <c r="I659" s="446"/>
      <c r="J659" s="971"/>
      <c r="K659" s="917"/>
    </row>
    <row r="660" spans="1:23">
      <c r="A660" s="439">
        <v>3</v>
      </c>
      <c r="B660" s="778" t="s">
        <v>653</v>
      </c>
      <c r="C660" s="444">
        <f>ROUND('Ground floor'!D66-'Main Building'!C653,0)</f>
        <v>139</v>
      </c>
      <c r="D660" s="441" t="s">
        <v>20</v>
      </c>
      <c r="E660" s="924"/>
      <c r="F660" s="927"/>
      <c r="G660" s="797" t="s">
        <v>83</v>
      </c>
      <c r="H660" s="779" t="str">
        <f>D660</f>
        <v>SM</v>
      </c>
      <c r="I660" s="779">
        <f>C660</f>
        <v>139</v>
      </c>
      <c r="J660" s="980">
        <v>24.637681159420289</v>
      </c>
      <c r="K660" s="917">
        <f t="shared" si="109"/>
        <v>3424.63768115942</v>
      </c>
      <c r="W660" s="8">
        <f>J660/3450</f>
        <v>7.141356857802982E-3</v>
      </c>
    </row>
    <row r="661" spans="1:23">
      <c r="A661" s="424">
        <f>A660+1</f>
        <v>4</v>
      </c>
      <c r="B661" s="437" t="s">
        <v>649</v>
      </c>
      <c r="C661" s="432">
        <v>7</v>
      </c>
      <c r="D661" s="441" t="s">
        <v>20</v>
      </c>
      <c r="E661" s="925"/>
      <c r="F661" s="929"/>
      <c r="G661" s="797"/>
      <c r="H661" s="779" t="str">
        <f t="shared" ref="H661:H664" si="111">D661</f>
        <v>SM</v>
      </c>
      <c r="I661" s="779">
        <f t="shared" ref="I661:I664" si="112">C661</f>
        <v>7</v>
      </c>
      <c r="J661" s="970">
        <f>J660</f>
        <v>24.637681159420289</v>
      </c>
      <c r="K661" s="917">
        <f t="shared" si="109"/>
        <v>172.46376811594203</v>
      </c>
    </row>
    <row r="662" spans="1:23">
      <c r="A662" s="424">
        <f t="shared" ref="A662:A664" si="113">A661+1</f>
        <v>5</v>
      </c>
      <c r="B662" s="437" t="s">
        <v>650</v>
      </c>
      <c r="C662" s="432">
        <v>12</v>
      </c>
      <c r="D662" s="441" t="s">
        <v>20</v>
      </c>
      <c r="E662" s="925"/>
      <c r="F662" s="929"/>
      <c r="G662" s="797"/>
      <c r="H662" s="779" t="str">
        <f t="shared" si="111"/>
        <v>SM</v>
      </c>
      <c r="I662" s="779">
        <f t="shared" si="112"/>
        <v>12</v>
      </c>
      <c r="J662" s="970">
        <f>J661</f>
        <v>24.637681159420289</v>
      </c>
      <c r="K662" s="917">
        <f t="shared" si="109"/>
        <v>295.6521739130435</v>
      </c>
    </row>
    <row r="663" spans="1:23">
      <c r="A663" s="424">
        <f t="shared" si="113"/>
        <v>6</v>
      </c>
      <c r="B663" s="437" t="s">
        <v>651</v>
      </c>
      <c r="C663" s="432">
        <v>7</v>
      </c>
      <c r="D663" s="441" t="s">
        <v>20</v>
      </c>
      <c r="E663" s="925"/>
      <c r="F663" s="929"/>
      <c r="G663" s="797"/>
      <c r="H663" s="779" t="str">
        <f t="shared" si="111"/>
        <v>SM</v>
      </c>
      <c r="I663" s="779">
        <f t="shared" si="112"/>
        <v>7</v>
      </c>
      <c r="J663" s="979">
        <f>J662</f>
        <v>24.637681159420289</v>
      </c>
      <c r="K663" s="917">
        <f t="shared" si="109"/>
        <v>172.46376811594203</v>
      </c>
    </row>
    <row r="664" spans="1:23">
      <c r="A664" s="424">
        <f t="shared" si="113"/>
        <v>7</v>
      </c>
      <c r="B664" s="431" t="s">
        <v>652</v>
      </c>
      <c r="C664" s="426">
        <f>ROUND('Ground floor'!F39-'Ground floor'!F48,0)</f>
        <v>84</v>
      </c>
      <c r="D664" s="441" t="s">
        <v>24</v>
      </c>
      <c r="E664" s="925"/>
      <c r="F664" s="929"/>
      <c r="G664" s="797"/>
      <c r="H664" s="779" t="str">
        <f t="shared" si="111"/>
        <v>LM</v>
      </c>
      <c r="I664" s="779">
        <f t="shared" si="112"/>
        <v>84</v>
      </c>
      <c r="J664" s="971">
        <f>J663*0.1</f>
        <v>2.4637681159420293</v>
      </c>
      <c r="K664" s="917">
        <f t="shared" si="109"/>
        <v>206.95652173913047</v>
      </c>
    </row>
    <row r="665" spans="1:23" ht="36.75" thickBot="1">
      <c r="A665" s="455"/>
      <c r="B665" s="308" t="s">
        <v>655</v>
      </c>
      <c r="C665" s="456"/>
      <c r="D665" s="457"/>
      <c r="E665" s="930"/>
      <c r="F665" s="931">
        <f>SUM(F640:F664)</f>
        <v>257.97101449275362</v>
      </c>
      <c r="G665" s="458"/>
      <c r="H665" s="459"/>
      <c r="I665" s="460"/>
      <c r="J665" s="974"/>
      <c r="K665" s="931">
        <f>SUM(K640:K664)</f>
        <v>5339.710144927536</v>
      </c>
    </row>
    <row r="666" spans="1:23" ht="20.25" thickTop="1">
      <c r="A666" s="479"/>
      <c r="B666" s="477" t="s">
        <v>330</v>
      </c>
      <c r="C666" s="686"/>
      <c r="D666" s="687"/>
      <c r="E666" s="938"/>
      <c r="F666" s="939"/>
      <c r="G666" s="480"/>
      <c r="H666" s="481"/>
      <c r="I666" s="481"/>
      <c r="J666" s="978"/>
      <c r="K666" s="978"/>
    </row>
    <row r="667" spans="1:23">
      <c r="A667" s="447"/>
      <c r="B667" s="440" t="s">
        <v>566</v>
      </c>
      <c r="C667" s="449"/>
      <c r="D667" s="449"/>
      <c r="E667" s="924"/>
      <c r="F667" s="927"/>
      <c r="G667" s="450"/>
      <c r="H667" s="451"/>
      <c r="I667" s="451"/>
      <c r="J667" s="928"/>
      <c r="K667" s="928"/>
    </row>
    <row r="668" spans="1:23" ht="72">
      <c r="A668" s="447"/>
      <c r="B668" s="688" t="s">
        <v>568</v>
      </c>
      <c r="C668" s="449"/>
      <c r="D668" s="449"/>
      <c r="E668" s="924"/>
      <c r="F668" s="927"/>
      <c r="G668" s="450"/>
      <c r="H668" s="451"/>
      <c r="I668" s="451"/>
      <c r="J668" s="928"/>
      <c r="K668" s="928"/>
    </row>
    <row r="669" spans="1:23">
      <c r="A669" s="439">
        <v>1</v>
      </c>
      <c r="B669" s="330" t="s">
        <v>375</v>
      </c>
      <c r="C669" s="444">
        <f>D511</f>
        <v>59</v>
      </c>
      <c r="D669" s="427" t="s">
        <v>20</v>
      </c>
      <c r="E669" s="925">
        <f>E653</f>
        <v>2.8985507246376812</v>
      </c>
      <c r="F669" s="929">
        <f>E669*C669</f>
        <v>171.01449275362319</v>
      </c>
      <c r="G669" s="330" t="s">
        <v>101</v>
      </c>
      <c r="H669" s="296" t="s">
        <v>102</v>
      </c>
      <c r="I669" s="343">
        <f>ROUND((C669+(5%*C669)),0)</f>
        <v>62</v>
      </c>
      <c r="J669" s="952">
        <f>J644</f>
        <v>8.695652173913043</v>
      </c>
      <c r="K669" s="917">
        <f t="shared" ref="K669:K675" si="114">I669*J669</f>
        <v>539.13043478260863</v>
      </c>
    </row>
    <row r="670" spans="1:23">
      <c r="A670" s="439">
        <f>A669+1</f>
        <v>2</v>
      </c>
      <c r="B670" s="330" t="s">
        <v>376</v>
      </c>
      <c r="C670" s="441">
        <v>40</v>
      </c>
      <c r="D670" s="427" t="s">
        <v>24</v>
      </c>
      <c r="E670" s="925">
        <f>E645</f>
        <v>0.86956521739130432</v>
      </c>
      <c r="F670" s="929">
        <f>E670*C670</f>
        <v>34.782608695652172</v>
      </c>
      <c r="G670" s="330" t="s">
        <v>103</v>
      </c>
      <c r="H670" s="296" t="s">
        <v>40</v>
      </c>
      <c r="I670" s="343">
        <f>ROUND(C669/6,0)</f>
        <v>10</v>
      </c>
      <c r="J670" s="952">
        <f>J645</f>
        <v>5.2173913043478262</v>
      </c>
      <c r="K670" s="917">
        <f t="shared" si="114"/>
        <v>52.173913043478265</v>
      </c>
    </row>
    <row r="671" spans="1:23">
      <c r="A671" s="439"/>
      <c r="B671" s="330"/>
      <c r="C671" s="441"/>
      <c r="D671" s="427"/>
      <c r="E671" s="925"/>
      <c r="F671" s="929"/>
      <c r="G671" s="330" t="s">
        <v>104</v>
      </c>
      <c r="H671" s="296" t="s">
        <v>40</v>
      </c>
      <c r="I671" s="343">
        <f>ROUND(C669/27,0)</f>
        <v>2</v>
      </c>
      <c r="J671" s="952">
        <f>J646</f>
        <v>4.3478260869565215</v>
      </c>
      <c r="K671" s="917">
        <f t="shared" si="114"/>
        <v>8.695652173913043</v>
      </c>
    </row>
    <row r="672" spans="1:23">
      <c r="A672" s="439"/>
      <c r="B672" s="330"/>
      <c r="C672" s="441"/>
      <c r="D672" s="427"/>
      <c r="E672" s="925"/>
      <c r="F672" s="929"/>
      <c r="G672" s="330" t="s">
        <v>105</v>
      </c>
      <c r="H672" s="296" t="s">
        <v>231</v>
      </c>
      <c r="I672" s="343">
        <f>ROUND(C669/15,0)</f>
        <v>4</v>
      </c>
      <c r="J672" s="952">
        <f>J656</f>
        <v>1.4492753623188406</v>
      </c>
      <c r="K672" s="917">
        <f t="shared" si="114"/>
        <v>5.7971014492753623</v>
      </c>
    </row>
    <row r="673" spans="1:11">
      <c r="A673" s="439"/>
      <c r="B673" s="330"/>
      <c r="C673" s="441"/>
      <c r="D673" s="427"/>
      <c r="E673" s="925"/>
      <c r="F673" s="929"/>
      <c r="G673" s="330" t="s">
        <v>39</v>
      </c>
      <c r="H673" s="296" t="s">
        <v>40</v>
      </c>
      <c r="I673" s="343">
        <f>ROUND(I670,0)</f>
        <v>10</v>
      </c>
      <c r="J673" s="952">
        <f>J648</f>
        <v>8.695652173913043</v>
      </c>
      <c r="K673" s="917">
        <f t="shared" si="114"/>
        <v>86.956521739130437</v>
      </c>
    </row>
    <row r="674" spans="1:11">
      <c r="A674" s="439"/>
      <c r="B674" s="330"/>
      <c r="C674" s="441"/>
      <c r="D674" s="427"/>
      <c r="E674" s="925"/>
      <c r="F674" s="929"/>
      <c r="G674" s="330" t="s">
        <v>41</v>
      </c>
      <c r="H674" s="296" t="s">
        <v>313</v>
      </c>
      <c r="I674" s="423">
        <f>ROUND((((I673*2)/40)*5.5),0)</f>
        <v>3</v>
      </c>
      <c r="J674" s="979">
        <f>J649</f>
        <v>14.492753623188406</v>
      </c>
      <c r="K674" s="917">
        <f t="shared" si="114"/>
        <v>43.478260869565219</v>
      </c>
    </row>
    <row r="675" spans="1:11">
      <c r="A675" s="439"/>
      <c r="B675" s="330"/>
      <c r="C675" s="441"/>
      <c r="D675" s="427"/>
      <c r="E675" s="925"/>
      <c r="F675" s="929"/>
      <c r="G675" s="330" t="s">
        <v>377</v>
      </c>
      <c r="H675" s="296" t="s">
        <v>44</v>
      </c>
      <c r="I675" s="423">
        <f>ROUND(C670/2,0)</f>
        <v>20</v>
      </c>
      <c r="J675" s="979">
        <f>J650</f>
        <v>2.318840579710145</v>
      </c>
      <c r="K675" s="917">
        <f t="shared" si="114"/>
        <v>46.376811594202898</v>
      </c>
    </row>
    <row r="676" spans="1:11">
      <c r="A676" s="439"/>
      <c r="B676" s="397" t="s">
        <v>567</v>
      </c>
      <c r="C676" s="441"/>
      <c r="D676" s="427"/>
      <c r="E676" s="925"/>
      <c r="F676" s="929"/>
      <c r="G676" s="330"/>
      <c r="H676" s="296"/>
      <c r="I676" s="423"/>
      <c r="J676" s="979"/>
      <c r="K676" s="917"/>
    </row>
    <row r="677" spans="1:11" ht="72">
      <c r="A677" s="424"/>
      <c r="B677" s="454" t="s">
        <v>568</v>
      </c>
      <c r="C677" s="426"/>
      <c r="D677" s="427"/>
      <c r="E677" s="925"/>
      <c r="F677" s="929"/>
      <c r="G677" s="445"/>
      <c r="H677" s="446"/>
      <c r="I677" s="446"/>
      <c r="J677" s="971"/>
      <c r="K677" s="917">
        <f t="shared" ref="K677:K683" si="115">I677*J677</f>
        <v>0</v>
      </c>
    </row>
    <row r="678" spans="1:11">
      <c r="A678" s="439">
        <v>2</v>
      </c>
      <c r="B678" s="330" t="s">
        <v>569</v>
      </c>
      <c r="C678" s="444">
        <f>D514</f>
        <v>145</v>
      </c>
      <c r="D678" s="427" t="s">
        <v>20</v>
      </c>
      <c r="E678" s="925">
        <f>E669</f>
        <v>2.8985507246376812</v>
      </c>
      <c r="F678" s="929">
        <f>E678*C678</f>
        <v>420.28985507246375</v>
      </c>
      <c r="G678" s="330" t="s">
        <v>239</v>
      </c>
      <c r="H678" s="296" t="s">
        <v>102</v>
      </c>
      <c r="I678" s="343">
        <f>ROUND((C681+(5%*C681)),0)</f>
        <v>173</v>
      </c>
      <c r="J678" s="952">
        <f t="shared" ref="J678:J683" si="116">J669</f>
        <v>8.695652173913043</v>
      </c>
      <c r="K678" s="917">
        <f t="shared" si="115"/>
        <v>1504.3478260869565</v>
      </c>
    </row>
    <row r="679" spans="1:11">
      <c r="A679" s="439">
        <f>A678+1</f>
        <v>3</v>
      </c>
      <c r="B679" s="330" t="s">
        <v>390</v>
      </c>
      <c r="C679" s="441">
        <f>ROUND( 'First floor'!F46-'First floor'!F55,0)</f>
        <v>130</v>
      </c>
      <c r="D679" s="427" t="s">
        <v>24</v>
      </c>
      <c r="E679" s="925">
        <f>3000/3450</f>
        <v>0.86956521739130432</v>
      </c>
      <c r="F679" s="929">
        <f t="shared" ref="F679:F680" si="117">E679*C679</f>
        <v>113.04347826086956</v>
      </c>
      <c r="G679" s="330" t="s">
        <v>103</v>
      </c>
      <c r="H679" s="296" t="s">
        <v>40</v>
      </c>
      <c r="I679" s="343">
        <f>ROUND(C681/6,0)</f>
        <v>27</v>
      </c>
      <c r="J679" s="952">
        <f t="shared" si="116"/>
        <v>5.2173913043478262</v>
      </c>
      <c r="K679" s="917">
        <f t="shared" si="115"/>
        <v>140.86956521739131</v>
      </c>
    </row>
    <row r="680" spans="1:11">
      <c r="A680" s="439">
        <f>A679+1</f>
        <v>4</v>
      </c>
      <c r="B680" s="330" t="s">
        <v>452</v>
      </c>
      <c r="C680" s="441">
        <v>0</v>
      </c>
      <c r="D680" s="427" t="s">
        <v>570</v>
      </c>
      <c r="E680" s="925">
        <f>E678</f>
        <v>2.8985507246376812</v>
      </c>
      <c r="F680" s="929">
        <f t="shared" si="117"/>
        <v>0</v>
      </c>
      <c r="G680" s="330" t="s">
        <v>104</v>
      </c>
      <c r="H680" s="296" t="s">
        <v>40</v>
      </c>
      <c r="I680" s="343">
        <f>ROUND(C681/27,0)</f>
        <v>6</v>
      </c>
      <c r="J680" s="952">
        <f t="shared" si="116"/>
        <v>4.3478260869565215</v>
      </c>
      <c r="K680" s="917">
        <f t="shared" si="115"/>
        <v>26.086956521739129</v>
      </c>
    </row>
    <row r="681" spans="1:11">
      <c r="A681" s="439"/>
      <c r="B681" s="330"/>
      <c r="C681" s="478">
        <f>C678+(C679*0.15)+C680</f>
        <v>164.5</v>
      </c>
      <c r="D681" s="427"/>
      <c r="E681" s="925"/>
      <c r="F681" s="929"/>
      <c r="G681" s="330" t="s">
        <v>105</v>
      </c>
      <c r="H681" s="296" t="s">
        <v>231</v>
      </c>
      <c r="I681" s="343">
        <f>ROUND(C681/15,0)</f>
        <v>11</v>
      </c>
      <c r="J681" s="952">
        <f t="shared" si="116"/>
        <v>1.4492753623188406</v>
      </c>
      <c r="K681" s="917">
        <f t="shared" si="115"/>
        <v>15.942028985507246</v>
      </c>
    </row>
    <row r="682" spans="1:11">
      <c r="A682" s="439"/>
      <c r="B682" s="330"/>
      <c r="C682" s="441"/>
      <c r="D682" s="427"/>
      <c r="E682" s="925"/>
      <c r="F682" s="929"/>
      <c r="G682" s="330" t="s">
        <v>39</v>
      </c>
      <c r="H682" s="296" t="s">
        <v>40</v>
      </c>
      <c r="I682" s="343">
        <f>I679</f>
        <v>27</v>
      </c>
      <c r="J682" s="952">
        <f t="shared" si="116"/>
        <v>8.695652173913043</v>
      </c>
      <c r="K682" s="917">
        <f t="shared" si="115"/>
        <v>234.78260869565216</v>
      </c>
    </row>
    <row r="683" spans="1:11">
      <c r="A683" s="439"/>
      <c r="B683" s="330"/>
      <c r="C683" s="441"/>
      <c r="D683" s="427"/>
      <c r="E683" s="925"/>
      <c r="F683" s="929"/>
      <c r="G683" s="330" t="s">
        <v>41</v>
      </c>
      <c r="H683" s="296" t="s">
        <v>313</v>
      </c>
      <c r="I683" s="423">
        <f>ROUND((((I682*2)/40)*5.5),0)</f>
        <v>7</v>
      </c>
      <c r="J683" s="979">
        <f t="shared" si="116"/>
        <v>14.492753623188406</v>
      </c>
      <c r="K683" s="917">
        <f t="shared" si="115"/>
        <v>101.44927536231884</v>
      </c>
    </row>
    <row r="684" spans="1:11">
      <c r="A684" s="442"/>
      <c r="B684" s="454"/>
      <c r="C684" s="443"/>
      <c r="D684" s="443"/>
      <c r="E684" s="925"/>
      <c r="F684" s="929"/>
      <c r="G684" s="445"/>
      <c r="H684" s="446"/>
      <c r="I684" s="446"/>
      <c r="J684" s="971"/>
      <c r="K684" s="917"/>
    </row>
    <row r="685" spans="1:11">
      <c r="A685" s="447"/>
      <c r="B685" s="452"/>
      <c r="C685" s="449"/>
      <c r="D685" s="449"/>
      <c r="E685" s="924"/>
      <c r="F685" s="927"/>
      <c r="G685" s="450"/>
      <c r="H685" s="451"/>
      <c r="I685" s="451"/>
      <c r="J685" s="928"/>
      <c r="K685" s="917"/>
    </row>
    <row r="686" spans="1:11">
      <c r="A686" s="424"/>
      <c r="B686" s="437"/>
      <c r="C686" s="432"/>
      <c r="D686" s="427"/>
      <c r="E686" s="925"/>
      <c r="F686" s="929"/>
      <c r="G686" s="289"/>
      <c r="H686" s="453"/>
      <c r="I686" s="423"/>
      <c r="J686" s="970"/>
      <c r="K686" s="917"/>
    </row>
    <row r="687" spans="1:11">
      <c r="A687" s="424"/>
      <c r="B687" s="437"/>
      <c r="C687" s="432"/>
      <c r="D687" s="427"/>
      <c r="E687" s="925"/>
      <c r="F687" s="929"/>
      <c r="G687" s="289"/>
      <c r="H687" s="453"/>
      <c r="I687" s="423"/>
      <c r="J687" s="970"/>
      <c r="K687" s="917"/>
    </row>
    <row r="688" spans="1:11">
      <c r="A688" s="424"/>
      <c r="B688" s="437"/>
      <c r="C688" s="432"/>
      <c r="D688" s="427"/>
      <c r="E688" s="925"/>
      <c r="F688" s="929"/>
      <c r="G688" s="330"/>
      <c r="H688" s="296"/>
      <c r="I688" s="423"/>
      <c r="J688" s="979"/>
      <c r="K688" s="917"/>
    </row>
    <row r="689" spans="1:11">
      <c r="A689" s="424"/>
      <c r="B689" s="425"/>
      <c r="C689" s="426"/>
      <c r="D689" s="427"/>
      <c r="E689" s="925"/>
      <c r="F689" s="929"/>
      <c r="G689" s="445"/>
      <c r="H689" s="446"/>
      <c r="I689" s="446"/>
      <c r="J689" s="971"/>
      <c r="K689" s="917"/>
    </row>
    <row r="690" spans="1:11">
      <c r="A690" s="424"/>
      <c r="B690" s="430"/>
      <c r="C690" s="427"/>
      <c r="D690" s="427"/>
      <c r="E690" s="925"/>
      <c r="F690" s="929"/>
      <c r="G690" s="445"/>
      <c r="H690" s="446"/>
      <c r="I690" s="446"/>
      <c r="J690" s="971"/>
      <c r="K690" s="917"/>
    </row>
    <row r="691" spans="1:11">
      <c r="A691" s="424"/>
      <c r="B691" s="431"/>
      <c r="C691" s="432"/>
      <c r="D691" s="427"/>
      <c r="E691" s="925"/>
      <c r="F691" s="929"/>
      <c r="G691" s="330"/>
      <c r="H691" s="296"/>
      <c r="I691" s="343"/>
      <c r="J691" s="952"/>
      <c r="K691" s="917"/>
    </row>
    <row r="692" spans="1:11">
      <c r="A692" s="424"/>
      <c r="B692" s="431"/>
      <c r="C692" s="432"/>
      <c r="D692" s="427"/>
      <c r="E692" s="925"/>
      <c r="F692" s="929"/>
      <c r="G692" s="330"/>
      <c r="H692" s="296"/>
      <c r="I692" s="343"/>
      <c r="J692" s="952"/>
      <c r="K692" s="917"/>
    </row>
    <row r="693" spans="1:11">
      <c r="A693" s="424"/>
      <c r="B693" s="431"/>
      <c r="C693" s="432"/>
      <c r="D693" s="427"/>
      <c r="E693" s="925"/>
      <c r="F693" s="929"/>
      <c r="G693" s="330"/>
      <c r="H693" s="296"/>
      <c r="I693" s="343"/>
      <c r="J693" s="952"/>
      <c r="K693" s="917"/>
    </row>
    <row r="694" spans="1:11" ht="36.75" thickBot="1">
      <c r="A694" s="455"/>
      <c r="B694" s="308" t="s">
        <v>655</v>
      </c>
      <c r="C694" s="456"/>
      <c r="D694" s="457"/>
      <c r="E694" s="930"/>
      <c r="F694" s="931">
        <f>SUM(F666:F693)</f>
        <v>739.13043478260875</v>
      </c>
      <c r="G694" s="458"/>
      <c r="H694" s="459"/>
      <c r="I694" s="460"/>
      <c r="J694" s="974"/>
      <c r="K694" s="931">
        <f>SUM(K666:K693)</f>
        <v>2806.086956521739</v>
      </c>
    </row>
    <row r="695" spans="1:11" ht="20.25" thickTop="1">
      <c r="A695" s="424"/>
      <c r="B695" s="461" t="s">
        <v>656</v>
      </c>
      <c r="C695" s="427"/>
      <c r="D695" s="427"/>
      <c r="E695" s="940"/>
      <c r="F695" s="941"/>
      <c r="G695" s="445"/>
      <c r="H695" s="446"/>
      <c r="I695" s="446"/>
      <c r="J695" s="981"/>
      <c r="K695" s="981"/>
    </row>
    <row r="696" spans="1:11">
      <c r="A696" s="424"/>
      <c r="B696" s="431" t="s">
        <v>329</v>
      </c>
      <c r="C696" s="427"/>
      <c r="D696" s="427"/>
      <c r="E696" s="940"/>
      <c r="F696" s="941">
        <f>F665</f>
        <v>257.97101449275362</v>
      </c>
      <c r="G696" s="445"/>
      <c r="H696" s="446"/>
      <c r="I696" s="446"/>
      <c r="J696" s="981"/>
      <c r="K696" s="941">
        <f>K665</f>
        <v>5339.710144927536</v>
      </c>
    </row>
    <row r="697" spans="1:11">
      <c r="A697" s="424"/>
      <c r="B697" s="431" t="s">
        <v>383</v>
      </c>
      <c r="C697" s="427"/>
      <c r="D697" s="427"/>
      <c r="E697" s="940"/>
      <c r="F697" s="941">
        <f>F694</f>
        <v>739.13043478260875</v>
      </c>
      <c r="G697" s="445"/>
      <c r="H697" s="446"/>
      <c r="I697" s="446"/>
      <c r="J697" s="981"/>
      <c r="K697" s="941">
        <f>K694</f>
        <v>2806.086956521739</v>
      </c>
    </row>
    <row r="698" spans="1:11">
      <c r="A698" s="424"/>
      <c r="B698" s="431"/>
      <c r="C698" s="427"/>
      <c r="D698" s="427"/>
      <c r="E698" s="940"/>
      <c r="F698" s="941"/>
      <c r="G698" s="445"/>
      <c r="H698" s="446"/>
      <c r="I698" s="446"/>
      <c r="J698" s="981"/>
      <c r="K698" s="941"/>
    </row>
    <row r="699" spans="1:11">
      <c r="A699" s="424"/>
      <c r="B699" s="461"/>
      <c r="C699" s="427"/>
      <c r="D699" s="427"/>
      <c r="E699" s="940"/>
      <c r="F699" s="941"/>
      <c r="G699" s="445"/>
      <c r="H699" s="446"/>
      <c r="I699" s="446"/>
      <c r="J699" s="981"/>
      <c r="K699" s="981"/>
    </row>
    <row r="700" spans="1:11">
      <c r="A700" s="424"/>
      <c r="B700" s="461"/>
      <c r="C700" s="427"/>
      <c r="D700" s="427"/>
      <c r="E700" s="940"/>
      <c r="F700" s="941"/>
      <c r="G700" s="445"/>
      <c r="H700" s="446"/>
      <c r="I700" s="446"/>
      <c r="J700" s="981"/>
      <c r="K700" s="981"/>
    </row>
    <row r="701" spans="1:11">
      <c r="A701" s="424"/>
      <c r="B701" s="461"/>
      <c r="C701" s="427"/>
      <c r="D701" s="427"/>
      <c r="E701" s="940"/>
      <c r="F701" s="941"/>
      <c r="G701" s="445"/>
      <c r="H701" s="446"/>
      <c r="I701" s="446"/>
      <c r="J701" s="981"/>
      <c r="K701" s="981"/>
    </row>
    <row r="702" spans="1:11">
      <c r="A702" s="424"/>
      <c r="B702" s="461"/>
      <c r="C702" s="427"/>
      <c r="D702" s="427"/>
      <c r="E702" s="940"/>
      <c r="F702" s="941"/>
      <c r="G702" s="445"/>
      <c r="H702" s="446"/>
      <c r="I702" s="446"/>
      <c r="J702" s="981"/>
      <c r="K702" s="981"/>
    </row>
    <row r="703" spans="1:11">
      <c r="A703" s="424"/>
      <c r="B703" s="461"/>
      <c r="C703" s="427"/>
      <c r="D703" s="427"/>
      <c r="E703" s="940"/>
      <c r="F703" s="941"/>
      <c r="G703" s="445"/>
      <c r="H703" s="446"/>
      <c r="I703" s="446"/>
      <c r="J703" s="981"/>
      <c r="K703" s="981"/>
    </row>
    <row r="704" spans="1:11">
      <c r="A704" s="424"/>
      <c r="B704" s="461"/>
      <c r="C704" s="427"/>
      <c r="D704" s="427"/>
      <c r="E704" s="940"/>
      <c r="F704" s="941"/>
      <c r="G704" s="445"/>
      <c r="H704" s="446"/>
      <c r="I704" s="446"/>
      <c r="J704" s="981"/>
      <c r="K704" s="981"/>
    </row>
    <row r="705" spans="1:11">
      <c r="A705" s="424"/>
      <c r="B705" s="461"/>
      <c r="C705" s="427"/>
      <c r="D705" s="427"/>
      <c r="E705" s="940"/>
      <c r="F705" s="941"/>
      <c r="G705" s="445"/>
      <c r="H705" s="446"/>
      <c r="I705" s="446"/>
      <c r="J705" s="981"/>
      <c r="K705" s="981"/>
    </row>
    <row r="706" spans="1:11">
      <c r="A706" s="424"/>
      <c r="B706" s="461"/>
      <c r="C706" s="427"/>
      <c r="D706" s="427"/>
      <c r="E706" s="940"/>
      <c r="F706" s="941"/>
      <c r="G706" s="445"/>
      <c r="H706" s="446"/>
      <c r="I706" s="446"/>
      <c r="J706" s="981"/>
      <c r="K706" s="981"/>
    </row>
    <row r="707" spans="1:11">
      <c r="A707" s="424"/>
      <c r="B707" s="461"/>
      <c r="C707" s="427"/>
      <c r="D707" s="427"/>
      <c r="E707" s="940"/>
      <c r="F707" s="941"/>
      <c r="G707" s="445"/>
      <c r="H707" s="446"/>
      <c r="I707" s="446"/>
      <c r="J707" s="981"/>
      <c r="K707" s="981"/>
    </row>
    <row r="708" spans="1:11">
      <c r="A708" s="424"/>
      <c r="B708" s="461"/>
      <c r="C708" s="427"/>
      <c r="D708" s="427"/>
      <c r="E708" s="940"/>
      <c r="F708" s="941"/>
      <c r="G708" s="445"/>
      <c r="H708" s="446"/>
      <c r="I708" s="446"/>
      <c r="J708" s="981"/>
      <c r="K708" s="981"/>
    </row>
    <row r="709" spans="1:11">
      <c r="A709" s="424"/>
      <c r="B709" s="461"/>
      <c r="C709" s="427"/>
      <c r="D709" s="427"/>
      <c r="E709" s="940"/>
      <c r="F709" s="941"/>
      <c r="G709" s="445"/>
      <c r="H709" s="446"/>
      <c r="I709" s="446"/>
      <c r="J709" s="981"/>
      <c r="K709" s="981"/>
    </row>
    <row r="710" spans="1:11">
      <c r="A710" s="424"/>
      <c r="B710" s="461"/>
      <c r="C710" s="427"/>
      <c r="D710" s="427"/>
      <c r="E710" s="940"/>
      <c r="F710" s="941"/>
      <c r="G710" s="445"/>
      <c r="H710" s="446"/>
      <c r="I710" s="446"/>
      <c r="J710" s="981"/>
      <c r="K710" s="981"/>
    </row>
    <row r="711" spans="1:11">
      <c r="A711" s="424"/>
      <c r="B711" s="461"/>
      <c r="C711" s="427"/>
      <c r="D711" s="427"/>
      <c r="E711" s="940"/>
      <c r="F711" s="941"/>
      <c r="G711" s="445"/>
      <c r="H711" s="446"/>
      <c r="I711" s="446"/>
      <c r="J711" s="981"/>
      <c r="K711" s="981"/>
    </row>
    <row r="712" spans="1:11">
      <c r="A712" s="424"/>
      <c r="B712" s="461"/>
      <c r="C712" s="427"/>
      <c r="D712" s="427"/>
      <c r="E712" s="940"/>
      <c r="F712" s="941"/>
      <c r="G712" s="445"/>
      <c r="H712" s="446"/>
      <c r="I712" s="446"/>
      <c r="J712" s="981"/>
      <c r="K712" s="981"/>
    </row>
    <row r="713" spans="1:11">
      <c r="A713" s="424"/>
      <c r="B713" s="461"/>
      <c r="C713" s="427"/>
      <c r="D713" s="427"/>
      <c r="E713" s="940"/>
      <c r="F713" s="941"/>
      <c r="G713" s="445"/>
      <c r="H713" s="446"/>
      <c r="I713" s="446"/>
      <c r="J713" s="981"/>
      <c r="K713" s="981"/>
    </row>
    <row r="714" spans="1:11">
      <c r="A714" s="424"/>
      <c r="B714" s="461"/>
      <c r="C714" s="427"/>
      <c r="D714" s="427"/>
      <c r="E714" s="940"/>
      <c r="F714" s="941"/>
      <c r="G714" s="445"/>
      <c r="H714" s="446"/>
      <c r="I714" s="446"/>
      <c r="J714" s="981"/>
      <c r="K714" s="981"/>
    </row>
    <row r="715" spans="1:11">
      <c r="A715" s="424"/>
      <c r="B715" s="461"/>
      <c r="C715" s="427"/>
      <c r="D715" s="427"/>
      <c r="E715" s="940"/>
      <c r="F715" s="941"/>
      <c r="G715" s="445"/>
      <c r="H715" s="446"/>
      <c r="I715" s="446"/>
      <c r="J715" s="981"/>
      <c r="K715" s="981"/>
    </row>
    <row r="716" spans="1:11">
      <c r="A716" s="424"/>
      <c r="B716" s="461"/>
      <c r="C716" s="427"/>
      <c r="D716" s="427"/>
      <c r="E716" s="940"/>
      <c r="F716" s="941"/>
      <c r="G716" s="445"/>
      <c r="H716" s="446"/>
      <c r="I716" s="446"/>
      <c r="J716" s="981"/>
      <c r="K716" s="981"/>
    </row>
    <row r="717" spans="1:11">
      <c r="A717" s="424"/>
      <c r="B717" s="461"/>
      <c r="C717" s="427"/>
      <c r="D717" s="427"/>
      <c r="E717" s="940"/>
      <c r="F717" s="941"/>
      <c r="G717" s="445"/>
      <c r="H717" s="446"/>
      <c r="I717" s="446"/>
      <c r="J717" s="981"/>
      <c r="K717" s="981"/>
    </row>
    <row r="718" spans="1:11">
      <c r="A718" s="424"/>
      <c r="B718" s="461"/>
      <c r="C718" s="427"/>
      <c r="D718" s="427"/>
      <c r="E718" s="940"/>
      <c r="F718" s="941"/>
      <c r="G718" s="445"/>
      <c r="H718" s="446"/>
      <c r="I718" s="446"/>
      <c r="J718" s="981"/>
      <c r="K718" s="981"/>
    </row>
    <row r="719" spans="1:11">
      <c r="A719" s="424"/>
      <c r="B719" s="461"/>
      <c r="C719" s="427"/>
      <c r="D719" s="427"/>
      <c r="E719" s="940"/>
      <c r="F719" s="941"/>
      <c r="G719" s="445"/>
      <c r="H719" s="446"/>
      <c r="I719" s="446"/>
      <c r="J719" s="981"/>
      <c r="K719" s="981"/>
    </row>
    <row r="720" spans="1:11">
      <c r="A720" s="424"/>
      <c r="B720" s="461"/>
      <c r="C720" s="427"/>
      <c r="D720" s="427"/>
      <c r="E720" s="940"/>
      <c r="F720" s="941"/>
      <c r="G720" s="445"/>
      <c r="H720" s="446"/>
      <c r="I720" s="446"/>
      <c r="J720" s="981"/>
      <c r="K720" s="981"/>
    </row>
    <row r="721" spans="1:11">
      <c r="A721" s="424"/>
      <c r="B721" s="461"/>
      <c r="C721" s="427"/>
      <c r="D721" s="427"/>
      <c r="E721" s="940"/>
      <c r="F721" s="941"/>
      <c r="G721" s="445"/>
      <c r="H721" s="446"/>
      <c r="I721" s="446"/>
      <c r="J721" s="981"/>
      <c r="K721" s="981"/>
    </row>
    <row r="722" spans="1:11">
      <c r="A722" s="424"/>
      <c r="B722" s="461"/>
      <c r="C722" s="427"/>
      <c r="D722" s="427"/>
      <c r="E722" s="940"/>
      <c r="F722" s="941"/>
      <c r="G722" s="445"/>
      <c r="H722" s="446"/>
      <c r="I722" s="446"/>
      <c r="J722" s="981"/>
      <c r="K722" s="981"/>
    </row>
    <row r="723" spans="1:11">
      <c r="A723" s="424"/>
      <c r="B723" s="461"/>
      <c r="C723" s="427"/>
      <c r="D723" s="427"/>
      <c r="E723" s="940"/>
      <c r="F723" s="941"/>
      <c r="G723" s="445"/>
      <c r="H723" s="446"/>
      <c r="I723" s="446"/>
      <c r="J723" s="981"/>
      <c r="K723" s="981"/>
    </row>
    <row r="724" spans="1:11">
      <c r="A724" s="424"/>
      <c r="B724" s="461"/>
      <c r="C724" s="427"/>
      <c r="D724" s="427"/>
      <c r="E724" s="940"/>
      <c r="F724" s="941"/>
      <c r="G724" s="445"/>
      <c r="H724" s="446"/>
      <c r="I724" s="446"/>
      <c r="J724" s="981"/>
      <c r="K724" s="981"/>
    </row>
    <row r="725" spans="1:11">
      <c r="A725" s="424"/>
      <c r="B725" s="461"/>
      <c r="C725" s="427"/>
      <c r="D725" s="427"/>
      <c r="E725" s="940"/>
      <c r="F725" s="941"/>
      <c r="G725" s="445"/>
      <c r="H725" s="446"/>
      <c r="I725" s="446"/>
      <c r="J725" s="981"/>
      <c r="K725" s="981"/>
    </row>
    <row r="726" spans="1:11" ht="36.75" thickBot="1">
      <c r="A726" s="462"/>
      <c r="B726" s="308" t="s">
        <v>658</v>
      </c>
      <c r="C726" s="463"/>
      <c r="D726" s="464"/>
      <c r="E726" s="936"/>
      <c r="F726" s="937">
        <f>SUM(F695:F725)</f>
        <v>997.10144927536237</v>
      </c>
      <c r="G726" s="465"/>
      <c r="H726" s="466"/>
      <c r="I726" s="466"/>
      <c r="J726" s="977"/>
      <c r="K726" s="937">
        <f>SUM(K695:K725)</f>
        <v>8145.797101449275</v>
      </c>
    </row>
    <row r="727" spans="1:11" ht="20.25" thickTop="1">
      <c r="A727" s="479"/>
      <c r="B727" s="448" t="s">
        <v>673</v>
      </c>
      <c r="C727" s="686"/>
      <c r="D727" s="687"/>
      <c r="E727" s="938"/>
      <c r="F727" s="939"/>
      <c r="G727" s="480"/>
      <c r="H727" s="481"/>
      <c r="I727" s="481"/>
      <c r="J727" s="978"/>
      <c r="K727" s="978"/>
    </row>
    <row r="728" spans="1:11">
      <c r="A728" s="479"/>
      <c r="B728" s="448" t="s">
        <v>669</v>
      </c>
      <c r="C728" s="686"/>
      <c r="D728" s="687"/>
      <c r="E728" s="938"/>
      <c r="F728" s="939"/>
      <c r="G728" s="480"/>
      <c r="H728" s="481"/>
      <c r="I728" s="481"/>
      <c r="J728" s="978"/>
      <c r="K728" s="978"/>
    </row>
    <row r="729" spans="1:11" ht="36">
      <c r="A729" s="447"/>
      <c r="B729" s="688" t="s">
        <v>670</v>
      </c>
      <c r="C729" s="449"/>
      <c r="D729" s="449"/>
      <c r="E729" s="924"/>
      <c r="F729" s="927"/>
      <c r="G729" s="450"/>
      <c r="H729" s="451"/>
      <c r="I729" s="451"/>
      <c r="J729" s="928"/>
      <c r="K729" s="928"/>
    </row>
    <row r="730" spans="1:11">
      <c r="A730" s="439">
        <v>1</v>
      </c>
      <c r="B730" s="330" t="s">
        <v>375</v>
      </c>
      <c r="C730" s="444">
        <v>78</v>
      </c>
      <c r="D730" s="427" t="s">
        <v>20</v>
      </c>
      <c r="E730" s="925">
        <f>30000/3450</f>
        <v>8.695652173913043</v>
      </c>
      <c r="F730" s="929">
        <f>E730*C730</f>
        <v>678.26086956521738</v>
      </c>
      <c r="G730" s="331" t="s">
        <v>671</v>
      </c>
      <c r="H730" s="296" t="s">
        <v>20</v>
      </c>
      <c r="I730" s="343">
        <f>C730</f>
        <v>78</v>
      </c>
      <c r="J730" s="952">
        <f>30000/3450</f>
        <v>8.695652173913043</v>
      </c>
      <c r="K730" s="917">
        <f t="shared" ref="K730:K749" si="118">I730*J730</f>
        <v>678.26086956521738</v>
      </c>
    </row>
    <row r="731" spans="1:11">
      <c r="A731" s="439"/>
      <c r="B731" s="330"/>
      <c r="C731" s="441"/>
      <c r="D731" s="427"/>
      <c r="E731" s="925"/>
      <c r="F731" s="929"/>
      <c r="G731" s="331" t="s">
        <v>39</v>
      </c>
      <c r="H731" s="296" t="s">
        <v>40</v>
      </c>
      <c r="I731" s="343">
        <f>ROUND(C730/6,0)</f>
        <v>13</v>
      </c>
      <c r="J731" s="952">
        <f>J682</f>
        <v>8.695652173913043</v>
      </c>
      <c r="K731" s="917">
        <f t="shared" si="118"/>
        <v>113.04347826086956</v>
      </c>
    </row>
    <row r="732" spans="1:11">
      <c r="A732" s="439"/>
      <c r="B732" s="330"/>
      <c r="C732" s="441"/>
      <c r="D732" s="427"/>
      <c r="E732" s="925"/>
      <c r="F732" s="929"/>
      <c r="G732" s="331" t="s">
        <v>41</v>
      </c>
      <c r="H732" s="296" t="s">
        <v>313</v>
      </c>
      <c r="I732" s="423">
        <f>ROUND((((I731*2)/40)*5.5),0)</f>
        <v>4</v>
      </c>
      <c r="J732" s="979">
        <f>J683</f>
        <v>14.492753623188406</v>
      </c>
      <c r="K732" s="917">
        <f t="shared" si="118"/>
        <v>57.971014492753625</v>
      </c>
    </row>
    <row r="733" spans="1:11">
      <c r="A733" s="439"/>
      <c r="B733" s="330"/>
      <c r="C733" s="441"/>
      <c r="D733" s="427"/>
      <c r="E733" s="925"/>
      <c r="F733" s="929"/>
      <c r="G733" s="330"/>
      <c r="H733" s="296"/>
      <c r="I733" s="343"/>
      <c r="J733" s="952"/>
      <c r="K733" s="917">
        <f t="shared" si="118"/>
        <v>0</v>
      </c>
    </row>
    <row r="734" spans="1:11">
      <c r="A734" s="439"/>
      <c r="B734" s="330"/>
      <c r="C734" s="441"/>
      <c r="D734" s="427"/>
      <c r="E734" s="925"/>
      <c r="F734" s="929"/>
      <c r="G734" s="330"/>
      <c r="H734" s="296"/>
      <c r="I734" s="343"/>
      <c r="J734" s="952"/>
      <c r="K734" s="917">
        <f t="shared" si="118"/>
        <v>0</v>
      </c>
    </row>
    <row r="735" spans="1:11">
      <c r="A735" s="439"/>
      <c r="B735" s="330"/>
      <c r="C735" s="441"/>
      <c r="D735" s="427"/>
      <c r="E735" s="925"/>
      <c r="F735" s="929"/>
      <c r="G735" s="330"/>
      <c r="H735" s="296"/>
      <c r="I735" s="423"/>
      <c r="J735" s="979"/>
      <c r="K735" s="917">
        <f t="shared" si="118"/>
        <v>0</v>
      </c>
    </row>
    <row r="736" spans="1:11">
      <c r="A736" s="439"/>
      <c r="B736" s="330"/>
      <c r="C736" s="441"/>
      <c r="D736" s="427"/>
      <c r="E736" s="925"/>
      <c r="F736" s="929"/>
      <c r="G736" s="330"/>
      <c r="H736" s="296"/>
      <c r="I736" s="423"/>
      <c r="J736" s="979"/>
      <c r="K736" s="917">
        <f t="shared" si="118"/>
        <v>0</v>
      </c>
    </row>
    <row r="737" spans="1:11">
      <c r="A737" s="439"/>
      <c r="B737" s="397"/>
      <c r="C737" s="441"/>
      <c r="D737" s="427"/>
      <c r="E737" s="925"/>
      <c r="F737" s="929"/>
      <c r="G737" s="330"/>
      <c r="H737" s="296"/>
      <c r="I737" s="423"/>
      <c r="J737" s="979"/>
      <c r="K737" s="917">
        <f t="shared" si="118"/>
        <v>0</v>
      </c>
    </row>
    <row r="738" spans="1:11">
      <c r="A738" s="424"/>
      <c r="B738" s="454"/>
      <c r="C738" s="426"/>
      <c r="D738" s="427"/>
      <c r="E738" s="925"/>
      <c r="F738" s="929"/>
      <c r="G738" s="445"/>
      <c r="H738" s="446"/>
      <c r="I738" s="446"/>
      <c r="J738" s="971"/>
      <c r="K738" s="917">
        <f t="shared" si="118"/>
        <v>0</v>
      </c>
    </row>
    <row r="739" spans="1:11">
      <c r="A739" s="439"/>
      <c r="B739" s="330"/>
      <c r="C739" s="444"/>
      <c r="D739" s="427"/>
      <c r="E739" s="925"/>
      <c r="F739" s="929"/>
      <c r="G739" s="330"/>
      <c r="H739" s="296"/>
      <c r="I739" s="343"/>
      <c r="J739" s="952"/>
      <c r="K739" s="917">
        <f t="shared" si="118"/>
        <v>0</v>
      </c>
    </row>
    <row r="740" spans="1:11">
      <c r="A740" s="439"/>
      <c r="B740" s="330"/>
      <c r="C740" s="441"/>
      <c r="D740" s="427"/>
      <c r="E740" s="925"/>
      <c r="F740" s="929"/>
      <c r="G740" s="330"/>
      <c r="H740" s="296"/>
      <c r="I740" s="343"/>
      <c r="J740" s="952"/>
      <c r="K740" s="917">
        <f t="shared" si="118"/>
        <v>0</v>
      </c>
    </row>
    <row r="741" spans="1:11">
      <c r="A741" s="439"/>
      <c r="B741" s="330"/>
      <c r="C741" s="777"/>
      <c r="D741" s="427"/>
      <c r="E741" s="925"/>
      <c r="F741" s="929"/>
      <c r="G741" s="330"/>
      <c r="H741" s="296"/>
      <c r="I741" s="343"/>
      <c r="J741" s="952"/>
      <c r="K741" s="917">
        <f t="shared" si="118"/>
        <v>0</v>
      </c>
    </row>
    <row r="742" spans="1:11">
      <c r="A742" s="439"/>
      <c r="B742" s="330"/>
      <c r="C742" s="478"/>
      <c r="D742" s="427"/>
      <c r="E742" s="925"/>
      <c r="F742" s="929"/>
      <c r="G742" s="330"/>
      <c r="H742" s="296"/>
      <c r="I742" s="343"/>
      <c r="J742" s="952"/>
      <c r="K742" s="917">
        <f t="shared" si="118"/>
        <v>0</v>
      </c>
    </row>
    <row r="743" spans="1:11">
      <c r="A743" s="439"/>
      <c r="B743" s="330"/>
      <c r="C743" s="441"/>
      <c r="D743" s="427"/>
      <c r="E743" s="925"/>
      <c r="F743" s="929"/>
      <c r="G743" s="330"/>
      <c r="H743" s="296"/>
      <c r="I743" s="343"/>
      <c r="J743" s="952"/>
      <c r="K743" s="917">
        <f t="shared" si="118"/>
        <v>0</v>
      </c>
    </row>
    <row r="744" spans="1:11">
      <c r="A744" s="439"/>
      <c r="B744" s="330"/>
      <c r="C744" s="441"/>
      <c r="D744" s="427"/>
      <c r="E744" s="925"/>
      <c r="F744" s="929"/>
      <c r="G744" s="330"/>
      <c r="H744" s="296"/>
      <c r="I744" s="423"/>
      <c r="J744" s="979"/>
      <c r="K744" s="917">
        <f t="shared" si="118"/>
        <v>0</v>
      </c>
    </row>
    <row r="745" spans="1:11">
      <c r="A745" s="442"/>
      <c r="B745" s="454"/>
      <c r="C745" s="443"/>
      <c r="D745" s="443"/>
      <c r="E745" s="925"/>
      <c r="F745" s="929"/>
      <c r="G745" s="445"/>
      <c r="H745" s="446"/>
      <c r="I745" s="446"/>
      <c r="J745" s="971"/>
      <c r="K745" s="917">
        <f t="shared" si="118"/>
        <v>0</v>
      </c>
    </row>
    <row r="746" spans="1:11">
      <c r="A746" s="439"/>
      <c r="B746" s="778"/>
      <c r="C746" s="444"/>
      <c r="D746" s="441"/>
      <c r="E746" s="924"/>
      <c r="F746" s="927"/>
      <c r="G746" s="780"/>
      <c r="H746" s="779"/>
      <c r="I746" s="779"/>
      <c r="J746" s="980"/>
      <c r="K746" s="917">
        <f t="shared" si="118"/>
        <v>0</v>
      </c>
    </row>
    <row r="747" spans="1:11">
      <c r="A747" s="424"/>
      <c r="B747" s="437"/>
      <c r="C747" s="432"/>
      <c r="D747" s="441"/>
      <c r="E747" s="925"/>
      <c r="F747" s="929"/>
      <c r="G747" s="780"/>
      <c r="H747" s="779"/>
      <c r="I747" s="779"/>
      <c r="J747" s="970"/>
      <c r="K747" s="917">
        <f t="shared" si="118"/>
        <v>0</v>
      </c>
    </row>
    <row r="748" spans="1:11">
      <c r="A748" s="424"/>
      <c r="B748" s="437"/>
      <c r="C748" s="432"/>
      <c r="D748" s="441"/>
      <c r="E748" s="925"/>
      <c r="F748" s="929"/>
      <c r="G748" s="780"/>
      <c r="H748" s="779"/>
      <c r="I748" s="779"/>
      <c r="J748" s="970"/>
      <c r="K748" s="917">
        <f t="shared" si="118"/>
        <v>0</v>
      </c>
    </row>
    <row r="749" spans="1:11">
      <c r="A749" s="424"/>
      <c r="B749" s="437"/>
      <c r="C749" s="432"/>
      <c r="D749" s="441"/>
      <c r="E749" s="925"/>
      <c r="F749" s="929"/>
      <c r="G749" s="780"/>
      <c r="H749" s="779"/>
      <c r="I749" s="779"/>
      <c r="J749" s="979"/>
      <c r="K749" s="917">
        <f t="shared" si="118"/>
        <v>0</v>
      </c>
    </row>
    <row r="750" spans="1:11">
      <c r="A750" s="424"/>
      <c r="B750" s="431"/>
      <c r="C750" s="426"/>
      <c r="D750" s="441"/>
      <c r="E750" s="925"/>
      <c r="F750" s="929"/>
      <c r="G750" s="780"/>
      <c r="H750" s="779"/>
      <c r="I750" s="779"/>
      <c r="J750" s="971"/>
      <c r="K750" s="917">
        <f t="shared" ref="K750" si="119">I750*J750</f>
        <v>0</v>
      </c>
    </row>
    <row r="751" spans="1:11" ht="36.75" thickBot="1">
      <c r="A751" s="455"/>
      <c r="B751" s="308" t="s">
        <v>655</v>
      </c>
      <c r="C751" s="456"/>
      <c r="D751" s="457"/>
      <c r="E751" s="930"/>
      <c r="F751" s="931">
        <f>SUM(F728:F750)</f>
        <v>678.26086956521738</v>
      </c>
      <c r="G751" s="458"/>
      <c r="H751" s="459"/>
      <c r="I751" s="460"/>
      <c r="J751" s="974"/>
      <c r="K751" s="931">
        <f>SUM(K728:K750)</f>
        <v>849.27536231884062</v>
      </c>
    </row>
    <row r="752" spans="1:11" ht="20.25" thickTop="1"/>
  </sheetData>
  <mergeCells count="15">
    <mergeCell ref="E337:F341"/>
    <mergeCell ref="G337:G341"/>
    <mergeCell ref="G660:G664"/>
    <mergeCell ref="E399:F399"/>
    <mergeCell ref="E416:E417"/>
    <mergeCell ref="E430:F430"/>
    <mergeCell ref="E444:E445"/>
    <mergeCell ref="E331:F331"/>
    <mergeCell ref="E305:F309"/>
    <mergeCell ref="G305:G309"/>
    <mergeCell ref="A1:B1"/>
    <mergeCell ref="C1:F1"/>
    <mergeCell ref="G1:K1"/>
    <mergeCell ref="E299:F299"/>
    <mergeCell ref="E99:F99"/>
  </mergeCells>
  <phoneticPr fontId="14" type="noConversion"/>
  <pageMargins left="0.7" right="0.7" top="0.75" bottom="0.75" header="0.3" footer="0.3"/>
  <pageSetup scale="63" fitToHeight="0" orientation="landscape" r:id="rId1"/>
  <headerFooter>
    <oddHeader>&amp;C&amp;F</oddHeader>
    <oddFooter>&amp;A&amp;RPage &amp;P</oddFooter>
  </headerFooter>
  <rowBreaks count="27" manualBreakCount="27">
    <brk id="21" max="10" man="1"/>
    <brk id="50" max="10" man="1"/>
    <brk id="65" max="10" man="1"/>
    <brk id="88" max="10" man="1"/>
    <brk id="109" max="10" man="1"/>
    <brk id="134" max="10" man="1"/>
    <brk id="166" max="10" man="1"/>
    <brk id="191" max="10" man="1"/>
    <brk id="215" max="10" man="1"/>
    <brk id="247" max="10" man="1"/>
    <brk id="270" max="10" man="1"/>
    <brk id="295" max="10" man="1"/>
    <brk id="328" max="10" man="1"/>
    <brk id="361" max="10" man="1"/>
    <brk id="388" max="10" man="1"/>
    <brk id="420" max="10" man="1"/>
    <brk id="446" max="10" man="1"/>
    <brk id="468" max="10" man="1"/>
    <brk id="495" max="10" man="1"/>
    <brk id="521" max="10" man="1"/>
    <brk id="556" max="10" man="1"/>
    <brk id="582" max="10" man="1"/>
    <brk id="606" max="10" man="1"/>
    <brk id="638" max="10" man="1"/>
    <brk id="665" max="10" man="1"/>
    <brk id="694" max="10" man="1"/>
    <brk id="72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7"/>
  <sheetViews>
    <sheetView topLeftCell="A141" workbookViewId="0">
      <selection activeCell="D146" sqref="D146:D147"/>
    </sheetView>
  </sheetViews>
  <sheetFormatPr defaultRowHeight="15"/>
  <cols>
    <col min="4" max="4" width="9.140625" style="11"/>
    <col min="10" max="10" width="9.140625" style="11"/>
  </cols>
  <sheetData>
    <row r="1" spans="1:12">
      <c r="A1" s="798" t="s">
        <v>119</v>
      </c>
      <c r="B1" s="799"/>
      <c r="C1" s="799"/>
      <c r="D1" s="800"/>
      <c r="G1" s="798" t="s">
        <v>120</v>
      </c>
      <c r="H1" s="799"/>
      <c r="I1" s="799"/>
      <c r="J1" s="800"/>
    </row>
    <row r="2" spans="1:12">
      <c r="A2" s="4">
        <v>6.2</v>
      </c>
      <c r="B2" s="4">
        <v>2</v>
      </c>
      <c r="C2" s="4">
        <v>3</v>
      </c>
      <c r="D2" s="6">
        <f>A2*B2*C2</f>
        <v>37.200000000000003</v>
      </c>
      <c r="E2">
        <f>A2*B2</f>
        <v>12.4</v>
      </c>
      <c r="G2" s="4">
        <v>2.9</v>
      </c>
      <c r="H2" s="4">
        <v>2</v>
      </c>
      <c r="I2" s="4">
        <v>3</v>
      </c>
      <c r="J2" s="6">
        <f>G2*H2*I2</f>
        <v>17.399999999999999</v>
      </c>
      <c r="K2">
        <f>G2*H2</f>
        <v>5.8</v>
      </c>
    </row>
    <row r="3" spans="1:12">
      <c r="A3" s="4">
        <v>4.1900000000000004</v>
      </c>
      <c r="B3" s="4">
        <v>2</v>
      </c>
      <c r="C3" s="4">
        <v>3</v>
      </c>
      <c r="D3" s="6">
        <f t="shared" ref="D3:D56" si="0">A3*B3*C3</f>
        <v>25.14</v>
      </c>
      <c r="E3">
        <f t="shared" ref="E3:E38" si="1">A3*B3</f>
        <v>8.3800000000000008</v>
      </c>
      <c r="G3" s="4">
        <v>1.1000000000000001</v>
      </c>
      <c r="H3" s="4">
        <v>4</v>
      </c>
      <c r="I3" s="4">
        <v>3</v>
      </c>
      <c r="J3" s="6">
        <f t="shared" ref="J3:J7" si="2">G3*H3*I3</f>
        <v>13.200000000000001</v>
      </c>
      <c r="K3">
        <f t="shared" ref="K3:K5" si="3">G3*H3</f>
        <v>4.4000000000000004</v>
      </c>
    </row>
    <row r="4" spans="1:12">
      <c r="A4" s="4">
        <v>1.2</v>
      </c>
      <c r="B4" s="4">
        <v>4</v>
      </c>
      <c r="C4" s="4">
        <v>3</v>
      </c>
      <c r="D4" s="6">
        <f t="shared" si="0"/>
        <v>14.399999999999999</v>
      </c>
      <c r="E4">
        <f t="shared" si="1"/>
        <v>4.8</v>
      </c>
      <c r="G4" s="4">
        <v>1.8</v>
      </c>
      <c r="H4" s="4">
        <v>2</v>
      </c>
      <c r="I4" s="4">
        <v>3</v>
      </c>
      <c r="J4" s="6">
        <f t="shared" si="2"/>
        <v>10.8</v>
      </c>
      <c r="K4">
        <f t="shared" si="3"/>
        <v>3.6</v>
      </c>
    </row>
    <row r="5" spans="1:12">
      <c r="A5" s="4">
        <v>2.4500000000000002</v>
      </c>
      <c r="B5" s="4">
        <v>2</v>
      </c>
      <c r="C5" s="4">
        <v>3</v>
      </c>
      <c r="D5" s="6">
        <f t="shared" si="0"/>
        <v>14.700000000000001</v>
      </c>
      <c r="E5">
        <f t="shared" si="1"/>
        <v>4.9000000000000004</v>
      </c>
      <c r="G5" s="4">
        <v>1.52</v>
      </c>
      <c r="H5" s="4">
        <v>2</v>
      </c>
      <c r="I5" s="4">
        <v>3</v>
      </c>
      <c r="J5" s="6">
        <f t="shared" si="2"/>
        <v>9.120000000000001</v>
      </c>
      <c r="K5">
        <f t="shared" si="3"/>
        <v>3.04</v>
      </c>
    </row>
    <row r="6" spans="1:12">
      <c r="A6" s="4">
        <v>9.1300000000000008</v>
      </c>
      <c r="B6" s="4">
        <v>2</v>
      </c>
      <c r="C6" s="4">
        <v>3</v>
      </c>
      <c r="D6" s="6">
        <f t="shared" si="0"/>
        <v>54.78</v>
      </c>
      <c r="E6">
        <f t="shared" si="1"/>
        <v>18.260000000000002</v>
      </c>
      <c r="G6" s="4">
        <v>0.9</v>
      </c>
      <c r="H6" s="4">
        <v>2.5</v>
      </c>
      <c r="I6" s="4">
        <v>-4</v>
      </c>
      <c r="J6" s="6">
        <f t="shared" si="2"/>
        <v>-9</v>
      </c>
      <c r="L6">
        <f>(2*(G6+H6))*I6</f>
        <v>-27.2</v>
      </c>
    </row>
    <row r="7" spans="1:12">
      <c r="A7" s="4">
        <v>18.53</v>
      </c>
      <c r="B7" s="4">
        <v>2</v>
      </c>
      <c r="C7" s="4">
        <v>3</v>
      </c>
      <c r="D7" s="6">
        <f t="shared" si="0"/>
        <v>111.18</v>
      </c>
      <c r="E7">
        <f t="shared" si="1"/>
        <v>37.06</v>
      </c>
      <c r="G7" s="4">
        <v>0.8</v>
      </c>
      <c r="H7" s="4">
        <v>2.1</v>
      </c>
      <c r="I7" s="4">
        <v>-2</v>
      </c>
      <c r="J7" s="6">
        <f t="shared" si="2"/>
        <v>-3.3600000000000003</v>
      </c>
    </row>
    <row r="8" spans="1:12">
      <c r="A8" s="4">
        <v>2.5</v>
      </c>
      <c r="B8" s="4">
        <v>8</v>
      </c>
      <c r="C8" s="4">
        <v>3</v>
      </c>
      <c r="D8" s="6">
        <f t="shared" si="0"/>
        <v>60</v>
      </c>
      <c r="E8">
        <f t="shared" si="1"/>
        <v>20</v>
      </c>
      <c r="G8" s="4"/>
      <c r="H8" s="4"/>
      <c r="I8" s="4"/>
      <c r="J8" s="6">
        <f>G8*H8*I8</f>
        <v>0</v>
      </c>
      <c r="L8">
        <f>(2*(G8+H8))*I8</f>
        <v>0</v>
      </c>
    </row>
    <row r="9" spans="1:12">
      <c r="A9" s="4">
        <v>0.6</v>
      </c>
      <c r="B9" s="4">
        <v>16</v>
      </c>
      <c r="C9" s="4">
        <v>3</v>
      </c>
      <c r="D9" s="6">
        <f t="shared" si="0"/>
        <v>28.799999999999997</v>
      </c>
      <c r="E9">
        <f t="shared" si="1"/>
        <v>9.6</v>
      </c>
      <c r="G9" s="4"/>
      <c r="H9" s="4"/>
      <c r="I9" s="4"/>
      <c r="J9" s="6">
        <f>SUM(J2:J8)</f>
        <v>38.160000000000011</v>
      </c>
      <c r="K9" s="6">
        <f>SUM(K2:K8)</f>
        <v>16.84</v>
      </c>
      <c r="L9" s="6">
        <f>SUM(L2:L8)</f>
        <v>-27.2</v>
      </c>
    </row>
    <row r="10" spans="1:12">
      <c r="A10" s="4">
        <v>0.45</v>
      </c>
      <c r="B10" s="4">
        <v>8</v>
      </c>
      <c r="C10" s="4">
        <v>3</v>
      </c>
      <c r="D10" s="6">
        <f t="shared" si="0"/>
        <v>10.8</v>
      </c>
      <c r="E10">
        <f t="shared" si="1"/>
        <v>3.6</v>
      </c>
    </row>
    <row r="11" spans="1:12">
      <c r="A11" s="4">
        <v>0.25</v>
      </c>
      <c r="B11" s="4">
        <v>8</v>
      </c>
      <c r="C11" s="4">
        <v>3</v>
      </c>
      <c r="D11" s="6">
        <f t="shared" si="0"/>
        <v>6</v>
      </c>
      <c r="E11">
        <f t="shared" si="1"/>
        <v>2</v>
      </c>
    </row>
    <row r="12" spans="1:12">
      <c r="A12" s="4">
        <v>0.5</v>
      </c>
      <c r="B12" s="4">
        <v>2</v>
      </c>
      <c r="C12" s="4">
        <v>3</v>
      </c>
      <c r="D12" s="6">
        <f t="shared" si="0"/>
        <v>3</v>
      </c>
      <c r="E12">
        <f t="shared" si="1"/>
        <v>1</v>
      </c>
    </row>
    <row r="13" spans="1:12">
      <c r="A13" s="4">
        <v>0.2</v>
      </c>
      <c r="B13" s="4">
        <v>2</v>
      </c>
      <c r="C13" s="4">
        <v>3</v>
      </c>
      <c r="D13" s="6">
        <f t="shared" si="0"/>
        <v>1.2000000000000002</v>
      </c>
      <c r="E13">
        <f t="shared" si="1"/>
        <v>0.4</v>
      </c>
    </row>
    <row r="14" spans="1:12">
      <c r="A14" s="4">
        <v>7.4</v>
      </c>
      <c r="B14" s="4">
        <v>4</v>
      </c>
      <c r="C14" s="4">
        <v>3</v>
      </c>
      <c r="D14" s="6">
        <f t="shared" si="0"/>
        <v>88.800000000000011</v>
      </c>
      <c r="E14">
        <f t="shared" si="1"/>
        <v>29.6</v>
      </c>
    </row>
    <row r="15" spans="1:12">
      <c r="A15" s="4">
        <v>5.42</v>
      </c>
      <c r="B15" s="4">
        <v>2</v>
      </c>
      <c r="C15" s="4">
        <v>3</v>
      </c>
      <c r="D15" s="6">
        <f t="shared" si="0"/>
        <v>32.519999999999996</v>
      </c>
      <c r="E15">
        <f t="shared" si="1"/>
        <v>10.84</v>
      </c>
    </row>
    <row r="16" spans="1:12">
      <c r="A16" s="4">
        <v>3.48</v>
      </c>
      <c r="B16" s="4">
        <v>2</v>
      </c>
      <c r="C16" s="4">
        <v>3</v>
      </c>
      <c r="D16" s="6">
        <f t="shared" si="0"/>
        <v>20.88</v>
      </c>
      <c r="E16">
        <f t="shared" si="1"/>
        <v>6.96</v>
      </c>
    </row>
    <row r="17" spans="1:5">
      <c r="A17" s="4">
        <v>0.3</v>
      </c>
      <c r="B17" s="4">
        <v>7</v>
      </c>
      <c r="C17" s="4">
        <v>3</v>
      </c>
      <c r="D17" s="6">
        <f t="shared" si="0"/>
        <v>6.3000000000000007</v>
      </c>
      <c r="E17">
        <f t="shared" si="1"/>
        <v>2.1</v>
      </c>
    </row>
    <row r="18" spans="1:5">
      <c r="A18" s="4">
        <v>1.32</v>
      </c>
      <c r="B18" s="4">
        <v>2</v>
      </c>
      <c r="C18" s="4">
        <v>3</v>
      </c>
      <c r="D18" s="6">
        <f t="shared" si="0"/>
        <v>7.92</v>
      </c>
      <c r="E18">
        <f t="shared" si="1"/>
        <v>2.64</v>
      </c>
    </row>
    <row r="19" spans="1:5">
      <c r="A19" s="4">
        <v>2.5</v>
      </c>
      <c r="B19" s="4">
        <v>2</v>
      </c>
      <c r="C19" s="4">
        <v>3</v>
      </c>
      <c r="D19" s="6">
        <f t="shared" si="0"/>
        <v>15</v>
      </c>
      <c r="E19">
        <f t="shared" si="1"/>
        <v>5</v>
      </c>
    </row>
    <row r="20" spans="1:5">
      <c r="A20" s="4">
        <v>0.7</v>
      </c>
      <c r="B20" s="4">
        <v>2</v>
      </c>
      <c r="C20" s="4">
        <v>3</v>
      </c>
      <c r="D20" s="6">
        <f t="shared" si="0"/>
        <v>4.1999999999999993</v>
      </c>
      <c r="E20">
        <f t="shared" si="1"/>
        <v>1.4</v>
      </c>
    </row>
    <row r="21" spans="1:5">
      <c r="A21" s="4">
        <v>3.92</v>
      </c>
      <c r="B21" s="4">
        <v>1</v>
      </c>
      <c r="C21" s="4">
        <v>3</v>
      </c>
      <c r="D21" s="6">
        <f t="shared" si="0"/>
        <v>11.76</v>
      </c>
      <c r="E21">
        <f t="shared" si="1"/>
        <v>3.92</v>
      </c>
    </row>
    <row r="22" spans="1:5">
      <c r="A22" s="4">
        <v>9.6</v>
      </c>
      <c r="B22" s="4">
        <v>2</v>
      </c>
      <c r="C22" s="4">
        <v>3</v>
      </c>
      <c r="D22" s="6">
        <f t="shared" si="0"/>
        <v>57.599999999999994</v>
      </c>
      <c r="E22">
        <f t="shared" si="1"/>
        <v>19.2</v>
      </c>
    </row>
    <row r="23" spans="1:5">
      <c r="A23" s="4">
        <v>1.7</v>
      </c>
      <c r="B23" s="4">
        <v>1</v>
      </c>
      <c r="C23" s="4">
        <v>3</v>
      </c>
      <c r="D23" s="6">
        <f t="shared" si="0"/>
        <v>5.0999999999999996</v>
      </c>
      <c r="E23">
        <f t="shared" si="1"/>
        <v>1.7</v>
      </c>
    </row>
    <row r="24" spans="1:5">
      <c r="A24" s="4">
        <v>0.7</v>
      </c>
      <c r="B24" s="4">
        <v>11</v>
      </c>
      <c r="C24" s="4">
        <v>3</v>
      </c>
      <c r="D24" s="6">
        <f t="shared" si="0"/>
        <v>23.099999999999998</v>
      </c>
      <c r="E24">
        <f t="shared" si="1"/>
        <v>7.6999999999999993</v>
      </c>
    </row>
    <row r="25" spans="1:5">
      <c r="A25" s="4">
        <v>0.4</v>
      </c>
      <c r="B25" s="4">
        <v>2</v>
      </c>
      <c r="C25" s="4">
        <v>3</v>
      </c>
      <c r="D25" s="6">
        <f t="shared" si="0"/>
        <v>2.4000000000000004</v>
      </c>
      <c r="E25">
        <f t="shared" si="1"/>
        <v>0.8</v>
      </c>
    </row>
    <row r="26" spans="1:5">
      <c r="A26" s="4">
        <v>3.52</v>
      </c>
      <c r="B26" s="4">
        <v>1</v>
      </c>
      <c r="C26" s="4">
        <v>3</v>
      </c>
      <c r="D26" s="6">
        <f t="shared" si="0"/>
        <v>10.56</v>
      </c>
      <c r="E26">
        <f t="shared" si="1"/>
        <v>3.52</v>
      </c>
    </row>
    <row r="27" spans="1:5">
      <c r="A27" s="4">
        <v>0.5</v>
      </c>
      <c r="B27" s="4">
        <v>2</v>
      </c>
      <c r="C27" s="4">
        <v>3</v>
      </c>
      <c r="D27" s="6">
        <f t="shared" si="0"/>
        <v>3</v>
      </c>
      <c r="E27">
        <f t="shared" si="1"/>
        <v>1</v>
      </c>
    </row>
    <row r="28" spans="1:5">
      <c r="A28" s="4">
        <v>1.72</v>
      </c>
      <c r="B28" s="4">
        <v>2</v>
      </c>
      <c r="C28" s="4">
        <v>3</v>
      </c>
      <c r="D28" s="6">
        <f t="shared" si="0"/>
        <v>10.32</v>
      </c>
      <c r="E28">
        <f t="shared" si="1"/>
        <v>3.44</v>
      </c>
    </row>
    <row r="29" spans="1:5">
      <c r="A29" s="4">
        <v>1.6</v>
      </c>
      <c r="B29" s="4">
        <v>2</v>
      </c>
      <c r="C29" s="4">
        <v>3</v>
      </c>
      <c r="D29" s="6">
        <f t="shared" si="0"/>
        <v>9.6000000000000014</v>
      </c>
      <c r="E29">
        <f t="shared" si="1"/>
        <v>3.2</v>
      </c>
    </row>
    <row r="30" spans="1:5">
      <c r="A30" s="4">
        <v>11.77</v>
      </c>
      <c r="B30" s="4">
        <v>2</v>
      </c>
      <c r="C30" s="4">
        <v>3</v>
      </c>
      <c r="D30" s="6">
        <f t="shared" si="0"/>
        <v>70.62</v>
      </c>
      <c r="E30">
        <f t="shared" si="1"/>
        <v>23.54</v>
      </c>
    </row>
    <row r="31" spans="1:5">
      <c r="A31" s="4">
        <v>3.15</v>
      </c>
      <c r="B31" s="4">
        <v>6</v>
      </c>
      <c r="C31" s="4">
        <v>3</v>
      </c>
      <c r="D31" s="6">
        <f t="shared" si="0"/>
        <v>56.699999999999996</v>
      </c>
      <c r="E31">
        <f t="shared" si="1"/>
        <v>18.899999999999999</v>
      </c>
    </row>
    <row r="32" spans="1:5">
      <c r="A32" s="4">
        <v>2.0499999999999998</v>
      </c>
      <c r="B32" s="4">
        <v>2</v>
      </c>
      <c r="C32" s="4">
        <v>3</v>
      </c>
      <c r="D32" s="6">
        <f t="shared" si="0"/>
        <v>12.299999999999999</v>
      </c>
      <c r="E32">
        <f t="shared" si="1"/>
        <v>4.0999999999999996</v>
      </c>
    </row>
    <row r="33" spans="1:6">
      <c r="A33" s="4">
        <v>5.64</v>
      </c>
      <c r="B33" s="4">
        <v>2</v>
      </c>
      <c r="C33" s="4">
        <v>3</v>
      </c>
      <c r="D33" s="6">
        <f t="shared" si="0"/>
        <v>33.839999999999996</v>
      </c>
      <c r="E33">
        <f t="shared" si="1"/>
        <v>11.28</v>
      </c>
    </row>
    <row r="34" spans="1:6">
      <c r="A34" s="4">
        <v>3.22</v>
      </c>
      <c r="B34" s="4">
        <v>1</v>
      </c>
      <c r="C34" s="4">
        <v>3</v>
      </c>
      <c r="D34" s="6">
        <f t="shared" si="0"/>
        <v>9.66</v>
      </c>
      <c r="E34">
        <f t="shared" si="1"/>
        <v>3.22</v>
      </c>
    </row>
    <row r="35" spans="1:6">
      <c r="A35" s="4">
        <v>9.6</v>
      </c>
      <c r="B35" s="4">
        <v>1</v>
      </c>
      <c r="C35" s="4">
        <v>3</v>
      </c>
      <c r="D35" s="6">
        <f t="shared" si="0"/>
        <v>28.799999999999997</v>
      </c>
      <c r="E35">
        <f t="shared" si="1"/>
        <v>9.6</v>
      </c>
    </row>
    <row r="36" spans="1:6">
      <c r="A36" s="4">
        <v>0.8</v>
      </c>
      <c r="B36" s="4">
        <v>4</v>
      </c>
      <c r="C36" s="4">
        <v>3</v>
      </c>
      <c r="D36" s="6">
        <f t="shared" si="0"/>
        <v>9.6000000000000014</v>
      </c>
      <c r="E36">
        <f t="shared" si="1"/>
        <v>3.2</v>
      </c>
    </row>
    <row r="37" spans="1:6">
      <c r="A37" s="4">
        <v>3.92</v>
      </c>
      <c r="B37" s="4">
        <v>2</v>
      </c>
      <c r="C37" s="4">
        <v>3</v>
      </c>
      <c r="D37" s="6">
        <f t="shared" si="0"/>
        <v>23.52</v>
      </c>
      <c r="E37">
        <f t="shared" si="1"/>
        <v>7.84</v>
      </c>
    </row>
    <row r="38" spans="1:6">
      <c r="A38" s="4">
        <v>0.35</v>
      </c>
      <c r="B38" s="4">
        <v>4</v>
      </c>
      <c r="C38" s="4">
        <v>3</v>
      </c>
      <c r="D38" s="6">
        <f t="shared" si="0"/>
        <v>4.1999999999999993</v>
      </c>
      <c r="E38">
        <f t="shared" si="1"/>
        <v>1.4</v>
      </c>
    </row>
    <row r="39" spans="1:6">
      <c r="A39" s="4">
        <v>4.9800000000000004</v>
      </c>
      <c r="B39" s="4">
        <v>4</v>
      </c>
      <c r="C39" s="4">
        <v>0.5</v>
      </c>
      <c r="D39" s="6">
        <f t="shared" si="0"/>
        <v>9.9600000000000009</v>
      </c>
    </row>
    <row r="40" spans="1:6">
      <c r="A40" s="4">
        <v>3.4</v>
      </c>
      <c r="B40" s="4">
        <v>4</v>
      </c>
      <c r="C40" s="4">
        <v>0.5</v>
      </c>
      <c r="D40" s="6">
        <f t="shared" si="0"/>
        <v>6.8</v>
      </c>
    </row>
    <row r="41" spans="1:6">
      <c r="A41" s="4">
        <v>1.6</v>
      </c>
      <c r="B41" s="4">
        <v>2</v>
      </c>
      <c r="C41" s="4">
        <v>0.5</v>
      </c>
      <c r="D41" s="6">
        <f t="shared" si="0"/>
        <v>1.6</v>
      </c>
    </row>
    <row r="42" spans="1:6">
      <c r="A42" s="4">
        <v>0.5</v>
      </c>
      <c r="B42" s="4">
        <v>8</v>
      </c>
      <c r="C42" s="4">
        <v>0.5</v>
      </c>
      <c r="D42" s="6">
        <f t="shared" si="0"/>
        <v>2</v>
      </c>
    </row>
    <row r="43" spans="1:6">
      <c r="A43" s="4">
        <v>1.5</v>
      </c>
      <c r="B43" s="4">
        <v>0.6</v>
      </c>
      <c r="C43" s="4">
        <v>-4</v>
      </c>
      <c r="D43" s="6">
        <f t="shared" si="0"/>
        <v>-3.5999999999999996</v>
      </c>
      <c r="F43">
        <f>(2*(A43+B43))*C43</f>
        <v>-16.8</v>
      </c>
    </row>
    <row r="44" spans="1:6">
      <c r="A44" s="4">
        <v>1.5</v>
      </c>
      <c r="B44" s="4">
        <v>1</v>
      </c>
      <c r="C44" s="4">
        <v>-8</v>
      </c>
      <c r="D44" s="6">
        <f t="shared" si="0"/>
        <v>-12</v>
      </c>
      <c r="F44">
        <f t="shared" ref="F44:F56" si="4">(2*(A44+B44))*C44</f>
        <v>-40</v>
      </c>
    </row>
    <row r="45" spans="1:6">
      <c r="A45" s="4">
        <v>1.5</v>
      </c>
      <c r="B45" s="4">
        <v>1.8</v>
      </c>
      <c r="C45" s="4">
        <v>-2</v>
      </c>
      <c r="D45" s="6">
        <f t="shared" si="0"/>
        <v>-5.4</v>
      </c>
      <c r="F45">
        <f t="shared" si="4"/>
        <v>-13.2</v>
      </c>
    </row>
    <row r="46" spans="1:6">
      <c r="A46" s="4">
        <v>0.9</v>
      </c>
      <c r="B46" s="4">
        <v>1</v>
      </c>
      <c r="C46" s="4">
        <v>-2</v>
      </c>
      <c r="D46" s="6">
        <f t="shared" si="0"/>
        <v>-1.8</v>
      </c>
      <c r="F46">
        <f t="shared" si="4"/>
        <v>-7.6</v>
      </c>
    </row>
    <row r="47" spans="1:6">
      <c r="A47" s="4">
        <v>1.1000000000000001</v>
      </c>
      <c r="B47" s="4">
        <v>2.5</v>
      </c>
      <c r="C47" s="4">
        <v>-2</v>
      </c>
      <c r="D47" s="6">
        <f t="shared" si="0"/>
        <v>-5.5</v>
      </c>
      <c r="F47">
        <f t="shared" si="4"/>
        <v>-14.4</v>
      </c>
    </row>
    <row r="48" spans="1:6">
      <c r="A48" s="4">
        <v>3.8</v>
      </c>
      <c r="B48" s="4">
        <v>2.5</v>
      </c>
      <c r="C48" s="4">
        <v>-6</v>
      </c>
      <c r="D48" s="6">
        <f t="shared" si="0"/>
        <v>-57</v>
      </c>
      <c r="F48">
        <f t="shared" si="4"/>
        <v>-75.599999999999994</v>
      </c>
    </row>
    <row r="49" spans="1:12">
      <c r="A49" s="4">
        <v>2.38</v>
      </c>
      <c r="B49" s="4">
        <v>2.5</v>
      </c>
      <c r="C49" s="4">
        <v>-2</v>
      </c>
      <c r="D49" s="6">
        <f t="shared" si="0"/>
        <v>-11.899999999999999</v>
      </c>
      <c r="F49">
        <f t="shared" si="4"/>
        <v>-19.52</v>
      </c>
    </row>
    <row r="50" spans="1:12">
      <c r="A50" s="4">
        <v>0.9</v>
      </c>
      <c r="B50" s="4">
        <v>2.5</v>
      </c>
      <c r="C50" s="4">
        <v>-5</v>
      </c>
      <c r="D50" s="6">
        <f t="shared" si="0"/>
        <v>-11.25</v>
      </c>
      <c r="F50">
        <f t="shared" si="4"/>
        <v>-34</v>
      </c>
    </row>
    <row r="51" spans="1:12">
      <c r="A51" s="4">
        <v>1.5</v>
      </c>
      <c r="B51" s="4">
        <v>2.5</v>
      </c>
      <c r="C51" s="4">
        <v>-5</v>
      </c>
      <c r="D51" s="6">
        <f t="shared" si="0"/>
        <v>-18.75</v>
      </c>
      <c r="F51">
        <f t="shared" si="4"/>
        <v>-40</v>
      </c>
    </row>
    <row r="52" spans="1:12">
      <c r="A52" s="4">
        <v>1.6</v>
      </c>
      <c r="B52" s="4">
        <v>2.5</v>
      </c>
      <c r="C52" s="4">
        <v>-2</v>
      </c>
      <c r="D52" s="6">
        <f t="shared" si="0"/>
        <v>-8</v>
      </c>
      <c r="F52">
        <f t="shared" si="4"/>
        <v>-16.399999999999999</v>
      </c>
    </row>
    <row r="53" spans="1:12">
      <c r="A53" s="4">
        <v>4.3499999999999996</v>
      </c>
      <c r="B53" s="4">
        <v>2.5</v>
      </c>
      <c r="C53" s="4">
        <v>-2</v>
      </c>
      <c r="D53" s="6">
        <f t="shared" si="0"/>
        <v>-21.75</v>
      </c>
      <c r="F53">
        <f t="shared" si="4"/>
        <v>-27.4</v>
      </c>
    </row>
    <row r="54" spans="1:12">
      <c r="A54" s="4">
        <v>1.3</v>
      </c>
      <c r="B54" s="4">
        <v>2.8</v>
      </c>
      <c r="C54" s="4">
        <v>-2</v>
      </c>
      <c r="D54" s="6">
        <f t="shared" si="0"/>
        <v>-7.2799999999999994</v>
      </c>
      <c r="F54">
        <f t="shared" si="4"/>
        <v>-16.399999999999999</v>
      </c>
    </row>
    <row r="55" spans="1:12">
      <c r="A55" s="4">
        <v>1.47</v>
      </c>
      <c r="B55" s="4">
        <v>2.8</v>
      </c>
      <c r="C55" s="4">
        <v>-1</v>
      </c>
      <c r="D55" s="6">
        <f t="shared" si="0"/>
        <v>-4.1159999999999997</v>
      </c>
      <c r="F55">
        <f t="shared" si="4"/>
        <v>-8.5399999999999991</v>
      </c>
    </row>
    <row r="56" spans="1:12">
      <c r="A56" s="4">
        <v>2.75</v>
      </c>
      <c r="B56" s="4">
        <v>2.8</v>
      </c>
      <c r="C56" s="4">
        <v>-1</v>
      </c>
      <c r="D56" s="6">
        <f t="shared" si="0"/>
        <v>-7.6999999999999993</v>
      </c>
      <c r="F56">
        <f t="shared" si="4"/>
        <v>-11.1</v>
      </c>
    </row>
    <row r="57" spans="1:12">
      <c r="A57" s="4"/>
      <c r="B57" s="4"/>
      <c r="C57" s="4"/>
      <c r="D57" s="6">
        <f>SUM(D2:D56)</f>
        <v>769.81400000000019</v>
      </c>
      <c r="E57" s="6">
        <f>SUM(E2:E56)</f>
        <v>308.49999999999994</v>
      </c>
      <c r="F57" s="19">
        <f>SUM(F2:F56)</f>
        <v>-340.96</v>
      </c>
    </row>
    <row r="59" spans="1:12">
      <c r="A59" s="799" t="s">
        <v>117</v>
      </c>
      <c r="B59" s="799"/>
      <c r="C59" s="799"/>
      <c r="D59" s="799"/>
      <c r="E59" s="799"/>
      <c r="F59" s="799"/>
    </row>
    <row r="60" spans="1:12">
      <c r="A60" s="5"/>
      <c r="B60" s="5"/>
      <c r="C60" s="5"/>
      <c r="D60" s="5"/>
      <c r="E60" s="5" t="s">
        <v>113</v>
      </c>
      <c r="F60" s="5" t="s">
        <v>115</v>
      </c>
    </row>
    <row r="61" spans="1:12">
      <c r="A61" s="4">
        <v>2.9</v>
      </c>
      <c r="B61" s="4">
        <v>1.1000000000000001</v>
      </c>
      <c r="C61" s="4"/>
      <c r="D61" s="4">
        <v>2</v>
      </c>
      <c r="E61" s="6">
        <f>(2*(A61+B61+C61))*D61*3.5</f>
        <v>56</v>
      </c>
      <c r="F61" s="6">
        <f t="shared" ref="F61:F84" si="5">(2*(A61+B61+C61))*D61</f>
        <v>16</v>
      </c>
    </row>
    <row r="62" spans="1:12">
      <c r="A62" s="4">
        <v>6</v>
      </c>
      <c r="B62" s="4">
        <v>2.93</v>
      </c>
      <c r="C62" s="4">
        <v>1.1000000000000001</v>
      </c>
      <c r="D62" s="4">
        <v>2</v>
      </c>
      <c r="E62" s="6">
        <f>(2*(A62+B62+C62))*D62*3.5</f>
        <v>140.41999999999999</v>
      </c>
      <c r="F62" s="6">
        <f t="shared" si="5"/>
        <v>40.119999999999997</v>
      </c>
    </row>
    <row r="63" spans="1:12">
      <c r="A63" s="4">
        <v>1.85</v>
      </c>
      <c r="B63" s="4">
        <v>1.2</v>
      </c>
      <c r="C63" s="4"/>
      <c r="D63" s="4">
        <v>2</v>
      </c>
      <c r="E63" s="6">
        <f t="shared" ref="E63:E84" si="6">(2*(A63+B63+C63))*D63*3.5</f>
        <v>42.699999999999996</v>
      </c>
      <c r="F63" s="6">
        <f t="shared" si="5"/>
        <v>12.2</v>
      </c>
    </row>
    <row r="64" spans="1:12">
      <c r="A64" s="4">
        <v>3.65</v>
      </c>
      <c r="B64" s="4">
        <v>1.54</v>
      </c>
      <c r="C64" s="4"/>
      <c r="D64" s="4">
        <v>2</v>
      </c>
      <c r="E64" s="6">
        <f t="shared" si="6"/>
        <v>72.66</v>
      </c>
      <c r="F64" s="6">
        <f t="shared" si="5"/>
        <v>20.759999999999998</v>
      </c>
      <c r="J64" s="13"/>
      <c r="K64" s="13"/>
      <c r="L64" s="13"/>
    </row>
    <row r="65" spans="1:6">
      <c r="A65" s="4">
        <v>0.6</v>
      </c>
      <c r="B65" s="4"/>
      <c r="C65" s="4"/>
      <c r="D65" s="4">
        <v>8</v>
      </c>
      <c r="E65" s="6">
        <f t="shared" si="6"/>
        <v>33.6</v>
      </c>
      <c r="F65" s="6">
        <f t="shared" si="5"/>
        <v>9.6</v>
      </c>
    </row>
    <row r="66" spans="1:6">
      <c r="A66" s="4">
        <v>5</v>
      </c>
      <c r="B66" s="4">
        <v>6</v>
      </c>
      <c r="C66" s="4"/>
      <c r="D66" s="4">
        <v>2</v>
      </c>
      <c r="E66" s="6">
        <f t="shared" si="6"/>
        <v>154</v>
      </c>
      <c r="F66" s="6">
        <f t="shared" si="5"/>
        <v>44</v>
      </c>
    </row>
    <row r="67" spans="1:6">
      <c r="A67" s="4">
        <v>7.4</v>
      </c>
      <c r="B67" s="4">
        <v>6</v>
      </c>
      <c r="C67" s="4"/>
      <c r="D67" s="4">
        <v>2</v>
      </c>
      <c r="E67" s="6">
        <f t="shared" si="6"/>
        <v>187.6</v>
      </c>
      <c r="F67" s="6">
        <f t="shared" si="5"/>
        <v>53.6</v>
      </c>
    </row>
    <row r="68" spans="1:6">
      <c r="A68" s="4">
        <v>5.9</v>
      </c>
      <c r="B68" s="4">
        <v>1.32</v>
      </c>
      <c r="C68" s="4"/>
      <c r="D68" s="4">
        <v>2</v>
      </c>
      <c r="E68" s="6">
        <f t="shared" si="6"/>
        <v>101.08000000000001</v>
      </c>
      <c r="F68" s="6">
        <f t="shared" si="5"/>
        <v>28.880000000000003</v>
      </c>
    </row>
    <row r="69" spans="1:6">
      <c r="A69" s="4">
        <v>3.1</v>
      </c>
      <c r="B69" s="4">
        <v>7.74</v>
      </c>
      <c r="C69" s="4">
        <v>0.6</v>
      </c>
      <c r="D69" s="4">
        <v>1</v>
      </c>
      <c r="E69" s="6">
        <f t="shared" si="6"/>
        <v>80.08</v>
      </c>
      <c r="F69" s="6">
        <f t="shared" si="5"/>
        <v>22.88</v>
      </c>
    </row>
    <row r="70" spans="1:6">
      <c r="A70" s="4">
        <v>9.4600000000000009</v>
      </c>
      <c r="B70" s="4">
        <v>3.1</v>
      </c>
      <c r="C70" s="4">
        <f>0.52+0.6</f>
        <v>1.1200000000000001</v>
      </c>
      <c r="D70" s="4">
        <v>1</v>
      </c>
      <c r="E70" s="6">
        <f t="shared" si="6"/>
        <v>95.759999999999991</v>
      </c>
      <c r="F70" s="6">
        <f t="shared" si="5"/>
        <v>27.36</v>
      </c>
    </row>
    <row r="71" spans="1:6">
      <c r="A71" s="4">
        <v>3.45</v>
      </c>
      <c r="B71" s="4">
        <v>2.1</v>
      </c>
      <c r="C71" s="4"/>
      <c r="D71" s="4">
        <v>1</v>
      </c>
      <c r="E71" s="6">
        <f t="shared" si="6"/>
        <v>38.850000000000009</v>
      </c>
      <c r="F71" s="6">
        <f t="shared" si="5"/>
        <v>11.100000000000001</v>
      </c>
    </row>
    <row r="72" spans="1:6">
      <c r="A72" s="4">
        <v>1.55</v>
      </c>
      <c r="B72" s="4">
        <v>1.02</v>
      </c>
      <c r="C72" s="4"/>
      <c r="D72" s="4">
        <v>1</v>
      </c>
      <c r="E72" s="6">
        <f t="shared" si="6"/>
        <v>17.990000000000002</v>
      </c>
      <c r="F72" s="6">
        <f t="shared" si="5"/>
        <v>5.1400000000000006</v>
      </c>
    </row>
    <row r="73" spans="1:6">
      <c r="A73" s="4">
        <v>1.52</v>
      </c>
      <c r="B73" s="4">
        <v>1.45</v>
      </c>
      <c r="C73" s="4"/>
      <c r="D73" s="4">
        <v>1</v>
      </c>
      <c r="E73" s="6">
        <f t="shared" si="6"/>
        <v>20.79</v>
      </c>
      <c r="F73" s="6">
        <f t="shared" si="5"/>
        <v>5.9399999999999995</v>
      </c>
    </row>
    <row r="74" spans="1:6">
      <c r="A74" s="4">
        <v>1.8</v>
      </c>
      <c r="B74" s="4">
        <v>2.0499999999999998</v>
      </c>
      <c r="C74" s="4"/>
      <c r="D74" s="4">
        <v>2</v>
      </c>
      <c r="E74" s="6">
        <f t="shared" si="6"/>
        <v>53.899999999999991</v>
      </c>
      <c r="F74" s="6">
        <f t="shared" si="5"/>
        <v>15.399999999999999</v>
      </c>
    </row>
    <row r="75" spans="1:6">
      <c r="A75" s="4">
        <v>4</v>
      </c>
      <c r="B75" s="4">
        <v>2.4900000000000002</v>
      </c>
      <c r="C75" s="4"/>
      <c r="D75" s="4">
        <v>1</v>
      </c>
      <c r="E75" s="6">
        <f t="shared" si="6"/>
        <v>45.43</v>
      </c>
      <c r="F75" s="6">
        <f t="shared" si="5"/>
        <v>12.98</v>
      </c>
    </row>
    <row r="76" spans="1:6">
      <c r="A76" s="4">
        <v>5.45</v>
      </c>
      <c r="B76" s="4">
        <v>3.22</v>
      </c>
      <c r="C76" s="4"/>
      <c r="D76" s="4">
        <v>1</v>
      </c>
      <c r="E76" s="6">
        <f t="shared" si="6"/>
        <v>60.69</v>
      </c>
      <c r="F76" s="6">
        <f t="shared" si="5"/>
        <v>17.34</v>
      </c>
    </row>
    <row r="77" spans="1:6">
      <c r="A77" s="4">
        <v>1.02</v>
      </c>
      <c r="B77" s="4">
        <v>1.55</v>
      </c>
      <c r="C77" s="4"/>
      <c r="D77" s="4">
        <v>1</v>
      </c>
      <c r="E77" s="6">
        <f t="shared" si="6"/>
        <v>17.990000000000002</v>
      </c>
      <c r="F77" s="6">
        <f t="shared" si="5"/>
        <v>5.1400000000000006</v>
      </c>
    </row>
    <row r="78" spans="1:6">
      <c r="A78" s="4">
        <v>3.52</v>
      </c>
      <c r="B78" s="4">
        <v>1.45</v>
      </c>
      <c r="C78" s="4"/>
      <c r="D78" s="4">
        <v>1</v>
      </c>
      <c r="E78" s="6">
        <f t="shared" si="6"/>
        <v>34.79</v>
      </c>
      <c r="F78" s="6">
        <f t="shared" si="5"/>
        <v>9.94</v>
      </c>
    </row>
    <row r="79" spans="1:6">
      <c r="A79" s="4">
        <v>2.75</v>
      </c>
      <c r="B79" s="4">
        <v>2</v>
      </c>
      <c r="C79" s="4"/>
      <c r="D79" s="4">
        <v>1</v>
      </c>
      <c r="E79" s="6">
        <f t="shared" si="6"/>
        <v>33.25</v>
      </c>
      <c r="F79" s="6">
        <f t="shared" si="5"/>
        <v>9.5</v>
      </c>
    </row>
    <row r="80" spans="1:6">
      <c r="A80" s="4">
        <v>5.45</v>
      </c>
      <c r="B80" s="4">
        <v>3.22</v>
      </c>
      <c r="C80" s="4">
        <v>0.5</v>
      </c>
      <c r="D80" s="4">
        <v>1</v>
      </c>
      <c r="E80" s="6">
        <f t="shared" si="6"/>
        <v>64.19</v>
      </c>
      <c r="F80" s="6">
        <f t="shared" si="5"/>
        <v>18.34</v>
      </c>
    </row>
    <row r="81" spans="1:6">
      <c r="A81" s="4">
        <f>10.77+0.5</f>
        <v>11.27</v>
      </c>
      <c r="B81" s="4">
        <v>9.6</v>
      </c>
      <c r="C81" s="4">
        <v>1.65</v>
      </c>
      <c r="D81" s="4">
        <v>1</v>
      </c>
      <c r="E81" s="6">
        <f t="shared" si="6"/>
        <v>157.63999999999999</v>
      </c>
      <c r="F81" s="6">
        <f t="shared" si="5"/>
        <v>45.039999999999992</v>
      </c>
    </row>
    <row r="82" spans="1:6">
      <c r="A82" s="4">
        <v>4.45</v>
      </c>
      <c r="B82" s="4">
        <v>0.6</v>
      </c>
      <c r="C82" s="4"/>
      <c r="D82" s="4">
        <v>2</v>
      </c>
      <c r="E82" s="6">
        <f t="shared" si="6"/>
        <v>70.7</v>
      </c>
      <c r="F82" s="6">
        <f t="shared" si="5"/>
        <v>20.2</v>
      </c>
    </row>
    <row r="83" spans="1:6">
      <c r="A83" s="4">
        <v>0.8</v>
      </c>
      <c r="B83" s="4">
        <v>0.3</v>
      </c>
      <c r="C83" s="4"/>
      <c r="D83" s="4">
        <v>1</v>
      </c>
      <c r="E83" s="6">
        <f t="shared" si="6"/>
        <v>7.7000000000000011</v>
      </c>
      <c r="F83" s="6">
        <f t="shared" si="5"/>
        <v>2.2000000000000002</v>
      </c>
    </row>
    <row r="84" spans="1:6">
      <c r="A84" s="4">
        <v>0.7</v>
      </c>
      <c r="B84" s="4">
        <v>0.4</v>
      </c>
      <c r="C84" s="4"/>
      <c r="D84" s="4">
        <v>1</v>
      </c>
      <c r="E84" s="6">
        <f t="shared" si="6"/>
        <v>7.7000000000000011</v>
      </c>
      <c r="F84" s="6">
        <f t="shared" si="5"/>
        <v>2.2000000000000002</v>
      </c>
    </row>
    <row r="85" spans="1:6">
      <c r="A85" s="4">
        <v>4.9800000000000004</v>
      </c>
      <c r="B85" s="4">
        <v>0.5</v>
      </c>
      <c r="C85" s="4"/>
      <c r="D85" s="4">
        <v>4</v>
      </c>
      <c r="E85" s="6">
        <f>(2*(A85+B85+C85))*D85*0.6</f>
        <v>26.304000000000002</v>
      </c>
      <c r="F85" s="6"/>
    </row>
    <row r="86" spans="1:6">
      <c r="A86" s="4">
        <v>3.4</v>
      </c>
      <c r="B86" s="4">
        <v>0.5</v>
      </c>
      <c r="C86" s="4"/>
      <c r="D86" s="4">
        <v>4</v>
      </c>
      <c r="E86" s="6">
        <f>(2*(A86+B86+C86))*D86*0.6</f>
        <v>18.72</v>
      </c>
      <c r="F86" s="6"/>
    </row>
    <row r="87" spans="1:6">
      <c r="A87" s="4">
        <v>1.6</v>
      </c>
      <c r="B87" s="4"/>
      <c r="C87" s="4"/>
      <c r="D87" s="4">
        <v>2</v>
      </c>
      <c r="E87" s="6">
        <f>(2*(A87+B87+C87))*D87*0.6</f>
        <v>3.84</v>
      </c>
      <c r="F87" s="6"/>
    </row>
    <row r="88" spans="1:6">
      <c r="A88" s="4">
        <v>1.5</v>
      </c>
      <c r="B88" s="4">
        <v>0.6</v>
      </c>
      <c r="C88" s="4"/>
      <c r="D88" s="4">
        <v>-4</v>
      </c>
      <c r="E88" s="6">
        <f>A88*B88*D88</f>
        <v>-3.5999999999999996</v>
      </c>
      <c r="F88" s="6"/>
    </row>
    <row r="89" spans="1:6">
      <c r="A89" s="4">
        <v>1.5</v>
      </c>
      <c r="B89" s="4">
        <v>1</v>
      </c>
      <c r="C89" s="4"/>
      <c r="D89" s="4">
        <f>-8-6</f>
        <v>-14</v>
      </c>
      <c r="E89" s="6">
        <f t="shared" ref="E89:E106" si="7">A89*B89*D89</f>
        <v>-21</v>
      </c>
      <c r="F89" s="6"/>
    </row>
    <row r="90" spans="1:6">
      <c r="A90" s="4">
        <v>1.5</v>
      </c>
      <c r="B90" s="4">
        <v>1.8</v>
      </c>
      <c r="C90" s="4"/>
      <c r="D90" s="4">
        <f>-2-2</f>
        <v>-4</v>
      </c>
      <c r="E90" s="6">
        <f t="shared" si="7"/>
        <v>-10.8</v>
      </c>
      <c r="F90" s="6"/>
    </row>
    <row r="91" spans="1:6">
      <c r="A91" s="4">
        <v>0.9</v>
      </c>
      <c r="B91" s="4">
        <v>1</v>
      </c>
      <c r="C91" s="4"/>
      <c r="D91" s="4">
        <f>-2-2</f>
        <v>-4</v>
      </c>
      <c r="E91" s="6">
        <f t="shared" si="7"/>
        <v>-3.6</v>
      </c>
      <c r="F91" s="6"/>
    </row>
    <row r="92" spans="1:6">
      <c r="A92" s="4">
        <v>1.1000000000000001</v>
      </c>
      <c r="B92" s="4">
        <v>2.5</v>
      </c>
      <c r="C92" s="4"/>
      <c r="D92" s="4">
        <f>-2*2</f>
        <v>-4</v>
      </c>
      <c r="E92" s="6">
        <f t="shared" si="7"/>
        <v>-11</v>
      </c>
      <c r="F92" s="6"/>
    </row>
    <row r="93" spans="1:6">
      <c r="A93" s="4">
        <v>3.8</v>
      </c>
      <c r="B93" s="4">
        <v>2.5</v>
      </c>
      <c r="C93" s="4"/>
      <c r="D93" s="4">
        <f>-6-2</f>
        <v>-8</v>
      </c>
      <c r="E93" s="6">
        <f t="shared" si="7"/>
        <v>-76</v>
      </c>
      <c r="F93" s="6"/>
    </row>
    <row r="94" spans="1:6">
      <c r="A94" s="4">
        <v>2.38</v>
      </c>
      <c r="B94" s="4">
        <v>2.5</v>
      </c>
      <c r="C94" s="4"/>
      <c r="D94" s="4">
        <v>-2</v>
      </c>
      <c r="E94" s="6">
        <f t="shared" si="7"/>
        <v>-11.899999999999999</v>
      </c>
      <c r="F94" s="6"/>
    </row>
    <row r="95" spans="1:6">
      <c r="A95" s="4">
        <v>0.9</v>
      </c>
      <c r="B95" s="4">
        <v>2.5</v>
      </c>
      <c r="C95" s="4"/>
      <c r="D95" s="4">
        <f>-5*2</f>
        <v>-10</v>
      </c>
      <c r="E95" s="6">
        <f t="shared" si="7"/>
        <v>-22.5</v>
      </c>
      <c r="F95" s="6"/>
    </row>
    <row r="96" spans="1:6">
      <c r="A96" s="4">
        <v>1.5</v>
      </c>
      <c r="B96" s="4">
        <v>2.5</v>
      </c>
      <c r="C96" s="4"/>
      <c r="D96" s="4">
        <f>-5*2</f>
        <v>-10</v>
      </c>
      <c r="E96" s="6">
        <f t="shared" si="7"/>
        <v>-37.5</v>
      </c>
      <c r="F96" s="6"/>
    </row>
    <row r="97" spans="1:6">
      <c r="A97" s="4">
        <v>1.6</v>
      </c>
      <c r="B97" s="4">
        <v>2.5</v>
      </c>
      <c r="C97" s="4"/>
      <c r="D97" s="4">
        <v>-2</v>
      </c>
      <c r="E97" s="6">
        <f t="shared" si="7"/>
        <v>-8</v>
      </c>
      <c r="F97" s="6"/>
    </row>
    <row r="98" spans="1:6">
      <c r="A98" s="4">
        <v>4.3499999999999996</v>
      </c>
      <c r="B98" s="4">
        <v>2.5</v>
      </c>
      <c r="C98" s="4"/>
      <c r="D98" s="4">
        <f>-2*2</f>
        <v>-4</v>
      </c>
      <c r="E98" s="6">
        <f t="shared" si="7"/>
        <v>-43.5</v>
      </c>
      <c r="F98" s="6"/>
    </row>
    <row r="99" spans="1:6">
      <c r="A99" s="4">
        <v>1.3</v>
      </c>
      <c r="B99" s="4">
        <v>2.8</v>
      </c>
      <c r="C99" s="4"/>
      <c r="D99" s="4">
        <f>-2*2</f>
        <v>-4</v>
      </c>
      <c r="E99" s="6">
        <f t="shared" si="7"/>
        <v>-14.559999999999999</v>
      </c>
      <c r="F99" s="6"/>
    </row>
    <row r="100" spans="1:6">
      <c r="A100" s="4">
        <v>1.47</v>
      </c>
      <c r="B100" s="4">
        <v>2.8</v>
      </c>
      <c r="C100" s="4"/>
      <c r="D100" s="4">
        <f>-1*2</f>
        <v>-2</v>
      </c>
      <c r="E100" s="6">
        <f t="shared" si="7"/>
        <v>-8.2319999999999993</v>
      </c>
      <c r="F100" s="6"/>
    </row>
    <row r="101" spans="1:6">
      <c r="A101" s="4">
        <v>2.75</v>
      </c>
      <c r="B101" s="4">
        <v>2.8</v>
      </c>
      <c r="C101" s="4"/>
      <c r="D101" s="4">
        <f>-1*2</f>
        <v>-2</v>
      </c>
      <c r="E101" s="6">
        <f t="shared" si="7"/>
        <v>-15.399999999999999</v>
      </c>
      <c r="F101" s="6"/>
    </row>
    <row r="102" spans="1:6">
      <c r="A102" s="4">
        <v>1</v>
      </c>
      <c r="B102" s="4">
        <v>2.8</v>
      </c>
      <c r="C102" s="4"/>
      <c r="D102" s="4">
        <v>-8</v>
      </c>
      <c r="E102" s="6">
        <f t="shared" si="7"/>
        <v>-22.4</v>
      </c>
      <c r="F102" s="6"/>
    </row>
    <row r="103" spans="1:6">
      <c r="A103" s="4">
        <v>2</v>
      </c>
      <c r="B103" s="4">
        <v>2.8</v>
      </c>
      <c r="C103" s="4"/>
      <c r="D103" s="4">
        <v>-4</v>
      </c>
      <c r="E103" s="6">
        <f t="shared" si="7"/>
        <v>-22.4</v>
      </c>
      <c r="F103" s="6"/>
    </row>
    <row r="104" spans="1:6">
      <c r="A104" s="4">
        <v>1.2</v>
      </c>
      <c r="B104" s="4">
        <v>2.8</v>
      </c>
      <c r="C104" s="4"/>
      <c r="D104" s="4">
        <v>-2</v>
      </c>
      <c r="E104" s="6">
        <f t="shared" si="7"/>
        <v>-6.72</v>
      </c>
      <c r="F104" s="6"/>
    </row>
    <row r="105" spans="1:6">
      <c r="A105" s="4">
        <v>1.54</v>
      </c>
      <c r="B105" s="4">
        <v>2.8</v>
      </c>
      <c r="C105" s="4"/>
      <c r="D105" s="4">
        <v>-2</v>
      </c>
      <c r="E105" s="6">
        <f t="shared" si="7"/>
        <v>-8.6239999999999988</v>
      </c>
      <c r="F105" s="6"/>
    </row>
    <row r="106" spans="1:6">
      <c r="A106" s="4">
        <v>4.45</v>
      </c>
      <c r="B106" s="4">
        <v>2.8</v>
      </c>
      <c r="C106" s="4"/>
      <c r="D106" s="4">
        <v>-2</v>
      </c>
      <c r="E106" s="6">
        <f t="shared" si="7"/>
        <v>-24.919999999999998</v>
      </c>
      <c r="F106" s="6"/>
    </row>
    <row r="107" spans="1:6">
      <c r="A107" s="4"/>
      <c r="B107" s="4"/>
      <c r="C107" s="4"/>
      <c r="D107" s="4"/>
      <c r="E107" s="6">
        <f>SUM(E61:E106)</f>
        <v>1271.7180000000003</v>
      </c>
      <c r="F107" s="6">
        <f>SUM(F61:F106)</f>
        <v>455.85999999999984</v>
      </c>
    </row>
    <row r="109" spans="1:6">
      <c r="A109" s="801" t="s">
        <v>130</v>
      </c>
      <c r="B109" s="801"/>
      <c r="C109" s="801"/>
      <c r="D109" s="801"/>
      <c r="E109" s="801"/>
      <c r="F109" s="801"/>
    </row>
    <row r="110" spans="1:6">
      <c r="A110" s="4">
        <v>2.9</v>
      </c>
      <c r="B110" s="4">
        <v>1.1000000000000001</v>
      </c>
      <c r="C110" s="4"/>
      <c r="D110" s="4">
        <v>2</v>
      </c>
      <c r="E110" s="6">
        <f>(2*(A110+B110))*D110*3.5</f>
        <v>56</v>
      </c>
      <c r="F110" s="4">
        <f>(2*(A110+B110))*D110</f>
        <v>16</v>
      </c>
    </row>
    <row r="111" spans="1:6">
      <c r="A111" s="4">
        <v>2.5</v>
      </c>
      <c r="B111" s="4"/>
      <c r="C111" s="4"/>
      <c r="D111" s="4">
        <v>2</v>
      </c>
      <c r="E111" s="6">
        <f>(2*(A111+B111))*D111*3.5</f>
        <v>35</v>
      </c>
      <c r="F111" s="4">
        <f t="shared" ref="F111" si="8">(2*(A111+B111))*D111</f>
        <v>10</v>
      </c>
    </row>
    <row r="112" spans="1:6">
      <c r="A112" s="4">
        <v>2.93</v>
      </c>
      <c r="B112" s="4"/>
      <c r="C112" s="4"/>
      <c r="D112" s="4">
        <v>2</v>
      </c>
      <c r="E112" s="6">
        <f>A112*3.5*D112</f>
        <v>20.51</v>
      </c>
      <c r="F112" s="4">
        <f>A112*D112</f>
        <v>5.86</v>
      </c>
    </row>
    <row r="113" spans="1:6">
      <c r="A113" s="4">
        <v>1.41</v>
      </c>
      <c r="B113" s="4"/>
      <c r="C113" s="4"/>
      <c r="D113" s="4">
        <v>2</v>
      </c>
      <c r="E113" s="6">
        <f>(2*(A113+B113))*D113*3.5</f>
        <v>19.739999999999998</v>
      </c>
      <c r="F113" s="4">
        <f>(2*(A113+B113))*D113</f>
        <v>5.64</v>
      </c>
    </row>
    <row r="114" spans="1:6">
      <c r="A114" s="4">
        <v>1.1000000000000001</v>
      </c>
      <c r="B114" s="4"/>
      <c r="C114" s="4"/>
      <c r="D114" s="4">
        <v>2</v>
      </c>
      <c r="E114" s="6">
        <f>A114*3.5*D114</f>
        <v>7.7000000000000011</v>
      </c>
      <c r="F114" s="4">
        <f>A114*D114</f>
        <v>2.2000000000000002</v>
      </c>
    </row>
    <row r="115" spans="1:6">
      <c r="A115" s="4">
        <v>4.13</v>
      </c>
      <c r="B115" s="4"/>
      <c r="C115" s="4"/>
      <c r="D115" s="4">
        <v>2</v>
      </c>
      <c r="E115" s="6">
        <f>A115*3.5*D115</f>
        <v>28.91</v>
      </c>
      <c r="F115" s="4">
        <f>A115*D115</f>
        <v>8.26</v>
      </c>
    </row>
    <row r="116" spans="1:6">
      <c r="A116" s="4">
        <v>1.55</v>
      </c>
      <c r="B116" s="4">
        <v>1.02</v>
      </c>
      <c r="C116" s="4"/>
      <c r="D116" s="4">
        <v>2</v>
      </c>
      <c r="E116" s="6">
        <f>(2*(A116+B116))*D116*3.5</f>
        <v>35.980000000000004</v>
      </c>
      <c r="F116" s="4">
        <f>(2*(A116+B116))*D116</f>
        <v>10.280000000000001</v>
      </c>
    </row>
    <row r="117" spans="1:6">
      <c r="A117" s="4">
        <v>1.52</v>
      </c>
      <c r="B117" s="4">
        <v>1.45</v>
      </c>
      <c r="C117" s="4"/>
      <c r="D117" s="4">
        <v>2</v>
      </c>
      <c r="E117" s="6">
        <f>(2*(A117+B117))*D117*3.5</f>
        <v>41.58</v>
      </c>
      <c r="F117" s="4">
        <f t="shared" ref="F117:F118" si="9">(2*(A117+B117))*D117</f>
        <v>11.879999999999999</v>
      </c>
    </row>
    <row r="118" spans="1:6">
      <c r="A118" s="4">
        <v>2.0499999999999998</v>
      </c>
      <c r="B118" s="4">
        <v>1.8</v>
      </c>
      <c r="C118" s="4"/>
      <c r="D118" s="4">
        <v>1</v>
      </c>
      <c r="E118" s="6">
        <f>(2*(A118+B118))*D118*3.5</f>
        <v>26.949999999999996</v>
      </c>
      <c r="F118" s="4">
        <f t="shared" si="9"/>
        <v>7.6999999999999993</v>
      </c>
    </row>
    <row r="119" spans="1:6">
      <c r="A119" s="4">
        <v>1.5</v>
      </c>
      <c r="B119" s="4">
        <v>1</v>
      </c>
      <c r="C119" s="4"/>
      <c r="D119" s="4">
        <v>-2</v>
      </c>
      <c r="E119" s="6">
        <f>A119*B119*D119</f>
        <v>-3</v>
      </c>
      <c r="F119" s="4"/>
    </row>
    <row r="120" spans="1:6">
      <c r="A120" s="4">
        <v>0.9</v>
      </c>
      <c r="B120" s="4">
        <v>1</v>
      </c>
      <c r="C120" s="4"/>
      <c r="D120" s="4">
        <v>-2</v>
      </c>
      <c r="E120" s="6">
        <f t="shared" ref="E120:E126" si="10">A120*B120*D120</f>
        <v>-1.8</v>
      </c>
      <c r="F120" s="4"/>
    </row>
    <row r="121" spans="1:6">
      <c r="A121" s="4">
        <v>0.8</v>
      </c>
      <c r="B121" s="4">
        <v>2.1</v>
      </c>
      <c r="C121" s="4"/>
      <c r="D121" s="4">
        <v>-8</v>
      </c>
      <c r="E121" s="6">
        <f t="shared" si="10"/>
        <v>-13.440000000000001</v>
      </c>
      <c r="F121" s="4"/>
    </row>
    <row r="122" spans="1:6">
      <c r="A122" s="4">
        <v>1</v>
      </c>
      <c r="B122" s="4">
        <v>2.1</v>
      </c>
      <c r="C122" s="4"/>
      <c r="D122" s="4">
        <v>-2</v>
      </c>
      <c r="E122" s="6">
        <f t="shared" si="10"/>
        <v>-4.2</v>
      </c>
      <c r="F122" s="4"/>
    </row>
    <row r="123" spans="1:6">
      <c r="A123" s="4">
        <v>1.3</v>
      </c>
      <c r="B123" s="4">
        <v>2.8</v>
      </c>
      <c r="C123" s="4"/>
      <c r="D123" s="4">
        <v>-2</v>
      </c>
      <c r="E123" s="6">
        <f t="shared" si="10"/>
        <v>-7.2799999999999994</v>
      </c>
      <c r="F123" s="4"/>
    </row>
    <row r="124" spans="1:6">
      <c r="A124" s="4">
        <v>0.9</v>
      </c>
      <c r="B124" s="4">
        <v>2.4</v>
      </c>
      <c r="C124" s="4"/>
      <c r="D124" s="4">
        <v>-5</v>
      </c>
      <c r="E124" s="6">
        <f t="shared" si="10"/>
        <v>-10.8</v>
      </c>
      <c r="F124" s="4"/>
    </row>
    <row r="125" spans="1:6">
      <c r="A125" s="4">
        <v>1</v>
      </c>
      <c r="B125" s="4">
        <v>2.8</v>
      </c>
      <c r="C125" s="4"/>
      <c r="D125" s="4">
        <v>-1</v>
      </c>
      <c r="E125" s="6">
        <f t="shared" si="10"/>
        <v>-2.8</v>
      </c>
      <c r="F125" s="4"/>
    </row>
    <row r="126" spans="1:6">
      <c r="A126" s="4">
        <v>0.95</v>
      </c>
      <c r="B126" s="4">
        <v>2.8</v>
      </c>
      <c r="C126" s="4"/>
      <c r="D126" s="4">
        <v>-1</v>
      </c>
      <c r="E126" s="6">
        <f t="shared" si="10"/>
        <v>-2.6599999999999997</v>
      </c>
      <c r="F126" s="4"/>
    </row>
    <row r="127" spans="1:6">
      <c r="A127" s="4"/>
      <c r="B127" s="4"/>
      <c r="C127" s="4"/>
      <c r="D127" s="4"/>
      <c r="E127" s="6">
        <f>SUM(E110:E126)</f>
        <v>226.38999999999993</v>
      </c>
      <c r="F127" s="6">
        <f>SUM(F110:F126)</f>
        <v>77.820000000000007</v>
      </c>
    </row>
    <row r="129" spans="1:5">
      <c r="A129" s="802" t="s">
        <v>116</v>
      </c>
      <c r="B129" s="802"/>
      <c r="C129" s="802"/>
      <c r="D129" s="802"/>
      <c r="E129" s="802"/>
    </row>
    <row r="130" spans="1:5">
      <c r="A130" s="20">
        <v>158.82</v>
      </c>
      <c r="B130" s="20">
        <v>3.7</v>
      </c>
      <c r="C130" s="4">
        <v>1</v>
      </c>
      <c r="D130" s="6">
        <f>A130*B130*C130</f>
        <v>587.63400000000001</v>
      </c>
      <c r="E130" s="4">
        <f>A130</f>
        <v>158.82</v>
      </c>
    </row>
    <row r="131" spans="1:5">
      <c r="A131" s="4">
        <v>1.5</v>
      </c>
      <c r="B131" s="4">
        <v>0.6</v>
      </c>
      <c r="C131" s="4">
        <v>-4</v>
      </c>
      <c r="D131" s="6">
        <f>A131*B131*C131</f>
        <v>-3.5999999999999996</v>
      </c>
      <c r="E131" s="4"/>
    </row>
    <row r="132" spans="1:5">
      <c r="A132" s="4">
        <v>1.5</v>
      </c>
      <c r="B132" s="4">
        <v>1</v>
      </c>
      <c r="C132" s="4">
        <v>-2</v>
      </c>
      <c r="D132" s="6">
        <f t="shared" ref="D132:D141" si="11">A132*B132*C132</f>
        <v>-3</v>
      </c>
      <c r="E132" s="4"/>
    </row>
    <row r="133" spans="1:5">
      <c r="A133" s="4">
        <v>3.8</v>
      </c>
      <c r="B133" s="4">
        <v>2.5</v>
      </c>
      <c r="C133" s="4">
        <v>-4</v>
      </c>
      <c r="D133" s="6">
        <f t="shared" si="11"/>
        <v>-38</v>
      </c>
      <c r="E133" s="4"/>
    </row>
    <row r="134" spans="1:5">
      <c r="A134" s="4">
        <v>2.38</v>
      </c>
      <c r="B134" s="4">
        <v>2.5</v>
      </c>
      <c r="C134" s="4">
        <v>-2</v>
      </c>
      <c r="D134" s="6">
        <f t="shared" si="11"/>
        <v>-11.899999999999999</v>
      </c>
      <c r="E134" s="4"/>
    </row>
    <row r="135" spans="1:5">
      <c r="A135" s="4">
        <v>1.6</v>
      </c>
      <c r="B135" s="4">
        <v>2.5</v>
      </c>
      <c r="C135" s="4">
        <v>-2</v>
      </c>
      <c r="D135" s="6">
        <f t="shared" si="11"/>
        <v>-8</v>
      </c>
      <c r="E135" s="4"/>
    </row>
    <row r="136" spans="1:5">
      <c r="A136" s="4">
        <v>4.3499999999999996</v>
      </c>
      <c r="B136" s="4">
        <v>2.8</v>
      </c>
      <c r="C136" s="4">
        <v>-2</v>
      </c>
      <c r="D136" s="6">
        <f t="shared" si="11"/>
        <v>-24.359999999999996</v>
      </c>
      <c r="E136" s="4"/>
    </row>
    <row r="137" spans="1:5">
      <c r="A137" s="4">
        <v>1.2</v>
      </c>
      <c r="B137" s="4">
        <v>2.8</v>
      </c>
      <c r="C137" s="4">
        <v>-2</v>
      </c>
      <c r="D137" s="6">
        <f t="shared" si="11"/>
        <v>-6.72</v>
      </c>
      <c r="E137" s="4"/>
    </row>
    <row r="138" spans="1:5">
      <c r="A138" s="4">
        <v>1.54</v>
      </c>
      <c r="B138" s="4">
        <v>2.8</v>
      </c>
      <c r="C138" s="4">
        <v>-2</v>
      </c>
      <c r="D138" s="6">
        <f t="shared" si="11"/>
        <v>-8.6239999999999988</v>
      </c>
      <c r="E138" s="4"/>
    </row>
    <row r="139" spans="1:5">
      <c r="A139" s="4">
        <v>1.6</v>
      </c>
      <c r="B139" s="4">
        <v>2.8</v>
      </c>
      <c r="C139" s="4">
        <v>-2</v>
      </c>
      <c r="D139" s="6">
        <f t="shared" si="11"/>
        <v>-8.9599999999999991</v>
      </c>
      <c r="E139" s="4"/>
    </row>
    <row r="140" spans="1:5">
      <c r="A140" s="4">
        <v>0.5</v>
      </c>
      <c r="B140" s="4">
        <v>2.8</v>
      </c>
      <c r="C140" s="4">
        <v>-2</v>
      </c>
      <c r="D140" s="6">
        <f t="shared" si="11"/>
        <v>-2.8</v>
      </c>
      <c r="E140" s="4"/>
    </row>
    <row r="141" spans="1:5">
      <c r="A141" s="4">
        <v>13.33</v>
      </c>
      <c r="B141" s="4">
        <v>2.8</v>
      </c>
      <c r="C141" s="4">
        <v>-1</v>
      </c>
      <c r="D141" s="6">
        <f t="shared" si="11"/>
        <v>-37.323999999999998</v>
      </c>
      <c r="E141" s="4"/>
    </row>
    <row r="142" spans="1:5">
      <c r="A142" s="4"/>
      <c r="B142" s="4"/>
      <c r="C142" s="4"/>
      <c r="D142" s="7">
        <f>SUM(D130:D141)</f>
        <v>434.34599999999995</v>
      </c>
      <c r="E142" s="7">
        <f>SUM(E130:E141)</f>
        <v>158.82</v>
      </c>
    </row>
    <row r="143" spans="1:5">
      <c r="D143" s="13"/>
      <c r="E143" s="13"/>
    </row>
    <row r="145" spans="1:4">
      <c r="A145" s="798" t="s">
        <v>121</v>
      </c>
      <c r="B145" s="799"/>
      <c r="C145" s="799"/>
      <c r="D145" s="800"/>
    </row>
    <row r="146" spans="1:4">
      <c r="A146" s="20">
        <v>612.39</v>
      </c>
      <c r="B146" s="20"/>
      <c r="C146" s="20">
        <v>1</v>
      </c>
      <c r="D146" s="6">
        <f>A146*C146</f>
        <v>612.39</v>
      </c>
    </row>
    <row r="147" spans="1:4">
      <c r="A147" s="20">
        <v>17.38</v>
      </c>
      <c r="B147" s="20"/>
      <c r="C147" s="20">
        <v>1</v>
      </c>
      <c r="D147" s="6">
        <f>A147*C147</f>
        <v>17.38</v>
      </c>
    </row>
    <row r="148" spans="1:4">
      <c r="A148" s="6">
        <f>E57</f>
        <v>308.49999999999994</v>
      </c>
      <c r="B148" s="4">
        <v>0.2</v>
      </c>
      <c r="C148" s="4">
        <v>-1</v>
      </c>
      <c r="D148" s="6">
        <f>A148*B148*C148</f>
        <v>-61.699999999999989</v>
      </c>
    </row>
    <row r="149" spans="1:4">
      <c r="A149" s="6">
        <f>K9</f>
        <v>16.84</v>
      </c>
      <c r="B149" s="6">
        <v>0.15</v>
      </c>
      <c r="C149" s="4">
        <v>-1</v>
      </c>
      <c r="D149" s="6">
        <f t="shared" ref="D149" si="12">A149*B149*C149</f>
        <v>-2.5259999999999998</v>
      </c>
    </row>
    <row r="150" spans="1:4">
      <c r="A150" s="4"/>
      <c r="B150" s="4"/>
      <c r="C150" s="7"/>
      <c r="D150" s="6">
        <f>SUM(D146:D149)</f>
        <v>565.54399999999998</v>
      </c>
    </row>
    <row r="152" spans="1:4">
      <c r="A152" s="798" t="s">
        <v>121</v>
      </c>
      <c r="B152" s="799"/>
      <c r="C152" s="799"/>
      <c r="D152" s="800"/>
    </row>
    <row r="153" spans="1:4">
      <c r="A153" s="20">
        <v>495.58</v>
      </c>
      <c r="B153" s="20"/>
      <c r="C153" s="20">
        <v>1</v>
      </c>
      <c r="D153" s="6">
        <f>A153*C153</f>
        <v>495.58</v>
      </c>
    </row>
    <row r="154" spans="1:4">
      <c r="A154" s="20"/>
      <c r="B154" s="20"/>
      <c r="C154" s="20"/>
      <c r="D154" s="6"/>
    </row>
    <row r="155" spans="1:4">
      <c r="A155" s="6">
        <v>308.49999999999994</v>
      </c>
      <c r="B155" s="4">
        <v>0.2</v>
      </c>
      <c r="C155" s="4">
        <v>-1</v>
      </c>
      <c r="D155" s="6">
        <f>A155*B155*C155</f>
        <v>-61.699999999999989</v>
      </c>
    </row>
    <row r="156" spans="1:4">
      <c r="A156" s="6">
        <v>16.84</v>
      </c>
      <c r="B156" s="6">
        <v>0.15</v>
      </c>
      <c r="C156" s="4">
        <v>-1</v>
      </c>
      <c r="D156" s="6">
        <f t="shared" ref="D156" si="13">A156*B156*C156</f>
        <v>-2.5259999999999998</v>
      </c>
    </row>
    <row r="157" spans="1:4">
      <c r="A157" s="4"/>
      <c r="B157" s="4"/>
      <c r="C157" s="7"/>
      <c r="D157" s="6">
        <f>SUM(D153:D156)</f>
        <v>431.35399999999998</v>
      </c>
    </row>
  </sheetData>
  <mergeCells count="7">
    <mergeCell ref="A152:D152"/>
    <mergeCell ref="A145:D145"/>
    <mergeCell ref="A1:D1"/>
    <mergeCell ref="G1:J1"/>
    <mergeCell ref="A59:F59"/>
    <mergeCell ref="A109:F109"/>
    <mergeCell ref="A129:E129"/>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K83"/>
  <sheetViews>
    <sheetView topLeftCell="A19" zoomScale="86" zoomScaleNormal="86" workbookViewId="0">
      <selection activeCell="T26" sqref="T26"/>
    </sheetView>
  </sheetViews>
  <sheetFormatPr defaultColWidth="9.140625" defaultRowHeight="15"/>
  <cols>
    <col min="15" max="15" width="7.7109375" customWidth="1"/>
  </cols>
  <sheetData>
    <row r="1" spans="1:17">
      <c r="A1" s="5" t="s">
        <v>131</v>
      </c>
      <c r="B1" s="5"/>
      <c r="C1" s="5"/>
      <c r="D1" s="5" t="s">
        <v>132</v>
      </c>
      <c r="E1" s="5"/>
      <c r="F1" s="5"/>
      <c r="G1" s="5" t="s">
        <v>133</v>
      </c>
      <c r="H1" s="5" t="s">
        <v>134</v>
      </c>
      <c r="I1" s="5" t="s">
        <v>131</v>
      </c>
      <c r="J1" s="21"/>
      <c r="L1" s="805" t="s">
        <v>135</v>
      </c>
      <c r="M1" s="801"/>
      <c r="N1" s="806"/>
      <c r="O1" s="5" t="s">
        <v>136</v>
      </c>
      <c r="P1" s="5" t="s">
        <v>137</v>
      </c>
    </row>
    <row r="2" spans="1:17">
      <c r="A2" s="4">
        <v>10.45</v>
      </c>
      <c r="B2" s="4">
        <v>1</v>
      </c>
      <c r="C2" s="4">
        <f>B2*A2</f>
        <v>10.45</v>
      </c>
      <c r="D2" s="4">
        <f>A2-(1.5*3)</f>
        <v>5.9499999999999993</v>
      </c>
      <c r="E2" s="4">
        <v>1</v>
      </c>
      <c r="F2" s="4">
        <f>D2*E2</f>
        <v>5.9499999999999993</v>
      </c>
      <c r="G2" s="4">
        <f>F2*0.6*1.5</f>
        <v>5.3549999999999986</v>
      </c>
      <c r="H2" s="4">
        <f>F2*0.6*0.2</f>
        <v>0.71399999999999997</v>
      </c>
      <c r="I2" s="4">
        <f>C2*1.2</f>
        <v>12.54</v>
      </c>
      <c r="L2" s="4">
        <v>10.45</v>
      </c>
      <c r="M2" s="4">
        <v>1</v>
      </c>
      <c r="N2" s="4">
        <f>L2*M2</f>
        <v>10.45</v>
      </c>
      <c r="O2" s="4">
        <f>N2*0.6</f>
        <v>6.27</v>
      </c>
      <c r="P2" s="4">
        <f>N2*0.3*0.2</f>
        <v>0.627</v>
      </c>
      <c r="Q2">
        <f>N2*0.2</f>
        <v>2.09</v>
      </c>
    </row>
    <row r="3" spans="1:17">
      <c r="A3" s="4">
        <v>1.68</v>
      </c>
      <c r="B3" s="4">
        <v>1</v>
      </c>
      <c r="C3" s="4">
        <f t="shared" ref="C3:C24" si="0">B3*A3</f>
        <v>1.68</v>
      </c>
      <c r="D3" s="4">
        <f>A3</f>
        <v>1.68</v>
      </c>
      <c r="E3" s="4">
        <v>1</v>
      </c>
      <c r="F3" s="4">
        <f t="shared" ref="F3:F24" si="1">D3*E3</f>
        <v>1.68</v>
      </c>
      <c r="G3" s="4">
        <f t="shared" ref="G3:G24" si="2">F3*0.6*1.5</f>
        <v>1.512</v>
      </c>
      <c r="H3" s="4">
        <f t="shared" ref="H3:H24" si="3">F3*0.6*0.2</f>
        <v>0.2016</v>
      </c>
      <c r="I3" s="4">
        <f t="shared" ref="I3:I24" si="4">C3*1.2</f>
        <v>2.016</v>
      </c>
      <c r="L3" s="4">
        <v>1.68</v>
      </c>
      <c r="M3" s="4">
        <v>1</v>
      </c>
      <c r="N3" s="4">
        <f t="shared" ref="N3:N24" si="5">L3*M3</f>
        <v>1.68</v>
      </c>
      <c r="O3" s="4">
        <f t="shared" ref="O3:O24" si="6">N3*0.6</f>
        <v>1.008</v>
      </c>
      <c r="P3" s="4">
        <f t="shared" ref="P3:P24" si="7">N3*0.3*0.2</f>
        <v>0.1008</v>
      </c>
      <c r="Q3">
        <f t="shared" ref="Q3:Q24" si="8">N3*0.2</f>
        <v>0.33600000000000002</v>
      </c>
    </row>
    <row r="4" spans="1:17">
      <c r="A4" s="4">
        <v>1.72</v>
      </c>
      <c r="B4" s="4">
        <v>1</v>
      </c>
      <c r="C4" s="4">
        <f t="shared" si="0"/>
        <v>1.72</v>
      </c>
      <c r="D4" s="4">
        <f>A4</f>
        <v>1.72</v>
      </c>
      <c r="E4" s="4">
        <v>1</v>
      </c>
      <c r="F4" s="4">
        <f t="shared" si="1"/>
        <v>1.72</v>
      </c>
      <c r="G4" s="4">
        <f t="shared" si="2"/>
        <v>1.548</v>
      </c>
      <c r="H4" s="4">
        <f t="shared" si="3"/>
        <v>0.20640000000000003</v>
      </c>
      <c r="I4" s="4">
        <f t="shared" si="4"/>
        <v>2.0640000000000001</v>
      </c>
      <c r="L4" s="4">
        <v>1.72</v>
      </c>
      <c r="M4" s="4">
        <v>1</v>
      </c>
      <c r="N4" s="4">
        <f t="shared" si="5"/>
        <v>1.72</v>
      </c>
      <c r="O4" s="4">
        <f t="shared" si="6"/>
        <v>1.032</v>
      </c>
      <c r="P4" s="4">
        <f t="shared" si="7"/>
        <v>0.10320000000000001</v>
      </c>
      <c r="Q4">
        <f t="shared" si="8"/>
        <v>0.34400000000000003</v>
      </c>
    </row>
    <row r="5" spans="1:17">
      <c r="A5" s="4">
        <v>5.84</v>
      </c>
      <c r="B5" s="4">
        <v>1</v>
      </c>
      <c r="C5" s="4">
        <f t="shared" si="0"/>
        <v>5.84</v>
      </c>
      <c r="D5" s="4">
        <f>A5</f>
        <v>5.84</v>
      </c>
      <c r="E5" s="4">
        <v>1</v>
      </c>
      <c r="F5" s="4">
        <f t="shared" si="1"/>
        <v>5.84</v>
      </c>
      <c r="G5" s="4">
        <f t="shared" si="2"/>
        <v>5.2560000000000002</v>
      </c>
      <c r="H5" s="4">
        <f t="shared" si="3"/>
        <v>0.70080000000000009</v>
      </c>
      <c r="I5" s="4">
        <f t="shared" si="4"/>
        <v>7.008</v>
      </c>
      <c r="L5" s="4">
        <v>5.84</v>
      </c>
      <c r="M5" s="4">
        <v>1</v>
      </c>
      <c r="N5" s="4">
        <f t="shared" si="5"/>
        <v>5.84</v>
      </c>
      <c r="O5" s="4">
        <f t="shared" si="6"/>
        <v>3.504</v>
      </c>
      <c r="P5" s="4">
        <f t="shared" si="7"/>
        <v>0.35040000000000004</v>
      </c>
      <c r="Q5">
        <f t="shared" si="8"/>
        <v>1.1679999999999999</v>
      </c>
    </row>
    <row r="6" spans="1:17">
      <c r="A6" s="4">
        <v>2.8</v>
      </c>
      <c r="B6" s="4">
        <v>1</v>
      </c>
      <c r="C6" s="4">
        <f t="shared" si="0"/>
        <v>2.8</v>
      </c>
      <c r="D6" s="4">
        <f>A6-(1.5*0.5)</f>
        <v>2.0499999999999998</v>
      </c>
      <c r="E6" s="4">
        <v>1</v>
      </c>
      <c r="F6" s="4">
        <f t="shared" si="1"/>
        <v>2.0499999999999998</v>
      </c>
      <c r="G6" s="4">
        <f t="shared" si="2"/>
        <v>1.8449999999999998</v>
      </c>
      <c r="H6" s="4">
        <f t="shared" si="3"/>
        <v>0.24599999999999997</v>
      </c>
      <c r="I6" s="4">
        <f t="shared" si="4"/>
        <v>3.36</v>
      </c>
      <c r="L6" s="4">
        <v>2.8</v>
      </c>
      <c r="M6" s="4">
        <v>1</v>
      </c>
      <c r="N6" s="4">
        <f t="shared" si="5"/>
        <v>2.8</v>
      </c>
      <c r="O6" s="4">
        <f t="shared" si="6"/>
        <v>1.68</v>
      </c>
      <c r="P6" s="4">
        <f t="shared" si="7"/>
        <v>0.16800000000000001</v>
      </c>
      <c r="Q6">
        <f t="shared" si="8"/>
        <v>0.55999999999999994</v>
      </c>
    </row>
    <row r="7" spans="1:17">
      <c r="A7" s="4">
        <v>11.45</v>
      </c>
      <c r="B7" s="4">
        <v>1</v>
      </c>
      <c r="C7" s="4">
        <f t="shared" si="0"/>
        <v>11.45</v>
      </c>
      <c r="D7" s="4">
        <f>A7-(1.5*3)</f>
        <v>6.9499999999999993</v>
      </c>
      <c r="E7" s="4">
        <v>1</v>
      </c>
      <c r="F7" s="4">
        <f t="shared" si="1"/>
        <v>6.9499999999999993</v>
      </c>
      <c r="G7" s="4">
        <f t="shared" si="2"/>
        <v>6.254999999999999</v>
      </c>
      <c r="H7" s="4">
        <f t="shared" si="3"/>
        <v>0.83399999999999985</v>
      </c>
      <c r="I7" s="4">
        <f t="shared" si="4"/>
        <v>13.739999999999998</v>
      </c>
      <c r="L7" s="4">
        <v>11.45</v>
      </c>
      <c r="M7" s="4">
        <v>1</v>
      </c>
      <c r="N7" s="4">
        <f t="shared" si="5"/>
        <v>11.45</v>
      </c>
      <c r="O7" s="4">
        <f t="shared" si="6"/>
        <v>6.8699999999999992</v>
      </c>
      <c r="P7" s="4">
        <f t="shared" si="7"/>
        <v>0.68699999999999994</v>
      </c>
      <c r="Q7">
        <f t="shared" si="8"/>
        <v>2.29</v>
      </c>
    </row>
    <row r="8" spans="1:17">
      <c r="A8" s="4">
        <v>11.45</v>
      </c>
      <c r="B8" s="4">
        <v>1</v>
      </c>
      <c r="C8" s="4">
        <f t="shared" si="0"/>
        <v>11.45</v>
      </c>
      <c r="D8" s="4">
        <f>A8-(1.5*3)</f>
        <v>6.9499999999999993</v>
      </c>
      <c r="E8" s="4">
        <v>1</v>
      </c>
      <c r="F8" s="4">
        <f t="shared" si="1"/>
        <v>6.9499999999999993</v>
      </c>
      <c r="G8" s="4">
        <f t="shared" si="2"/>
        <v>6.254999999999999</v>
      </c>
      <c r="H8" s="4">
        <f t="shared" si="3"/>
        <v>0.83399999999999985</v>
      </c>
      <c r="I8" s="4">
        <f t="shared" si="4"/>
        <v>13.739999999999998</v>
      </c>
      <c r="L8" s="4">
        <v>11.45</v>
      </c>
      <c r="M8" s="4">
        <v>1</v>
      </c>
      <c r="N8" s="4">
        <f t="shared" si="5"/>
        <v>11.45</v>
      </c>
      <c r="O8" s="4">
        <f t="shared" si="6"/>
        <v>6.8699999999999992</v>
      </c>
      <c r="P8" s="4">
        <f t="shared" si="7"/>
        <v>0.68699999999999994</v>
      </c>
      <c r="Q8">
        <f t="shared" si="8"/>
        <v>2.29</v>
      </c>
    </row>
    <row r="9" spans="1:17">
      <c r="A9" s="4">
        <v>10.45</v>
      </c>
      <c r="B9" s="4">
        <v>1</v>
      </c>
      <c r="C9" s="4">
        <f t="shared" si="0"/>
        <v>10.45</v>
      </c>
      <c r="D9" s="4">
        <f>A9-(1.5*3)</f>
        <v>5.9499999999999993</v>
      </c>
      <c r="E9" s="4">
        <v>1</v>
      </c>
      <c r="F9" s="4">
        <f t="shared" si="1"/>
        <v>5.9499999999999993</v>
      </c>
      <c r="G9" s="4">
        <f t="shared" si="2"/>
        <v>5.3549999999999986</v>
      </c>
      <c r="H9" s="4">
        <f t="shared" si="3"/>
        <v>0.71399999999999997</v>
      </c>
      <c r="I9" s="4">
        <f t="shared" si="4"/>
        <v>12.54</v>
      </c>
      <c r="L9" s="4">
        <v>10.45</v>
      </c>
      <c r="M9" s="4">
        <v>1</v>
      </c>
      <c r="N9" s="4">
        <f t="shared" si="5"/>
        <v>10.45</v>
      </c>
      <c r="O9" s="4">
        <f t="shared" si="6"/>
        <v>6.27</v>
      </c>
      <c r="P9" s="4">
        <f t="shared" si="7"/>
        <v>0.627</v>
      </c>
      <c r="Q9">
        <f t="shared" si="8"/>
        <v>2.09</v>
      </c>
    </row>
    <row r="10" spans="1:17">
      <c r="A10" s="4">
        <v>3.25</v>
      </c>
      <c r="B10" s="4">
        <v>1</v>
      </c>
      <c r="C10" s="4">
        <f t="shared" si="0"/>
        <v>3.25</v>
      </c>
      <c r="D10" s="4">
        <f>A10</f>
        <v>3.25</v>
      </c>
      <c r="E10" s="4">
        <v>1</v>
      </c>
      <c r="F10" s="4">
        <f t="shared" si="1"/>
        <v>3.25</v>
      </c>
      <c r="G10" s="4">
        <f t="shared" si="2"/>
        <v>2.9249999999999998</v>
      </c>
      <c r="H10" s="4">
        <f t="shared" si="3"/>
        <v>0.39</v>
      </c>
      <c r="I10" s="4">
        <f t="shared" si="4"/>
        <v>3.9</v>
      </c>
      <c r="L10" s="4">
        <v>3.25</v>
      </c>
      <c r="M10" s="4">
        <v>1</v>
      </c>
      <c r="N10" s="4">
        <f t="shared" si="5"/>
        <v>3.25</v>
      </c>
      <c r="O10" s="4">
        <f t="shared" si="6"/>
        <v>1.95</v>
      </c>
      <c r="P10" s="4">
        <f t="shared" si="7"/>
        <v>0.19500000000000001</v>
      </c>
      <c r="Q10">
        <f t="shared" si="8"/>
        <v>0.65</v>
      </c>
    </row>
    <row r="11" spans="1:17">
      <c r="A11" s="4">
        <v>6.75</v>
      </c>
      <c r="B11" s="4">
        <v>1</v>
      </c>
      <c r="C11" s="4">
        <f t="shared" si="0"/>
        <v>6.75</v>
      </c>
      <c r="D11" s="4">
        <f>A11-(1.5*1.5)</f>
        <v>4.5</v>
      </c>
      <c r="E11" s="4">
        <v>1</v>
      </c>
      <c r="F11" s="4">
        <f t="shared" si="1"/>
        <v>4.5</v>
      </c>
      <c r="G11" s="4">
        <f t="shared" si="2"/>
        <v>4.05</v>
      </c>
      <c r="H11" s="4">
        <f t="shared" si="3"/>
        <v>0.53999999999999992</v>
      </c>
      <c r="I11" s="4">
        <f t="shared" si="4"/>
        <v>8.1</v>
      </c>
      <c r="L11" s="4">
        <v>6.75</v>
      </c>
      <c r="M11" s="4">
        <v>1</v>
      </c>
      <c r="N11" s="4">
        <f t="shared" si="5"/>
        <v>6.75</v>
      </c>
      <c r="O11" s="4">
        <f t="shared" si="6"/>
        <v>4.05</v>
      </c>
      <c r="P11" s="4">
        <f t="shared" si="7"/>
        <v>0.40500000000000003</v>
      </c>
      <c r="Q11">
        <f t="shared" si="8"/>
        <v>1.35</v>
      </c>
    </row>
    <row r="12" spans="1:17">
      <c r="A12" s="4">
        <v>1.2</v>
      </c>
      <c r="B12" s="4">
        <v>2</v>
      </c>
      <c r="C12" s="4">
        <f t="shared" si="0"/>
        <v>2.4</v>
      </c>
      <c r="D12" s="4">
        <f>A12</f>
        <v>1.2</v>
      </c>
      <c r="E12" s="4">
        <v>2</v>
      </c>
      <c r="F12" s="4">
        <f t="shared" si="1"/>
        <v>2.4</v>
      </c>
      <c r="G12" s="4">
        <f t="shared" si="2"/>
        <v>2.16</v>
      </c>
      <c r="H12" s="4">
        <f t="shared" si="3"/>
        <v>0.28799999999999998</v>
      </c>
      <c r="I12" s="4">
        <f t="shared" si="4"/>
        <v>2.88</v>
      </c>
      <c r="L12" s="4">
        <v>1.2</v>
      </c>
      <c r="M12" s="4">
        <v>2</v>
      </c>
      <c r="N12" s="4">
        <f t="shared" si="5"/>
        <v>2.4</v>
      </c>
      <c r="O12" s="4">
        <f t="shared" si="6"/>
        <v>1.44</v>
      </c>
      <c r="P12" s="4">
        <f t="shared" si="7"/>
        <v>0.14399999999999999</v>
      </c>
      <c r="Q12">
        <f t="shared" si="8"/>
        <v>0.48</v>
      </c>
    </row>
    <row r="13" spans="1:17">
      <c r="A13" s="4">
        <v>2.5</v>
      </c>
      <c r="B13" s="4">
        <v>1</v>
      </c>
      <c r="C13" s="4">
        <f t="shared" si="0"/>
        <v>2.5</v>
      </c>
      <c r="D13" s="4">
        <f>A13</f>
        <v>2.5</v>
      </c>
      <c r="E13" s="4">
        <v>1</v>
      </c>
      <c r="F13" s="4">
        <f t="shared" si="1"/>
        <v>2.5</v>
      </c>
      <c r="G13" s="4">
        <f t="shared" si="2"/>
        <v>2.25</v>
      </c>
      <c r="H13" s="4">
        <f t="shared" si="3"/>
        <v>0.30000000000000004</v>
      </c>
      <c r="I13" s="4">
        <f t="shared" si="4"/>
        <v>3</v>
      </c>
      <c r="L13" s="4">
        <v>2.5</v>
      </c>
      <c r="M13" s="4">
        <v>1</v>
      </c>
      <c r="N13" s="4">
        <f t="shared" si="5"/>
        <v>2.5</v>
      </c>
      <c r="O13" s="4">
        <f t="shared" si="6"/>
        <v>1.5</v>
      </c>
      <c r="P13" s="4">
        <f t="shared" si="7"/>
        <v>0.15000000000000002</v>
      </c>
      <c r="Q13">
        <f t="shared" si="8"/>
        <v>0.5</v>
      </c>
    </row>
    <row r="14" spans="1:17">
      <c r="A14" s="4">
        <v>3.7</v>
      </c>
      <c r="B14" s="4">
        <v>1</v>
      </c>
      <c r="C14" s="4">
        <f t="shared" si="0"/>
        <v>3.7</v>
      </c>
      <c r="D14" s="4">
        <f>A14-(1.5*1)</f>
        <v>2.2000000000000002</v>
      </c>
      <c r="E14" s="4">
        <v>1</v>
      </c>
      <c r="F14" s="4">
        <f t="shared" si="1"/>
        <v>2.2000000000000002</v>
      </c>
      <c r="G14" s="4">
        <f t="shared" si="2"/>
        <v>1.98</v>
      </c>
      <c r="H14" s="4">
        <f t="shared" si="3"/>
        <v>0.26400000000000001</v>
      </c>
      <c r="I14" s="4">
        <f t="shared" si="4"/>
        <v>4.4400000000000004</v>
      </c>
      <c r="L14" s="4">
        <v>3.7</v>
      </c>
      <c r="M14" s="4">
        <v>1</v>
      </c>
      <c r="N14" s="4">
        <f t="shared" si="5"/>
        <v>3.7</v>
      </c>
      <c r="O14" s="4">
        <f t="shared" si="6"/>
        <v>2.2200000000000002</v>
      </c>
      <c r="P14" s="4">
        <f t="shared" si="7"/>
        <v>0.22200000000000003</v>
      </c>
      <c r="Q14">
        <f t="shared" si="8"/>
        <v>0.7400000000000001</v>
      </c>
    </row>
    <row r="15" spans="1:17">
      <c r="A15" s="4">
        <v>17.89</v>
      </c>
      <c r="B15" s="4">
        <v>1</v>
      </c>
      <c r="C15" s="4">
        <f t="shared" si="0"/>
        <v>17.89</v>
      </c>
      <c r="D15" s="4">
        <f>A15-(1.5*4)</f>
        <v>11.89</v>
      </c>
      <c r="E15" s="4">
        <v>1</v>
      </c>
      <c r="F15" s="4">
        <f t="shared" si="1"/>
        <v>11.89</v>
      </c>
      <c r="G15" s="4">
        <f t="shared" si="2"/>
        <v>10.701000000000001</v>
      </c>
      <c r="H15" s="4">
        <f t="shared" si="3"/>
        <v>1.4268000000000001</v>
      </c>
      <c r="I15" s="4">
        <f t="shared" si="4"/>
        <v>21.468</v>
      </c>
      <c r="L15" s="4">
        <v>17.89</v>
      </c>
      <c r="M15" s="4">
        <v>1</v>
      </c>
      <c r="N15" s="4">
        <f t="shared" si="5"/>
        <v>17.89</v>
      </c>
      <c r="O15" s="4">
        <f t="shared" si="6"/>
        <v>10.734</v>
      </c>
      <c r="P15" s="4">
        <f t="shared" si="7"/>
        <v>1.0734000000000001</v>
      </c>
      <c r="Q15">
        <f t="shared" si="8"/>
        <v>3.5780000000000003</v>
      </c>
    </row>
    <row r="16" spans="1:17">
      <c r="A16" s="4">
        <v>17.89</v>
      </c>
      <c r="B16" s="4">
        <v>1</v>
      </c>
      <c r="C16" s="4">
        <f t="shared" si="0"/>
        <v>17.89</v>
      </c>
      <c r="D16" s="4">
        <f>A16-(1.5*4)</f>
        <v>11.89</v>
      </c>
      <c r="E16" s="4">
        <v>1</v>
      </c>
      <c r="F16" s="4">
        <f t="shared" si="1"/>
        <v>11.89</v>
      </c>
      <c r="G16" s="4">
        <f t="shared" si="2"/>
        <v>10.701000000000001</v>
      </c>
      <c r="H16" s="4">
        <f t="shared" si="3"/>
        <v>1.4268000000000001</v>
      </c>
      <c r="I16" s="4">
        <f t="shared" si="4"/>
        <v>21.468</v>
      </c>
      <c r="L16" s="4">
        <v>17.89</v>
      </c>
      <c r="M16" s="4">
        <v>1</v>
      </c>
      <c r="N16" s="4">
        <f t="shared" si="5"/>
        <v>17.89</v>
      </c>
      <c r="O16" s="4">
        <f t="shared" si="6"/>
        <v>10.734</v>
      </c>
      <c r="P16" s="4">
        <f t="shared" si="7"/>
        <v>1.0734000000000001</v>
      </c>
      <c r="Q16">
        <f t="shared" si="8"/>
        <v>3.5780000000000003</v>
      </c>
    </row>
    <row r="17" spans="1:37">
      <c r="A17" s="4">
        <v>4.8</v>
      </c>
      <c r="B17" s="4">
        <v>1</v>
      </c>
      <c r="C17" s="4">
        <f t="shared" si="0"/>
        <v>4.8</v>
      </c>
      <c r="D17" s="4">
        <f>A17</f>
        <v>4.8</v>
      </c>
      <c r="E17" s="4">
        <v>1</v>
      </c>
      <c r="F17" s="4">
        <f t="shared" si="1"/>
        <v>4.8</v>
      </c>
      <c r="G17" s="4">
        <f t="shared" si="2"/>
        <v>4.32</v>
      </c>
      <c r="H17" s="4">
        <f t="shared" si="3"/>
        <v>0.57599999999999996</v>
      </c>
      <c r="I17" s="4">
        <f t="shared" si="4"/>
        <v>5.76</v>
      </c>
      <c r="L17" s="4">
        <v>4.8</v>
      </c>
      <c r="M17" s="4">
        <v>1</v>
      </c>
      <c r="N17" s="4">
        <f t="shared" si="5"/>
        <v>4.8</v>
      </c>
      <c r="O17" s="4">
        <f t="shared" si="6"/>
        <v>2.88</v>
      </c>
      <c r="P17" s="4">
        <f t="shared" si="7"/>
        <v>0.28799999999999998</v>
      </c>
      <c r="Q17">
        <f t="shared" si="8"/>
        <v>0.96</v>
      </c>
    </row>
    <row r="18" spans="1:37">
      <c r="A18" s="4">
        <v>2.5499999999999998</v>
      </c>
      <c r="B18" s="4">
        <v>1</v>
      </c>
      <c r="C18" s="4">
        <f t="shared" si="0"/>
        <v>2.5499999999999998</v>
      </c>
      <c r="D18" s="4">
        <f>A18</f>
        <v>2.5499999999999998</v>
      </c>
      <c r="E18" s="4">
        <v>1</v>
      </c>
      <c r="F18" s="4">
        <f t="shared" si="1"/>
        <v>2.5499999999999998</v>
      </c>
      <c r="G18" s="4">
        <f t="shared" si="2"/>
        <v>2.2949999999999999</v>
      </c>
      <c r="H18" s="4">
        <f t="shared" si="3"/>
        <v>0.30599999999999999</v>
      </c>
      <c r="I18" s="4">
        <f t="shared" si="4"/>
        <v>3.0599999999999996</v>
      </c>
      <c r="L18" s="4">
        <v>2.5499999999999998</v>
      </c>
      <c r="M18" s="4">
        <v>1</v>
      </c>
      <c r="N18" s="4">
        <f t="shared" si="5"/>
        <v>2.5499999999999998</v>
      </c>
      <c r="O18" s="4">
        <f t="shared" si="6"/>
        <v>1.5299999999999998</v>
      </c>
      <c r="P18" s="4">
        <f t="shared" si="7"/>
        <v>0.153</v>
      </c>
      <c r="Q18">
        <f t="shared" si="8"/>
        <v>0.51</v>
      </c>
    </row>
    <row r="19" spans="1:37">
      <c r="A19" s="4">
        <v>3.3</v>
      </c>
      <c r="B19" s="4">
        <v>1</v>
      </c>
      <c r="C19" s="4">
        <f t="shared" si="0"/>
        <v>3.3</v>
      </c>
      <c r="D19" s="4">
        <f>A19-(1.5*0.5)</f>
        <v>2.5499999999999998</v>
      </c>
      <c r="E19" s="4">
        <v>1</v>
      </c>
      <c r="F19" s="4">
        <f t="shared" si="1"/>
        <v>2.5499999999999998</v>
      </c>
      <c r="G19" s="4">
        <f t="shared" si="2"/>
        <v>2.2949999999999999</v>
      </c>
      <c r="H19" s="4">
        <f t="shared" si="3"/>
        <v>0.30599999999999999</v>
      </c>
      <c r="I19" s="4">
        <f t="shared" si="4"/>
        <v>3.9599999999999995</v>
      </c>
      <c r="L19" s="4">
        <v>3.3</v>
      </c>
      <c r="M19" s="4">
        <v>1</v>
      </c>
      <c r="N19" s="4">
        <f t="shared" si="5"/>
        <v>3.3</v>
      </c>
      <c r="O19" s="4">
        <f t="shared" si="6"/>
        <v>1.9799999999999998</v>
      </c>
      <c r="P19" s="4">
        <f t="shared" si="7"/>
        <v>0.19799999999999998</v>
      </c>
      <c r="Q19">
        <f t="shared" si="8"/>
        <v>0.66</v>
      </c>
    </row>
    <row r="20" spans="1:37">
      <c r="A20" s="4">
        <v>3.2</v>
      </c>
      <c r="B20" s="4">
        <v>1</v>
      </c>
      <c r="C20" s="4">
        <f t="shared" si="0"/>
        <v>3.2</v>
      </c>
      <c r="D20" s="4">
        <f>A20-(1.5*1)</f>
        <v>1.7000000000000002</v>
      </c>
      <c r="E20" s="4">
        <v>1</v>
      </c>
      <c r="F20" s="4">
        <f t="shared" si="1"/>
        <v>1.7000000000000002</v>
      </c>
      <c r="G20" s="4">
        <f t="shared" si="2"/>
        <v>1.53</v>
      </c>
      <c r="H20" s="4">
        <f t="shared" si="3"/>
        <v>0.20400000000000001</v>
      </c>
      <c r="I20" s="4">
        <f t="shared" si="4"/>
        <v>3.84</v>
      </c>
      <c r="L20" s="4">
        <v>3.2</v>
      </c>
      <c r="M20" s="4">
        <v>1</v>
      </c>
      <c r="N20" s="4">
        <f t="shared" si="5"/>
        <v>3.2</v>
      </c>
      <c r="O20" s="4">
        <f t="shared" si="6"/>
        <v>1.92</v>
      </c>
      <c r="P20" s="4">
        <f t="shared" si="7"/>
        <v>0.192</v>
      </c>
      <c r="Q20">
        <f t="shared" si="8"/>
        <v>0.64000000000000012</v>
      </c>
    </row>
    <row r="21" spans="1:37">
      <c r="A21" s="4">
        <v>11.79</v>
      </c>
      <c r="B21" s="4">
        <v>1</v>
      </c>
      <c r="C21" s="4">
        <f t="shared" si="0"/>
        <v>11.79</v>
      </c>
      <c r="D21" s="4">
        <f>A21-(1.5*2.5)</f>
        <v>8.0399999999999991</v>
      </c>
      <c r="E21" s="4">
        <v>1</v>
      </c>
      <c r="F21" s="4">
        <f t="shared" si="1"/>
        <v>8.0399999999999991</v>
      </c>
      <c r="G21" s="4">
        <f t="shared" si="2"/>
        <v>7.2359999999999989</v>
      </c>
      <c r="H21" s="4">
        <f t="shared" si="3"/>
        <v>0.96479999999999988</v>
      </c>
      <c r="I21" s="4">
        <f t="shared" si="4"/>
        <v>14.147999999999998</v>
      </c>
      <c r="L21" s="4">
        <v>11.79</v>
      </c>
      <c r="M21" s="4">
        <v>1</v>
      </c>
      <c r="N21" s="4">
        <f t="shared" si="5"/>
        <v>11.79</v>
      </c>
      <c r="O21" s="4">
        <f t="shared" si="6"/>
        <v>7.073999999999999</v>
      </c>
      <c r="P21" s="4">
        <f t="shared" si="7"/>
        <v>0.70739999999999992</v>
      </c>
      <c r="Q21">
        <f t="shared" si="8"/>
        <v>2.3580000000000001</v>
      </c>
    </row>
    <row r="22" spans="1:37">
      <c r="A22" s="4">
        <v>3.1</v>
      </c>
      <c r="B22" s="4">
        <v>1</v>
      </c>
      <c r="C22" s="4">
        <f t="shared" si="0"/>
        <v>3.1</v>
      </c>
      <c r="D22" s="4">
        <f>A22</f>
        <v>3.1</v>
      </c>
      <c r="E22" s="4">
        <v>1</v>
      </c>
      <c r="F22" s="4">
        <f t="shared" si="1"/>
        <v>3.1</v>
      </c>
      <c r="G22" s="4">
        <f t="shared" si="2"/>
        <v>2.79</v>
      </c>
      <c r="H22" s="4">
        <f t="shared" si="3"/>
        <v>0.372</v>
      </c>
      <c r="I22" s="4">
        <f t="shared" si="4"/>
        <v>3.7199999999999998</v>
      </c>
      <c r="L22" s="4">
        <v>3.1</v>
      </c>
      <c r="M22" s="4">
        <v>1</v>
      </c>
      <c r="N22" s="4">
        <f t="shared" si="5"/>
        <v>3.1</v>
      </c>
      <c r="O22" s="4">
        <f t="shared" si="6"/>
        <v>1.8599999999999999</v>
      </c>
      <c r="P22" s="4">
        <f t="shared" si="7"/>
        <v>0.186</v>
      </c>
      <c r="Q22">
        <f t="shared" si="8"/>
        <v>0.62000000000000011</v>
      </c>
    </row>
    <row r="23" spans="1:37">
      <c r="A23" s="4">
        <v>4.8899999999999997</v>
      </c>
      <c r="B23" s="4">
        <v>1</v>
      </c>
      <c r="C23" s="4">
        <f t="shared" si="0"/>
        <v>4.8899999999999997</v>
      </c>
      <c r="D23" s="4">
        <f>A23-(1.5*1)</f>
        <v>3.3899999999999997</v>
      </c>
      <c r="E23" s="4">
        <v>1</v>
      </c>
      <c r="F23" s="4">
        <f t="shared" si="1"/>
        <v>3.3899999999999997</v>
      </c>
      <c r="G23" s="4">
        <f t="shared" si="2"/>
        <v>3.0509999999999997</v>
      </c>
      <c r="H23" s="4">
        <f t="shared" si="3"/>
        <v>0.40679999999999999</v>
      </c>
      <c r="I23" s="4">
        <f t="shared" si="4"/>
        <v>5.8679999999999994</v>
      </c>
      <c r="L23" s="4">
        <v>4.8899999999999997</v>
      </c>
      <c r="M23" s="4">
        <v>1</v>
      </c>
      <c r="N23" s="4">
        <f t="shared" si="5"/>
        <v>4.8899999999999997</v>
      </c>
      <c r="O23" s="4">
        <f t="shared" si="6"/>
        <v>2.9339999999999997</v>
      </c>
      <c r="P23" s="4">
        <f t="shared" si="7"/>
        <v>0.29339999999999999</v>
      </c>
      <c r="Q23">
        <f t="shared" si="8"/>
        <v>0.97799999999999998</v>
      </c>
    </row>
    <row r="24" spans="1:37">
      <c r="A24" s="4">
        <v>3.1</v>
      </c>
      <c r="B24" s="4">
        <v>1</v>
      </c>
      <c r="C24" s="4">
        <f t="shared" si="0"/>
        <v>3.1</v>
      </c>
      <c r="D24" s="4">
        <f>A24-(1.5*1)</f>
        <v>1.6</v>
      </c>
      <c r="E24" s="4">
        <v>1</v>
      </c>
      <c r="F24" s="4">
        <f t="shared" si="1"/>
        <v>1.6</v>
      </c>
      <c r="G24" s="4">
        <f t="shared" si="2"/>
        <v>1.44</v>
      </c>
      <c r="H24" s="4">
        <f t="shared" si="3"/>
        <v>0.192</v>
      </c>
      <c r="I24" s="4">
        <f t="shared" si="4"/>
        <v>3.7199999999999998</v>
      </c>
      <c r="L24" s="4">
        <v>3.1</v>
      </c>
      <c r="M24" s="4">
        <v>1</v>
      </c>
      <c r="N24" s="4">
        <f t="shared" si="5"/>
        <v>3.1</v>
      </c>
      <c r="O24" s="4">
        <f t="shared" si="6"/>
        <v>1.8599999999999999</v>
      </c>
      <c r="P24" s="4">
        <f t="shared" si="7"/>
        <v>0.186</v>
      </c>
      <c r="Q24">
        <f t="shared" si="8"/>
        <v>0.62000000000000011</v>
      </c>
    </row>
    <row r="25" spans="1:37">
      <c r="A25" s="4"/>
      <c r="B25" s="4"/>
      <c r="C25" s="5">
        <f>SUM(C2:C24)</f>
        <v>146.94999999999999</v>
      </c>
      <c r="D25" s="4"/>
      <c r="E25" s="4"/>
      <c r="F25" s="5">
        <f>SUM(F2:F24)</f>
        <v>103.44999999999997</v>
      </c>
      <c r="G25" s="5">
        <f>SUM(G2:G24)</f>
        <v>93.105000000000004</v>
      </c>
      <c r="H25" s="5">
        <f>SUM(H2:H24)</f>
        <v>12.414</v>
      </c>
      <c r="I25" s="5">
        <f>SUM(I2:I24)</f>
        <v>181.88399999999999</v>
      </c>
      <c r="K25" s="110">
        <f>I25*0.2</f>
        <v>36.376799999999996</v>
      </c>
      <c r="L25" s="4"/>
      <c r="M25" s="4"/>
      <c r="N25" s="4"/>
      <c r="O25" s="4"/>
      <c r="P25" s="4"/>
      <c r="Q25">
        <f t="shared" ref="Q25" si="9">N25*0.2</f>
        <v>0</v>
      </c>
      <c r="S25" t="s">
        <v>122</v>
      </c>
      <c r="T25">
        <f>((N26*4)/11)*12*1.58</f>
        <v>1013.1534545454545</v>
      </c>
    </row>
    <row r="26" spans="1:37">
      <c r="C26" s="21"/>
      <c r="F26" s="21"/>
      <c r="G26" s="21"/>
      <c r="H26" s="21"/>
      <c r="I26" s="21"/>
      <c r="K26" s="21"/>
      <c r="L26" s="4"/>
      <c r="M26" s="4"/>
      <c r="N26" s="5">
        <f>SUM(N2:N25)</f>
        <v>146.94999999999999</v>
      </c>
      <c r="O26" s="5">
        <f t="shared" ref="O26:Q26" si="10">SUM(O2:O25)</f>
        <v>88.169999999999987</v>
      </c>
      <c r="P26" s="5">
        <f t="shared" si="10"/>
        <v>8.8170000000000019</v>
      </c>
      <c r="Q26" s="5">
        <f t="shared" si="10"/>
        <v>29.390000000000008</v>
      </c>
      <c r="S26" t="s">
        <v>288</v>
      </c>
      <c r="T26">
        <f>((N26/0.2)+1)*1.1*0.395</f>
        <v>319.68337500000001</v>
      </c>
    </row>
    <row r="27" spans="1:37">
      <c r="C27" s="21"/>
      <c r="F27" s="21"/>
      <c r="G27" s="21"/>
      <c r="H27" s="21"/>
      <c r="I27" s="21"/>
      <c r="K27" s="21"/>
      <c r="N27" s="21"/>
      <c r="O27" s="21"/>
      <c r="P27" s="21"/>
    </row>
    <row r="28" spans="1:37">
      <c r="C28" s="21"/>
      <c r="F28" s="21"/>
      <c r="G28" s="21"/>
      <c r="H28" s="21"/>
      <c r="I28" s="21"/>
      <c r="K28" s="21"/>
      <c r="N28" s="21"/>
      <c r="O28" s="21"/>
      <c r="P28" s="21"/>
    </row>
    <row r="29" spans="1:37">
      <c r="C29" s="21"/>
      <c r="F29" s="21"/>
      <c r="G29" s="21"/>
      <c r="H29" s="21"/>
      <c r="I29" s="21"/>
    </row>
    <row r="31" spans="1:37" ht="15.75">
      <c r="A31" s="28"/>
      <c r="B31" s="807" t="s">
        <v>128</v>
      </c>
      <c r="C31" s="807"/>
      <c r="D31" s="807"/>
      <c r="E31" s="807"/>
      <c r="F31" s="807"/>
      <c r="G31" s="807"/>
      <c r="H31" s="807" t="s">
        <v>606</v>
      </c>
      <c r="I31" s="807"/>
      <c r="J31" s="807"/>
      <c r="K31" s="807"/>
      <c r="L31" s="807"/>
      <c r="M31" s="807"/>
      <c r="N31" s="807" t="s">
        <v>607</v>
      </c>
      <c r="O31" s="807"/>
      <c r="P31" s="807"/>
      <c r="Q31" s="807"/>
      <c r="R31" s="807"/>
      <c r="S31" s="807"/>
      <c r="T31" s="803"/>
      <c r="U31" s="803"/>
      <c r="V31" s="803"/>
      <c r="W31" s="803"/>
      <c r="X31" s="803"/>
      <c r="Y31" s="803"/>
      <c r="Z31" s="803"/>
      <c r="AA31" s="803"/>
      <c r="AB31" s="803"/>
      <c r="AC31" s="803"/>
      <c r="AD31" s="803"/>
      <c r="AE31" s="803"/>
      <c r="AF31" s="803"/>
      <c r="AG31" s="803"/>
      <c r="AH31" s="803"/>
      <c r="AI31" s="803"/>
      <c r="AJ31" s="803"/>
      <c r="AK31" s="803"/>
    </row>
    <row r="32" spans="1:37" ht="47.25">
      <c r="A32" s="22" t="s">
        <v>138</v>
      </c>
      <c r="B32" s="22" t="s">
        <v>139</v>
      </c>
      <c r="C32" s="22" t="s">
        <v>140</v>
      </c>
      <c r="D32" s="22" t="s">
        <v>141</v>
      </c>
      <c r="E32" s="22" t="s">
        <v>53</v>
      </c>
      <c r="F32" s="22" t="s">
        <v>142</v>
      </c>
      <c r="G32" s="22" t="s">
        <v>143</v>
      </c>
      <c r="H32" s="22" t="s">
        <v>139</v>
      </c>
      <c r="I32" s="22" t="s">
        <v>140</v>
      </c>
      <c r="J32" s="22" t="s">
        <v>141</v>
      </c>
      <c r="K32" s="22" t="s">
        <v>53</v>
      </c>
      <c r="L32" s="22" t="s">
        <v>142</v>
      </c>
      <c r="M32" s="22" t="s">
        <v>143</v>
      </c>
      <c r="N32" s="22" t="s">
        <v>139</v>
      </c>
      <c r="O32" s="22" t="s">
        <v>140</v>
      </c>
      <c r="P32" s="22" t="s">
        <v>141</v>
      </c>
      <c r="Q32" s="22" t="s">
        <v>53</v>
      </c>
      <c r="R32" s="22" t="s">
        <v>142</v>
      </c>
      <c r="S32" s="22" t="s">
        <v>143</v>
      </c>
      <c r="T32" s="26"/>
      <c r="U32" s="26"/>
      <c r="V32" s="26"/>
      <c r="W32" s="26"/>
      <c r="X32" s="26"/>
      <c r="Y32" s="26"/>
      <c r="Z32" s="26"/>
      <c r="AA32" s="26"/>
      <c r="AB32" s="26"/>
      <c r="AC32" s="26"/>
      <c r="AD32" s="26"/>
      <c r="AE32" s="26"/>
      <c r="AF32" s="26"/>
      <c r="AG32" s="26"/>
      <c r="AH32" s="26"/>
      <c r="AI32" s="26"/>
      <c r="AJ32" s="26"/>
      <c r="AK32" s="26"/>
    </row>
    <row r="33" spans="1:37">
      <c r="A33" s="23" t="s">
        <v>154</v>
      </c>
      <c r="B33" s="4">
        <v>1.5</v>
      </c>
      <c r="C33" s="4">
        <v>0.2</v>
      </c>
      <c r="D33" s="4">
        <v>0.35</v>
      </c>
      <c r="E33" s="4">
        <v>18</v>
      </c>
      <c r="F33" s="4">
        <f>(2*(C33+D33))*B33*E33</f>
        <v>29.700000000000003</v>
      </c>
      <c r="G33" s="4">
        <f>B33*C33*D33*E33</f>
        <v>1.8900000000000001</v>
      </c>
      <c r="H33" s="4">
        <v>4.5</v>
      </c>
      <c r="I33" s="4">
        <v>0.2</v>
      </c>
      <c r="J33" s="4">
        <v>0.35</v>
      </c>
      <c r="K33" s="4">
        <v>18</v>
      </c>
      <c r="L33" s="4">
        <f>(2*(I33+J33))*H33*K33</f>
        <v>89.100000000000009</v>
      </c>
      <c r="M33" s="4">
        <f>H33*I33*J33*K33</f>
        <v>5.67</v>
      </c>
      <c r="N33" s="4">
        <v>3.6</v>
      </c>
      <c r="O33" s="4">
        <v>0.2</v>
      </c>
      <c r="P33" s="4">
        <v>0.35</v>
      </c>
      <c r="Q33" s="4">
        <v>18</v>
      </c>
      <c r="R33" s="4">
        <f>(2*(O33+P33))*N33*Q33</f>
        <v>71.28</v>
      </c>
      <c r="S33" s="4">
        <f>N33*O33*P33*Q33</f>
        <v>4.5359999999999996</v>
      </c>
    </row>
    <row r="34" spans="1:37">
      <c r="A34" s="23" t="s">
        <v>155</v>
      </c>
      <c r="B34" s="4">
        <v>1.5</v>
      </c>
      <c r="C34" s="4">
        <v>0.2</v>
      </c>
      <c r="D34" s="4">
        <v>0.35</v>
      </c>
      <c r="E34" s="4">
        <v>4</v>
      </c>
      <c r="F34" s="4">
        <f>(2*(C34+D34))*B34*E34</f>
        <v>6.6000000000000005</v>
      </c>
      <c r="G34" s="4">
        <f>B34*C34*D34*E34</f>
        <v>0.42000000000000004</v>
      </c>
      <c r="H34" s="4">
        <v>4.5</v>
      </c>
      <c r="I34" s="4">
        <v>0.2</v>
      </c>
      <c r="J34" s="4">
        <v>0.35</v>
      </c>
      <c r="K34" s="4">
        <v>4</v>
      </c>
      <c r="L34" s="4">
        <f>(2*(I34+J34))*H34*K34</f>
        <v>19.8</v>
      </c>
      <c r="M34" s="4">
        <f>H34*I34*J34*K34</f>
        <v>1.26</v>
      </c>
      <c r="N34" s="4">
        <v>3.6</v>
      </c>
      <c r="O34" s="4">
        <v>0.2</v>
      </c>
      <c r="P34" s="4">
        <v>0.35</v>
      </c>
      <c r="Q34" s="4">
        <v>4</v>
      </c>
      <c r="R34" s="4">
        <f t="shared" ref="R34" si="11">(2*(O34+P34))*N34*Q34</f>
        <v>15.840000000000002</v>
      </c>
      <c r="S34" s="4">
        <f t="shared" ref="S34" si="12">N34*O34*P34*Q34</f>
        <v>1.008</v>
      </c>
    </row>
    <row r="35" spans="1:37" ht="15.75">
      <c r="A35" s="24" t="s">
        <v>146</v>
      </c>
      <c r="B35" s="24"/>
      <c r="C35" s="24"/>
      <c r="D35" s="24"/>
      <c r="E35" s="24">
        <f>SUM(E33:E34)</f>
        <v>22</v>
      </c>
      <c r="F35" s="24">
        <f>SUM(F33:F34)</f>
        <v>36.300000000000004</v>
      </c>
      <c r="G35" s="24">
        <f>SUM(G33:G34)</f>
        <v>2.31</v>
      </c>
      <c r="H35" s="24"/>
      <c r="I35" s="24"/>
      <c r="J35" s="24"/>
      <c r="K35" s="24">
        <f>SUM(K33:K34)</f>
        <v>22</v>
      </c>
      <c r="L35" s="24">
        <f>SUM(L33:L34)</f>
        <v>108.9</v>
      </c>
      <c r="M35" s="24">
        <f>SUM(M33:M34)</f>
        <v>6.93</v>
      </c>
      <c r="N35" s="24"/>
      <c r="O35" s="24"/>
      <c r="P35" s="24"/>
      <c r="Q35" s="24">
        <f>SUM(Q33:Q34)</f>
        <v>22</v>
      </c>
      <c r="R35" s="24">
        <f>SUM(R33:R34)</f>
        <v>87.12</v>
      </c>
      <c r="S35" s="24">
        <f>SUM(S33:S34)</f>
        <v>5.5439999999999996</v>
      </c>
      <c r="T35" s="27"/>
      <c r="U35" s="27"/>
      <c r="V35" s="27"/>
      <c r="W35" s="27"/>
      <c r="X35" s="27"/>
      <c r="Y35" s="27"/>
      <c r="Z35" s="27"/>
      <c r="AA35" s="27"/>
      <c r="AB35" s="27"/>
      <c r="AC35" s="27"/>
      <c r="AD35" s="27"/>
      <c r="AE35" s="27"/>
      <c r="AF35" s="27"/>
      <c r="AG35" s="27"/>
      <c r="AH35" s="27"/>
      <c r="AI35" s="27"/>
      <c r="AJ35" s="27"/>
      <c r="AK35" s="27"/>
    </row>
    <row r="36" spans="1:37">
      <c r="A36" s="25"/>
    </row>
    <row r="37" spans="1:37" ht="15.75">
      <c r="A37" s="804" t="s">
        <v>147</v>
      </c>
      <c r="B37" s="804"/>
      <c r="C37" s="804"/>
      <c r="D37" s="804"/>
      <c r="E37" s="804"/>
      <c r="F37" s="804"/>
      <c r="G37" s="804"/>
      <c r="H37" s="804"/>
    </row>
    <row r="38" spans="1:37" ht="47.25">
      <c r="A38" s="22" t="s">
        <v>138</v>
      </c>
      <c r="B38" s="22" t="s">
        <v>141</v>
      </c>
      <c r="C38" s="22" t="s">
        <v>140</v>
      </c>
      <c r="D38" s="22" t="s">
        <v>53</v>
      </c>
      <c r="E38" s="22" t="s">
        <v>148</v>
      </c>
      <c r="F38" s="22"/>
      <c r="G38" s="22" t="s">
        <v>149</v>
      </c>
      <c r="H38" s="22" t="s">
        <v>143</v>
      </c>
      <c r="I38" s="22" t="s">
        <v>150</v>
      </c>
    </row>
    <row r="39" spans="1:37">
      <c r="A39" s="23" t="s">
        <v>151</v>
      </c>
      <c r="B39" s="4">
        <v>1.5</v>
      </c>
      <c r="C39" s="4">
        <v>1.5</v>
      </c>
      <c r="D39" s="4">
        <v>22</v>
      </c>
      <c r="E39" s="4">
        <f>B39*C39*D39</f>
        <v>49.5</v>
      </c>
      <c r="F39" s="4">
        <v>1.5</v>
      </c>
      <c r="G39" s="4">
        <v>0.4</v>
      </c>
      <c r="H39" s="4">
        <f>E39*G39</f>
        <v>19.8</v>
      </c>
      <c r="I39" s="4">
        <f>E39*1.5</f>
        <v>74.25</v>
      </c>
      <c r="J39">
        <f>((4*(B39*F39))+(B39*C39))*D39</f>
        <v>247.5</v>
      </c>
    </row>
    <row r="40" spans="1:37" ht="15.75">
      <c r="A40" s="24" t="s">
        <v>146</v>
      </c>
      <c r="B40" s="24"/>
      <c r="C40" s="24"/>
      <c r="D40" s="24">
        <f>SUM(D39:D39)</f>
        <v>22</v>
      </c>
      <c r="E40" s="24">
        <f>SUM(E39:E39)</f>
        <v>49.5</v>
      </c>
      <c r="F40" s="24"/>
      <c r="G40" s="24"/>
      <c r="H40" s="24">
        <f>SUM(H39:H39)</f>
        <v>19.8</v>
      </c>
      <c r="I40" s="24">
        <f>SUM(I39:I39)</f>
        <v>74.25</v>
      </c>
      <c r="J40" s="24">
        <f>SUM(J39:J39)</f>
        <v>247.5</v>
      </c>
    </row>
    <row r="42" spans="1:37">
      <c r="A42" s="808" t="s">
        <v>298</v>
      </c>
      <c r="B42" s="809"/>
      <c r="C42" s="809"/>
      <c r="D42" s="809"/>
      <c r="E42" s="809"/>
      <c r="F42" s="809"/>
      <c r="G42" s="29"/>
    </row>
    <row r="43" spans="1:37" ht="30">
      <c r="A43" s="30" t="s">
        <v>138</v>
      </c>
      <c r="B43" s="30" t="s">
        <v>159</v>
      </c>
      <c r="C43" s="30" t="s">
        <v>160</v>
      </c>
      <c r="D43" s="30" t="s">
        <v>161</v>
      </c>
      <c r="E43" s="30" t="s">
        <v>122</v>
      </c>
      <c r="F43" s="30" t="s">
        <v>162</v>
      </c>
      <c r="G43" s="30" t="s">
        <v>163</v>
      </c>
      <c r="H43" s="31" t="s">
        <v>31</v>
      </c>
    </row>
    <row r="44" spans="1:37">
      <c r="A44" s="33" t="s">
        <v>151</v>
      </c>
      <c r="B44" s="4">
        <v>22</v>
      </c>
      <c r="C44" s="33">
        <v>2</v>
      </c>
      <c r="D44" s="33">
        <v>18</v>
      </c>
      <c r="E44" s="32"/>
      <c r="F44" s="34"/>
      <c r="G44" s="34"/>
      <c r="H44" s="32">
        <f>B44*C44*D44</f>
        <v>792</v>
      </c>
    </row>
    <row r="45" spans="1:37">
      <c r="A45" s="29"/>
      <c r="B45" s="35"/>
      <c r="C45" s="810" t="s">
        <v>164</v>
      </c>
      <c r="D45" s="811"/>
      <c r="E45" s="211">
        <f>SUM(E44:E44)</f>
        <v>0</v>
      </c>
      <c r="F45" s="211">
        <f>SUM(F44:F44)</f>
        <v>0</v>
      </c>
      <c r="G45" s="211">
        <f>SUM(G44:G44)</f>
        <v>0</v>
      </c>
      <c r="H45" s="211">
        <f>SUM(H44:H44)</f>
        <v>792</v>
      </c>
    </row>
    <row r="46" spans="1:37">
      <c r="A46" s="29"/>
      <c r="B46" s="35"/>
      <c r="C46" s="812" t="s">
        <v>165</v>
      </c>
      <c r="D46" s="813"/>
      <c r="E46" s="32">
        <v>1.58</v>
      </c>
      <c r="F46" s="34">
        <v>2.4700000000000002</v>
      </c>
      <c r="G46" s="34">
        <v>3.85</v>
      </c>
      <c r="H46" s="32">
        <v>0.89</v>
      </c>
    </row>
    <row r="47" spans="1:37" ht="15.75" thickBot="1">
      <c r="A47" s="29"/>
      <c r="B47" s="35"/>
      <c r="C47" s="814" t="s">
        <v>166</v>
      </c>
      <c r="D47" s="815"/>
      <c r="E47" s="37">
        <f>E45*E46</f>
        <v>0</v>
      </c>
      <c r="F47" s="37">
        <f>F45*F46</f>
        <v>0</v>
      </c>
      <c r="G47" s="37">
        <f>G45*G46</f>
        <v>0</v>
      </c>
      <c r="H47" s="37">
        <f>H45*H46</f>
        <v>704.88</v>
      </c>
    </row>
    <row r="50" spans="1:9">
      <c r="A50" s="816" t="s">
        <v>299</v>
      </c>
      <c r="B50" s="816"/>
      <c r="C50" s="816"/>
      <c r="D50" s="816"/>
      <c r="E50" s="816"/>
      <c r="F50" s="816"/>
      <c r="G50" s="816"/>
    </row>
    <row r="51" spans="1:9" ht="45">
      <c r="A51" s="30" t="s">
        <v>138</v>
      </c>
      <c r="B51" s="30" t="s">
        <v>167</v>
      </c>
      <c r="C51" s="30" t="s">
        <v>160</v>
      </c>
      <c r="D51" s="30" t="s">
        <v>161</v>
      </c>
      <c r="E51" s="30" t="s">
        <v>122</v>
      </c>
      <c r="F51" s="30" t="s">
        <v>162</v>
      </c>
      <c r="G51" s="212" t="s">
        <v>123</v>
      </c>
      <c r="H51" s="30" t="s">
        <v>31</v>
      </c>
      <c r="I51" s="38" t="s">
        <v>32</v>
      </c>
    </row>
    <row r="52" spans="1:9">
      <c r="A52" s="817" t="s">
        <v>154</v>
      </c>
      <c r="B52" s="33">
        <v>18</v>
      </c>
      <c r="C52" s="33">
        <v>3</v>
      </c>
      <c r="D52" s="33">
        <v>6</v>
      </c>
      <c r="E52" s="32">
        <f>B52*C52*D52</f>
        <v>324</v>
      </c>
      <c r="F52" s="32"/>
      <c r="G52" s="213"/>
      <c r="H52" s="32"/>
      <c r="I52" s="4"/>
    </row>
    <row r="53" spans="1:9">
      <c r="A53" s="817"/>
      <c r="B53" s="33">
        <v>18</v>
      </c>
      <c r="C53" s="33">
        <v>1.5</v>
      </c>
      <c r="D53" s="33">
        <v>9</v>
      </c>
      <c r="E53" s="32"/>
      <c r="F53" s="32"/>
      <c r="G53" s="213"/>
      <c r="H53" s="32"/>
      <c r="I53" s="4">
        <f>B53*C53*D53</f>
        <v>243</v>
      </c>
    </row>
    <row r="54" spans="1:9">
      <c r="A54" s="817" t="s">
        <v>155</v>
      </c>
      <c r="B54" s="33">
        <v>4</v>
      </c>
      <c r="C54" s="33">
        <v>3</v>
      </c>
      <c r="D54" s="33">
        <v>6</v>
      </c>
      <c r="E54" s="32">
        <f>B54*C54*D54</f>
        <v>72</v>
      </c>
      <c r="F54" s="32"/>
      <c r="G54" s="213"/>
      <c r="H54" s="32"/>
      <c r="I54" s="4"/>
    </row>
    <row r="55" spans="1:9">
      <c r="A55" s="817"/>
      <c r="B55" s="33">
        <v>4</v>
      </c>
      <c r="C55" s="33">
        <v>1.5</v>
      </c>
      <c r="D55" s="33">
        <v>9</v>
      </c>
      <c r="E55" s="32"/>
      <c r="F55" s="32"/>
      <c r="G55" s="213"/>
      <c r="H55" s="32"/>
      <c r="I55" s="4">
        <f>B55*C55*D55</f>
        <v>54</v>
      </c>
    </row>
    <row r="56" spans="1:9">
      <c r="A56" s="29"/>
      <c r="B56" s="35"/>
      <c r="C56" s="818" t="s">
        <v>164</v>
      </c>
      <c r="D56" s="818"/>
      <c r="E56" s="39">
        <f>SUM(E52:E55)</f>
        <v>396</v>
      </c>
      <c r="F56" s="39">
        <f>SUM(F52:F55)</f>
        <v>0</v>
      </c>
      <c r="G56" s="39">
        <f>SUM(G52:G55)</f>
        <v>0</v>
      </c>
      <c r="H56" s="39">
        <f>SUM(H52:H55)</f>
        <v>0</v>
      </c>
      <c r="I56" s="39">
        <f>SUM(I52:I55)</f>
        <v>297</v>
      </c>
    </row>
    <row r="57" spans="1:9">
      <c r="A57" s="29"/>
      <c r="B57" s="35"/>
      <c r="C57" s="819" t="s">
        <v>165</v>
      </c>
      <c r="D57" s="817"/>
      <c r="E57" s="32">
        <v>1.58</v>
      </c>
      <c r="F57" s="32">
        <v>2.4700000000000002</v>
      </c>
      <c r="G57" s="32">
        <v>0.61699999999999999</v>
      </c>
      <c r="H57" s="4">
        <v>0.89</v>
      </c>
      <c r="I57" s="4">
        <v>0.39500000000000002</v>
      </c>
    </row>
    <row r="58" spans="1:9">
      <c r="A58" s="29"/>
      <c r="B58" s="35"/>
      <c r="C58" s="818" t="s">
        <v>166</v>
      </c>
      <c r="D58" s="818"/>
      <c r="E58" s="39">
        <f>E56*E57</f>
        <v>625.68000000000006</v>
      </c>
      <c r="F58" s="39">
        <f>F56*F57</f>
        <v>0</v>
      </c>
      <c r="G58" s="39">
        <f>G56*G57</f>
        <v>0</v>
      </c>
      <c r="H58" s="39">
        <f>H56*H57</f>
        <v>0</v>
      </c>
      <c r="I58" s="39">
        <f>I56*I57</f>
        <v>117.31500000000001</v>
      </c>
    </row>
    <row r="61" spans="1:9">
      <c r="A61" s="816" t="s">
        <v>608</v>
      </c>
      <c r="B61" s="816"/>
      <c r="C61" s="816"/>
      <c r="D61" s="816"/>
      <c r="E61" s="816"/>
      <c r="F61" s="816"/>
      <c r="G61" s="816"/>
    </row>
    <row r="62" spans="1:9" ht="45">
      <c r="A62" s="30" t="s">
        <v>138</v>
      </c>
      <c r="B62" s="30" t="s">
        <v>167</v>
      </c>
      <c r="C62" s="30" t="s">
        <v>160</v>
      </c>
      <c r="D62" s="30" t="s">
        <v>161</v>
      </c>
      <c r="E62" s="30" t="s">
        <v>122</v>
      </c>
      <c r="F62" s="30" t="s">
        <v>162</v>
      </c>
      <c r="G62" s="212" t="s">
        <v>123</v>
      </c>
      <c r="H62" s="30" t="s">
        <v>31</v>
      </c>
      <c r="I62" s="38" t="s">
        <v>32</v>
      </c>
    </row>
    <row r="63" spans="1:9">
      <c r="A63" s="817" t="s">
        <v>154</v>
      </c>
      <c r="B63" s="33">
        <v>18</v>
      </c>
      <c r="C63" s="33">
        <v>6</v>
      </c>
      <c r="D63" s="33">
        <v>6</v>
      </c>
      <c r="E63" s="32">
        <f>B63*C63*D63</f>
        <v>648</v>
      </c>
      <c r="F63" s="32"/>
      <c r="G63" s="213"/>
      <c r="H63" s="32"/>
      <c r="I63" s="4"/>
    </row>
    <row r="64" spans="1:9">
      <c r="A64" s="817"/>
      <c r="B64" s="33">
        <v>18</v>
      </c>
      <c r="C64" s="33">
        <v>1.5</v>
      </c>
      <c r="D64" s="33">
        <v>24</v>
      </c>
      <c r="E64" s="32"/>
      <c r="F64" s="32"/>
      <c r="G64" s="213"/>
      <c r="H64" s="32"/>
      <c r="I64" s="4">
        <f>B64*C64*D64</f>
        <v>648</v>
      </c>
    </row>
    <row r="65" spans="1:9">
      <c r="A65" s="817" t="s">
        <v>155</v>
      </c>
      <c r="B65" s="33">
        <v>4</v>
      </c>
      <c r="C65" s="33">
        <v>6</v>
      </c>
      <c r="D65" s="33">
        <v>6</v>
      </c>
      <c r="E65" s="32">
        <f>B65*C65*D65</f>
        <v>144</v>
      </c>
      <c r="F65" s="32"/>
      <c r="G65" s="213"/>
      <c r="H65" s="32"/>
      <c r="I65" s="4"/>
    </row>
    <row r="66" spans="1:9">
      <c r="A66" s="817"/>
      <c r="B66" s="33">
        <v>4</v>
      </c>
      <c r="C66" s="33">
        <v>1.5</v>
      </c>
      <c r="D66" s="33">
        <v>24</v>
      </c>
      <c r="E66" s="32"/>
      <c r="F66" s="32"/>
      <c r="G66" s="213"/>
      <c r="H66" s="32"/>
      <c r="I66" s="4">
        <f>B66*C66*D66</f>
        <v>144</v>
      </c>
    </row>
    <row r="67" spans="1:9">
      <c r="A67" s="29"/>
      <c r="B67" s="35"/>
      <c r="C67" s="818" t="s">
        <v>164</v>
      </c>
      <c r="D67" s="818"/>
      <c r="E67" s="39">
        <f>SUM(E63:E66)</f>
        <v>792</v>
      </c>
      <c r="F67" s="39">
        <f>SUM(F63:F66)</f>
        <v>0</v>
      </c>
      <c r="G67" s="39">
        <f>SUM(G63:G66)</f>
        <v>0</v>
      </c>
      <c r="H67" s="39">
        <f>SUM(H63:H66)</f>
        <v>0</v>
      </c>
      <c r="I67" s="39">
        <f>SUM(I63:I66)</f>
        <v>792</v>
      </c>
    </row>
    <row r="68" spans="1:9">
      <c r="A68" s="29"/>
      <c r="B68" s="35"/>
      <c r="C68" s="819" t="s">
        <v>165</v>
      </c>
      <c r="D68" s="817"/>
      <c r="E68" s="32">
        <v>1.58</v>
      </c>
      <c r="F68" s="32">
        <v>2.4700000000000002</v>
      </c>
      <c r="G68" s="32">
        <v>0.61699999999999999</v>
      </c>
      <c r="H68" s="4">
        <v>0.89</v>
      </c>
      <c r="I68" s="4">
        <v>0.39500000000000002</v>
      </c>
    </row>
    <row r="69" spans="1:9">
      <c r="A69" s="29"/>
      <c r="B69" s="35"/>
      <c r="C69" s="818" t="s">
        <v>166</v>
      </c>
      <c r="D69" s="818"/>
      <c r="E69" s="39">
        <f>E67*E68</f>
        <v>1251.3600000000001</v>
      </c>
      <c r="F69" s="39">
        <f>F67*F68</f>
        <v>0</v>
      </c>
      <c r="G69" s="39">
        <f>G67*G68</f>
        <v>0</v>
      </c>
      <c r="H69" s="39">
        <f>H67*H68</f>
        <v>0</v>
      </c>
      <c r="I69" s="39">
        <f>I67*I68</f>
        <v>312.84000000000003</v>
      </c>
    </row>
    <row r="72" spans="1:9">
      <c r="A72" s="816" t="s">
        <v>609</v>
      </c>
      <c r="B72" s="816"/>
      <c r="C72" s="816"/>
      <c r="D72" s="816"/>
      <c r="E72" s="816"/>
      <c r="F72" s="816"/>
      <c r="G72" s="816"/>
    </row>
    <row r="73" spans="1:9" ht="45">
      <c r="A73" s="30" t="s">
        <v>138</v>
      </c>
      <c r="B73" s="30" t="s">
        <v>167</v>
      </c>
      <c r="C73" s="30" t="s">
        <v>160</v>
      </c>
      <c r="D73" s="30" t="s">
        <v>161</v>
      </c>
      <c r="E73" s="30" t="s">
        <v>122</v>
      </c>
      <c r="F73" s="30" t="s">
        <v>162</v>
      </c>
      <c r="G73" s="212" t="s">
        <v>123</v>
      </c>
      <c r="H73" s="30" t="s">
        <v>31</v>
      </c>
      <c r="I73" s="38" t="s">
        <v>32</v>
      </c>
    </row>
    <row r="74" spans="1:9">
      <c r="A74" s="817" t="s">
        <v>154</v>
      </c>
      <c r="B74" s="33">
        <v>18</v>
      </c>
      <c r="C74" s="33">
        <v>3.5</v>
      </c>
      <c r="D74" s="33">
        <v>6</v>
      </c>
      <c r="E74" s="32">
        <f>B74*C74*D74</f>
        <v>378</v>
      </c>
      <c r="F74" s="32"/>
      <c r="G74" s="213"/>
      <c r="H74" s="32"/>
      <c r="I74" s="4"/>
    </row>
    <row r="75" spans="1:9">
      <c r="A75" s="817"/>
      <c r="B75" s="33">
        <v>18</v>
      </c>
      <c r="C75" s="33">
        <v>1.5</v>
      </c>
      <c r="D75" s="33">
        <v>24</v>
      </c>
      <c r="E75" s="32"/>
      <c r="F75" s="32"/>
      <c r="G75" s="213"/>
      <c r="H75" s="32"/>
      <c r="I75" s="4">
        <f>B75*C75*D75</f>
        <v>648</v>
      </c>
    </row>
    <row r="76" spans="1:9">
      <c r="A76" s="817" t="s">
        <v>155</v>
      </c>
      <c r="B76" s="33">
        <v>4</v>
      </c>
      <c r="C76" s="33">
        <v>7</v>
      </c>
      <c r="D76" s="33">
        <v>6</v>
      </c>
      <c r="E76" s="32">
        <f>B76*C76*D76</f>
        <v>168</v>
      </c>
      <c r="F76" s="32"/>
      <c r="G76" s="213"/>
      <c r="H76" s="32"/>
      <c r="I76" s="4"/>
    </row>
    <row r="77" spans="1:9">
      <c r="A77" s="817"/>
      <c r="B77" s="33">
        <v>4</v>
      </c>
      <c r="C77" s="33">
        <v>1.5</v>
      </c>
      <c r="D77" s="33">
        <v>34</v>
      </c>
      <c r="E77" s="32"/>
      <c r="F77" s="32"/>
      <c r="G77" s="213"/>
      <c r="H77" s="32"/>
      <c r="I77" s="4">
        <f>B77*C77*D77</f>
        <v>204</v>
      </c>
    </row>
    <row r="78" spans="1:9">
      <c r="A78" s="29"/>
      <c r="B78" s="35"/>
      <c r="C78" s="818" t="s">
        <v>164</v>
      </c>
      <c r="D78" s="818"/>
      <c r="E78" s="39">
        <f>SUM(E74:E77)</f>
        <v>546</v>
      </c>
      <c r="F78" s="39">
        <f>SUM(F74:F77)</f>
        <v>0</v>
      </c>
      <c r="G78" s="39">
        <f>SUM(G74:G77)</f>
        <v>0</v>
      </c>
      <c r="H78" s="39">
        <f>SUM(H74:H77)</f>
        <v>0</v>
      </c>
      <c r="I78" s="39">
        <f>SUM(I74:I77)</f>
        <v>852</v>
      </c>
    </row>
    <row r="79" spans="1:9">
      <c r="A79" s="29"/>
      <c r="B79" s="35"/>
      <c r="C79" s="819" t="s">
        <v>165</v>
      </c>
      <c r="D79" s="817"/>
      <c r="E79" s="32">
        <v>1.58</v>
      </c>
      <c r="F79" s="32">
        <v>2.4700000000000002</v>
      </c>
      <c r="G79" s="32">
        <v>0.61699999999999999</v>
      </c>
      <c r="H79" s="4">
        <v>0.89</v>
      </c>
      <c r="I79" s="4">
        <v>0.39500000000000002</v>
      </c>
    </row>
    <row r="80" spans="1:9">
      <c r="A80" s="29"/>
      <c r="B80" s="35"/>
      <c r="C80" s="818" t="s">
        <v>166</v>
      </c>
      <c r="D80" s="818"/>
      <c r="E80" s="39">
        <f>E78*E79</f>
        <v>862.68000000000006</v>
      </c>
      <c r="F80" s="39">
        <f>F78*F79</f>
        <v>0</v>
      </c>
      <c r="G80" s="39">
        <f>G78*G79</f>
        <v>0</v>
      </c>
      <c r="H80" s="39">
        <f>H78*H79</f>
        <v>0</v>
      </c>
      <c r="I80" s="39">
        <f>I78*I79</f>
        <v>336.54</v>
      </c>
    </row>
    <row r="83" spans="3:4">
      <c r="C83" t="s">
        <v>483</v>
      </c>
      <c r="D83">
        <v>179.77</v>
      </c>
    </row>
  </sheetData>
  <mergeCells count="30">
    <mergeCell ref="C79:D79"/>
    <mergeCell ref="C80:D80"/>
    <mergeCell ref="C69:D69"/>
    <mergeCell ref="A72:G72"/>
    <mergeCell ref="A74:A75"/>
    <mergeCell ref="A76:A77"/>
    <mergeCell ref="C78:D78"/>
    <mergeCell ref="C68:D68"/>
    <mergeCell ref="A61:G61"/>
    <mergeCell ref="A63:A64"/>
    <mergeCell ref="A65:A66"/>
    <mergeCell ref="C67:D67"/>
    <mergeCell ref="A52:A53"/>
    <mergeCell ref="C56:D56"/>
    <mergeCell ref="C57:D57"/>
    <mergeCell ref="C58:D58"/>
    <mergeCell ref="A54:A55"/>
    <mergeCell ref="A42:F42"/>
    <mergeCell ref="C45:D45"/>
    <mergeCell ref="C46:D46"/>
    <mergeCell ref="C47:D47"/>
    <mergeCell ref="A50:G50"/>
    <mergeCell ref="AF31:AK31"/>
    <mergeCell ref="A37:H37"/>
    <mergeCell ref="L1:N1"/>
    <mergeCell ref="B31:G31"/>
    <mergeCell ref="H31:M31"/>
    <mergeCell ref="N31:S31"/>
    <mergeCell ref="T31:Y31"/>
    <mergeCell ref="Z31:AE31"/>
  </mergeCells>
  <phoneticPr fontId="1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R70"/>
  <sheetViews>
    <sheetView zoomScale="85" zoomScaleNormal="85" workbookViewId="0">
      <pane ySplit="2" topLeftCell="A3" activePane="bottomLeft" state="frozen"/>
      <selection activeCell="T26" sqref="T26"/>
      <selection pane="bottomLeft" activeCell="T26" sqref="T26"/>
    </sheetView>
  </sheetViews>
  <sheetFormatPr defaultColWidth="9.140625" defaultRowHeight="16.5"/>
  <cols>
    <col min="1" max="1" width="14.85546875" style="215" customWidth="1"/>
    <col min="2" max="2" width="9.28515625" style="218" bestFit="1" customWidth="1"/>
    <col min="3" max="3" width="10.42578125" style="215" customWidth="1"/>
    <col min="4" max="4" width="12.7109375" style="215" customWidth="1"/>
    <col min="5" max="5" width="10.7109375" style="215" customWidth="1"/>
    <col min="6" max="6" width="12.140625" style="219" customWidth="1"/>
    <col min="7" max="7" width="12.42578125" style="215" customWidth="1"/>
    <col min="8" max="8" width="9.5703125" style="215" bestFit="1" customWidth="1"/>
    <col min="9" max="9" width="9.28515625" style="215" bestFit="1" customWidth="1"/>
    <col min="10" max="11" width="9.5703125" style="215" bestFit="1" customWidth="1"/>
    <col min="12" max="12" width="10" style="215" bestFit="1" customWidth="1"/>
    <col min="13" max="14" width="9.28515625" style="215" bestFit="1" customWidth="1"/>
    <col min="15" max="15" width="11" style="215" bestFit="1" customWidth="1"/>
    <col min="17" max="17" width="12.7109375" customWidth="1"/>
    <col min="18" max="18" width="11" customWidth="1"/>
  </cols>
  <sheetData>
    <row r="1" spans="1:15" ht="18">
      <c r="A1" s="820" t="s">
        <v>302</v>
      </c>
      <c r="B1" s="820"/>
      <c r="C1" s="820"/>
      <c r="D1" s="820"/>
      <c r="E1" s="820"/>
      <c r="F1" s="820"/>
      <c r="G1" s="220"/>
    </row>
    <row r="2" spans="1:15" ht="40.5" customHeight="1">
      <c r="A2" s="221" t="s">
        <v>261</v>
      </c>
      <c r="B2" s="222" t="s">
        <v>141</v>
      </c>
      <c r="C2" s="222" t="s">
        <v>174</v>
      </c>
      <c r="D2" s="221" t="s">
        <v>175</v>
      </c>
      <c r="E2" s="221" t="s">
        <v>176</v>
      </c>
      <c r="F2" s="222" t="s">
        <v>177</v>
      </c>
      <c r="G2" s="221" t="s">
        <v>164</v>
      </c>
      <c r="H2" s="216" t="s">
        <v>178</v>
      </c>
      <c r="J2" s="215" t="s">
        <v>163</v>
      </c>
      <c r="K2" s="215" t="s">
        <v>162</v>
      </c>
      <c r="L2" s="215" t="s">
        <v>122</v>
      </c>
      <c r="M2" s="215" t="s">
        <v>31</v>
      </c>
      <c r="N2" s="215" t="s">
        <v>123</v>
      </c>
      <c r="O2" s="215" t="s">
        <v>288</v>
      </c>
    </row>
    <row r="3" spans="1:15">
      <c r="A3" s="223" t="s">
        <v>470</v>
      </c>
      <c r="B3" s="224">
        <v>10.45</v>
      </c>
      <c r="C3" s="225">
        <v>0.2</v>
      </c>
      <c r="D3" s="225">
        <v>0.5</v>
      </c>
      <c r="E3" s="225">
        <v>1</v>
      </c>
      <c r="F3" s="226">
        <f t="shared" ref="F3:F16" si="0">B3*C3*D3*E3</f>
        <v>1.0449999999999999</v>
      </c>
      <c r="G3" s="227">
        <f>B3*E3</f>
        <v>10.45</v>
      </c>
      <c r="H3" s="217">
        <f>((D3*2)+C3)*G3</f>
        <v>12.54</v>
      </c>
      <c r="I3" s="215">
        <f>G3*C3</f>
        <v>2.09</v>
      </c>
      <c r="L3" s="215">
        <f>(B3+0.6)*6*E3</f>
        <v>66.3</v>
      </c>
      <c r="O3" s="215">
        <f>(((B3/0.2)+1)*1.5)*E3</f>
        <v>79.874999999999986</v>
      </c>
    </row>
    <row r="4" spans="1:15">
      <c r="A4" s="223" t="s">
        <v>470</v>
      </c>
      <c r="B4" s="224">
        <v>11.45</v>
      </c>
      <c r="C4" s="225">
        <v>0.2</v>
      </c>
      <c r="D4" s="225">
        <v>0.5</v>
      </c>
      <c r="E4" s="225">
        <v>1</v>
      </c>
      <c r="F4" s="226">
        <f t="shared" si="0"/>
        <v>1.145</v>
      </c>
      <c r="G4" s="227">
        <f t="shared" ref="G4:G16" si="1">B4*E4</f>
        <v>11.45</v>
      </c>
      <c r="H4" s="217">
        <f t="shared" ref="H4:H16" si="2">((D4*2)+C4)*G4</f>
        <v>13.739999999999998</v>
      </c>
      <c r="I4" s="215">
        <f t="shared" ref="I4:I16" si="3">G4*C4</f>
        <v>2.29</v>
      </c>
      <c r="L4" s="215">
        <f>(B4+2.6)*6*E4</f>
        <v>84.3</v>
      </c>
      <c r="O4" s="215">
        <f t="shared" ref="O4:O16" si="4">(((B4/0.2)+1)*1.5)*E4</f>
        <v>87.374999999999986</v>
      </c>
    </row>
    <row r="5" spans="1:15">
      <c r="A5" s="223" t="s">
        <v>478</v>
      </c>
      <c r="B5" s="224">
        <v>11.45</v>
      </c>
      <c r="C5" s="225">
        <v>0.2</v>
      </c>
      <c r="D5" s="225">
        <v>0.5</v>
      </c>
      <c r="E5" s="225">
        <v>1</v>
      </c>
      <c r="F5" s="226">
        <f t="shared" si="0"/>
        <v>1.145</v>
      </c>
      <c r="G5" s="227">
        <f t="shared" si="1"/>
        <v>11.45</v>
      </c>
      <c r="H5" s="217">
        <f t="shared" si="2"/>
        <v>13.739999999999998</v>
      </c>
      <c r="I5" s="215">
        <f t="shared" si="3"/>
        <v>2.29</v>
      </c>
      <c r="L5" s="215">
        <f>(B5+2.6)*6*E5</f>
        <v>84.3</v>
      </c>
      <c r="O5" s="215">
        <f t="shared" si="4"/>
        <v>87.374999999999986</v>
      </c>
    </row>
    <row r="6" spans="1:15">
      <c r="A6" s="223" t="s">
        <v>480</v>
      </c>
      <c r="B6" s="224">
        <v>10.45</v>
      </c>
      <c r="C6" s="225">
        <v>0.2</v>
      </c>
      <c r="D6" s="225">
        <v>0.5</v>
      </c>
      <c r="E6" s="225">
        <v>1</v>
      </c>
      <c r="F6" s="226">
        <f t="shared" si="0"/>
        <v>1.0449999999999999</v>
      </c>
      <c r="G6" s="227">
        <f t="shared" si="1"/>
        <v>10.45</v>
      </c>
      <c r="H6" s="217">
        <f t="shared" si="2"/>
        <v>12.54</v>
      </c>
      <c r="I6" s="215">
        <f t="shared" si="3"/>
        <v>2.09</v>
      </c>
      <c r="L6" s="215">
        <f t="shared" ref="L6:L16" si="5">(B6+0.6)*6*E6</f>
        <v>66.3</v>
      </c>
      <c r="O6" s="215">
        <f t="shared" si="4"/>
        <v>79.874999999999986</v>
      </c>
    </row>
    <row r="7" spans="1:15">
      <c r="A7" s="223" t="s">
        <v>471</v>
      </c>
      <c r="B7" s="224">
        <v>6.75</v>
      </c>
      <c r="C7" s="225">
        <v>0.2</v>
      </c>
      <c r="D7" s="225">
        <v>0.5</v>
      </c>
      <c r="E7" s="225">
        <v>1</v>
      </c>
      <c r="F7" s="226">
        <f t="shared" si="0"/>
        <v>0.67500000000000004</v>
      </c>
      <c r="G7" s="227">
        <f t="shared" si="1"/>
        <v>6.75</v>
      </c>
      <c r="H7" s="217">
        <f t="shared" si="2"/>
        <v>8.1</v>
      </c>
      <c r="I7" s="215">
        <f t="shared" si="3"/>
        <v>1.35</v>
      </c>
      <c r="L7" s="215">
        <f t="shared" si="5"/>
        <v>44.099999999999994</v>
      </c>
      <c r="O7" s="215">
        <f t="shared" si="4"/>
        <v>52.125</v>
      </c>
    </row>
    <row r="8" spans="1:15">
      <c r="A8" s="223" t="s">
        <v>473</v>
      </c>
      <c r="B8" s="224">
        <v>3.7</v>
      </c>
      <c r="C8" s="225">
        <v>0.2</v>
      </c>
      <c r="D8" s="225">
        <v>0.5</v>
      </c>
      <c r="E8" s="225">
        <v>1</v>
      </c>
      <c r="F8" s="226">
        <f t="shared" si="0"/>
        <v>0.37000000000000005</v>
      </c>
      <c r="G8" s="227">
        <f t="shared" si="1"/>
        <v>3.7</v>
      </c>
      <c r="H8" s="217">
        <f t="shared" si="2"/>
        <v>4.4400000000000004</v>
      </c>
      <c r="I8" s="215">
        <f t="shared" si="3"/>
        <v>0.7400000000000001</v>
      </c>
      <c r="L8" s="215">
        <f t="shared" si="5"/>
        <v>25.799999999999997</v>
      </c>
      <c r="O8" s="215">
        <f t="shared" si="4"/>
        <v>29.25</v>
      </c>
    </row>
    <row r="9" spans="1:15">
      <c r="A9" s="223" t="s">
        <v>474</v>
      </c>
      <c r="B9" s="224">
        <v>17.89</v>
      </c>
      <c r="C9" s="225">
        <v>0.2</v>
      </c>
      <c r="D9" s="225">
        <v>0.5</v>
      </c>
      <c r="E9" s="225">
        <v>1</v>
      </c>
      <c r="F9" s="226">
        <f t="shared" si="0"/>
        <v>1.7890000000000001</v>
      </c>
      <c r="G9" s="227">
        <f t="shared" si="1"/>
        <v>17.89</v>
      </c>
      <c r="H9" s="217">
        <f t="shared" si="2"/>
        <v>21.468</v>
      </c>
      <c r="I9" s="215">
        <f t="shared" si="3"/>
        <v>3.5780000000000003</v>
      </c>
      <c r="L9" s="215">
        <f>(B9+2.6)*6*E9</f>
        <v>122.94000000000001</v>
      </c>
      <c r="O9" s="215">
        <f t="shared" si="4"/>
        <v>135.67500000000001</v>
      </c>
    </row>
    <row r="10" spans="1:15">
      <c r="A10" s="223" t="s">
        <v>475</v>
      </c>
      <c r="B10" s="224">
        <v>17.89</v>
      </c>
      <c r="C10" s="225">
        <v>0.2</v>
      </c>
      <c r="D10" s="225">
        <v>0.5</v>
      </c>
      <c r="E10" s="225">
        <v>1</v>
      </c>
      <c r="F10" s="226">
        <f t="shared" si="0"/>
        <v>1.7890000000000001</v>
      </c>
      <c r="G10" s="227">
        <f t="shared" si="1"/>
        <v>17.89</v>
      </c>
      <c r="H10" s="217">
        <f t="shared" si="2"/>
        <v>21.468</v>
      </c>
      <c r="I10" s="215">
        <f t="shared" si="3"/>
        <v>3.5780000000000003</v>
      </c>
      <c r="L10" s="215">
        <f t="shared" ref="L10:L11" si="6">(B10+2.6)*6*E10</f>
        <v>122.94000000000001</v>
      </c>
      <c r="O10" s="215">
        <f t="shared" si="4"/>
        <v>135.67500000000001</v>
      </c>
    </row>
    <row r="11" spans="1:15">
      <c r="A11" s="223" t="s">
        <v>476</v>
      </c>
      <c r="B11" s="224">
        <v>16.190000000000001</v>
      </c>
      <c r="C11" s="225">
        <v>0.2</v>
      </c>
      <c r="D11" s="225">
        <v>0.5</v>
      </c>
      <c r="E11" s="225">
        <v>1</v>
      </c>
      <c r="F11" s="226">
        <f t="shared" si="0"/>
        <v>1.6190000000000002</v>
      </c>
      <c r="G11" s="227">
        <f t="shared" si="1"/>
        <v>16.190000000000001</v>
      </c>
      <c r="H11" s="217">
        <f t="shared" si="2"/>
        <v>19.428000000000001</v>
      </c>
      <c r="I11" s="215">
        <f t="shared" si="3"/>
        <v>3.2380000000000004</v>
      </c>
      <c r="L11" s="215">
        <f t="shared" si="6"/>
        <v>112.74000000000001</v>
      </c>
      <c r="O11" s="215">
        <f t="shared" si="4"/>
        <v>122.92500000000001</v>
      </c>
    </row>
    <row r="12" spans="1:15">
      <c r="A12" s="223" t="s">
        <v>482</v>
      </c>
      <c r="B12" s="224">
        <v>11.79</v>
      </c>
      <c r="C12" s="225">
        <v>0.2</v>
      </c>
      <c r="D12" s="225">
        <v>0.5</v>
      </c>
      <c r="E12" s="225">
        <v>1</v>
      </c>
      <c r="F12" s="226">
        <f t="shared" si="0"/>
        <v>1.179</v>
      </c>
      <c r="G12" s="227">
        <f t="shared" si="1"/>
        <v>11.79</v>
      </c>
      <c r="H12" s="217">
        <f t="shared" si="2"/>
        <v>14.147999999999998</v>
      </c>
      <c r="I12" s="215">
        <f t="shared" si="3"/>
        <v>2.3580000000000001</v>
      </c>
      <c r="L12" s="215">
        <f>(B12+2.6)*6*E12</f>
        <v>86.339999999999989</v>
      </c>
      <c r="O12" s="215">
        <f t="shared" si="4"/>
        <v>89.924999999999997</v>
      </c>
    </row>
    <row r="13" spans="1:15">
      <c r="A13" s="223" t="s">
        <v>481</v>
      </c>
      <c r="B13" s="224">
        <v>3.3</v>
      </c>
      <c r="C13" s="225">
        <v>0.2</v>
      </c>
      <c r="D13" s="225">
        <v>0.5</v>
      </c>
      <c r="E13" s="225">
        <v>1</v>
      </c>
      <c r="F13" s="226">
        <f t="shared" si="0"/>
        <v>0.33</v>
      </c>
      <c r="G13" s="227">
        <f t="shared" si="1"/>
        <v>3.3</v>
      </c>
      <c r="H13" s="217">
        <f t="shared" si="2"/>
        <v>3.9599999999999995</v>
      </c>
      <c r="I13" s="215">
        <f t="shared" si="3"/>
        <v>0.66</v>
      </c>
      <c r="L13" s="215">
        <f t="shared" si="5"/>
        <v>23.4</v>
      </c>
      <c r="O13" s="215">
        <f t="shared" si="4"/>
        <v>26.249999999999993</v>
      </c>
    </row>
    <row r="14" spans="1:15">
      <c r="A14" s="223" t="s">
        <v>477</v>
      </c>
      <c r="B14" s="224">
        <v>3.1</v>
      </c>
      <c r="C14" s="225">
        <v>0.2</v>
      </c>
      <c r="D14" s="225">
        <v>0.5</v>
      </c>
      <c r="E14" s="225">
        <v>1</v>
      </c>
      <c r="F14" s="226">
        <f t="shared" si="0"/>
        <v>0.31000000000000005</v>
      </c>
      <c r="G14" s="227">
        <f t="shared" si="1"/>
        <v>3.1</v>
      </c>
      <c r="H14" s="217">
        <f t="shared" si="2"/>
        <v>3.7199999999999998</v>
      </c>
      <c r="I14" s="215">
        <f t="shared" si="3"/>
        <v>0.62000000000000011</v>
      </c>
      <c r="L14" s="215">
        <f t="shared" si="5"/>
        <v>22.200000000000003</v>
      </c>
      <c r="O14" s="215">
        <f t="shared" si="4"/>
        <v>24.75</v>
      </c>
    </row>
    <row r="15" spans="1:15">
      <c r="A15" s="223" t="s">
        <v>479</v>
      </c>
      <c r="B15" s="224">
        <v>4.8899999999999997</v>
      </c>
      <c r="C15" s="225">
        <v>0.2</v>
      </c>
      <c r="D15" s="225">
        <v>0.5</v>
      </c>
      <c r="E15" s="225">
        <v>1</v>
      </c>
      <c r="F15" s="226">
        <f t="shared" si="0"/>
        <v>0.48899999999999999</v>
      </c>
      <c r="G15" s="227">
        <f t="shared" si="1"/>
        <v>4.8899999999999997</v>
      </c>
      <c r="H15" s="217">
        <f t="shared" si="2"/>
        <v>5.8679999999999994</v>
      </c>
      <c r="I15" s="215">
        <f t="shared" si="3"/>
        <v>0.97799999999999998</v>
      </c>
      <c r="L15" s="215">
        <f t="shared" si="5"/>
        <v>32.94</v>
      </c>
      <c r="O15" s="215">
        <f t="shared" si="4"/>
        <v>38.174999999999997</v>
      </c>
    </row>
    <row r="16" spans="1:15">
      <c r="A16" s="223"/>
      <c r="B16" s="224">
        <v>1.3</v>
      </c>
      <c r="C16" s="225">
        <v>0.2</v>
      </c>
      <c r="D16" s="225">
        <v>0.5</v>
      </c>
      <c r="E16" s="225">
        <v>1</v>
      </c>
      <c r="F16" s="226">
        <f t="shared" si="0"/>
        <v>0.13</v>
      </c>
      <c r="G16" s="227">
        <f t="shared" si="1"/>
        <v>1.3</v>
      </c>
      <c r="H16" s="217">
        <f t="shared" si="2"/>
        <v>1.56</v>
      </c>
      <c r="I16" s="215">
        <f t="shared" si="3"/>
        <v>0.26</v>
      </c>
      <c r="L16" s="215">
        <f t="shared" si="5"/>
        <v>11.399999999999999</v>
      </c>
      <c r="O16" s="215">
        <f t="shared" si="4"/>
        <v>11.25</v>
      </c>
    </row>
    <row r="17" spans="1:18" ht="18">
      <c r="A17" s="228" t="s">
        <v>146</v>
      </c>
      <c r="B17" s="228"/>
      <c r="C17" s="224"/>
      <c r="D17" s="229"/>
      <c r="E17" s="230"/>
      <c r="F17" s="230">
        <f>SUM(F3:F16)</f>
        <v>13.060000000000002</v>
      </c>
      <c r="G17" s="230">
        <f t="shared" ref="G17:O17" si="7">SUM(G3:G16)</f>
        <v>130.6</v>
      </c>
      <c r="H17" s="230">
        <f t="shared" si="7"/>
        <v>156.72</v>
      </c>
      <c r="I17" s="230">
        <f t="shared" si="7"/>
        <v>26.120000000000005</v>
      </c>
      <c r="J17" s="230">
        <f t="shared" si="7"/>
        <v>0</v>
      </c>
      <c r="K17" s="230">
        <f t="shared" si="7"/>
        <v>0</v>
      </c>
      <c r="L17" s="230">
        <f t="shared" si="7"/>
        <v>906.00000000000011</v>
      </c>
      <c r="M17" s="230">
        <f t="shared" si="7"/>
        <v>0</v>
      </c>
      <c r="N17" s="230">
        <f t="shared" si="7"/>
        <v>0</v>
      </c>
      <c r="O17" s="230">
        <f t="shared" si="7"/>
        <v>1000.4999999999998</v>
      </c>
      <c r="P17" s="214">
        <f>SUM(P3:P15)</f>
        <v>0</v>
      </c>
      <c r="Q17" s="50">
        <f>SUM(Q3:Q15)</f>
        <v>0</v>
      </c>
      <c r="R17" s="50">
        <f>SUM(R3:R15)</f>
        <v>0</v>
      </c>
    </row>
    <row r="18" spans="1:18">
      <c r="J18" s="217">
        <v>3.85</v>
      </c>
      <c r="K18" s="217">
        <v>2.4700000000000002</v>
      </c>
      <c r="L18" s="217">
        <v>1.58</v>
      </c>
      <c r="M18" s="217">
        <v>0.89</v>
      </c>
      <c r="N18" s="217">
        <v>0.62</v>
      </c>
      <c r="O18" s="217">
        <v>0.39500000000000002</v>
      </c>
    </row>
    <row r="19" spans="1:18">
      <c r="J19" s="217">
        <f>J17*J18</f>
        <v>0</v>
      </c>
      <c r="K19" s="217">
        <f t="shared" ref="K19:N19" si="8">K17*K18</f>
        <v>0</v>
      </c>
      <c r="L19" s="217">
        <f>L17*L18</f>
        <v>1431.4800000000002</v>
      </c>
      <c r="M19" s="217">
        <f t="shared" si="8"/>
        <v>0</v>
      </c>
      <c r="N19" s="217">
        <f t="shared" si="8"/>
        <v>0</v>
      </c>
      <c r="O19" s="217">
        <f>O17*O18</f>
        <v>395.19749999999993</v>
      </c>
    </row>
    <row r="20" spans="1:18" ht="18">
      <c r="A20" s="820" t="s">
        <v>499</v>
      </c>
      <c r="B20" s="820"/>
      <c r="C20" s="820"/>
      <c r="D20" s="820"/>
      <c r="E20" s="820"/>
      <c r="F20" s="820"/>
      <c r="G20" s="220"/>
    </row>
    <row r="21" spans="1:18" ht="54">
      <c r="A21" s="221" t="s">
        <v>261</v>
      </c>
      <c r="B21" s="222" t="s">
        <v>141</v>
      </c>
      <c r="C21" s="222" t="s">
        <v>174</v>
      </c>
      <c r="D21" s="221" t="s">
        <v>175</v>
      </c>
      <c r="E21" s="221" t="s">
        <v>176</v>
      </c>
      <c r="F21" s="222" t="s">
        <v>177</v>
      </c>
      <c r="G21" s="221" t="s">
        <v>164</v>
      </c>
      <c r="H21" s="216" t="s">
        <v>178</v>
      </c>
      <c r="J21" s="215" t="s">
        <v>163</v>
      </c>
      <c r="K21" s="215" t="s">
        <v>162</v>
      </c>
      <c r="L21" s="215" t="s">
        <v>122</v>
      </c>
      <c r="M21" s="215" t="s">
        <v>31</v>
      </c>
      <c r="N21" s="215" t="s">
        <v>123</v>
      </c>
      <c r="O21" s="215" t="s">
        <v>288</v>
      </c>
    </row>
    <row r="22" spans="1:18">
      <c r="A22" s="223" t="s">
        <v>610</v>
      </c>
      <c r="B22" s="224">
        <v>10.45</v>
      </c>
      <c r="C22" s="225">
        <v>0.2</v>
      </c>
      <c r="D22" s="225">
        <v>0.3</v>
      </c>
      <c r="E22" s="225">
        <v>1</v>
      </c>
      <c r="F22" s="226">
        <f t="shared" ref="F22:F33" si="9">B22*C22*D22*E22</f>
        <v>0.62699999999999989</v>
      </c>
      <c r="G22" s="227">
        <f>B22*E22</f>
        <v>10.45</v>
      </c>
      <c r="H22" s="217">
        <f>((D22*2)+C22)*G22</f>
        <v>8.36</v>
      </c>
      <c r="I22" s="215">
        <f>G22*C22</f>
        <v>2.09</v>
      </c>
      <c r="L22" s="215">
        <f>(B22+0.6)*6*E22</f>
        <v>66.3</v>
      </c>
      <c r="O22" s="215">
        <f>(((B22/0.2)+1)*1.5)*E22</f>
        <v>79.874999999999986</v>
      </c>
    </row>
    <row r="23" spans="1:18">
      <c r="A23" s="223" t="s">
        <v>611</v>
      </c>
      <c r="B23" s="224">
        <v>11.45</v>
      </c>
      <c r="C23" s="225">
        <v>0.2</v>
      </c>
      <c r="D23" s="225">
        <v>0.3</v>
      </c>
      <c r="E23" s="225">
        <v>1</v>
      </c>
      <c r="F23" s="226">
        <f t="shared" si="9"/>
        <v>0.68699999999999994</v>
      </c>
      <c r="G23" s="227">
        <f t="shared" ref="G23:G35" si="10">B23*E23</f>
        <v>11.45</v>
      </c>
      <c r="H23" s="217">
        <f t="shared" ref="H23:H35" si="11">((D23*2)+C23)*G23</f>
        <v>9.16</v>
      </c>
      <c r="I23" s="215">
        <f t="shared" ref="I23:I35" si="12">G23*C23</f>
        <v>2.29</v>
      </c>
      <c r="L23" s="215">
        <f>(B23+2.6)*6*E23</f>
        <v>84.3</v>
      </c>
      <c r="O23" s="215">
        <f t="shared" ref="O23:O35" si="13">(((B23/0.2)+1)*1.5)*E23</f>
        <v>87.374999999999986</v>
      </c>
    </row>
    <row r="24" spans="1:18">
      <c r="A24" s="223" t="s">
        <v>612</v>
      </c>
      <c r="B24" s="224">
        <v>11.45</v>
      </c>
      <c r="C24" s="225">
        <v>0.2</v>
      </c>
      <c r="D24" s="225">
        <v>0.3</v>
      </c>
      <c r="E24" s="225">
        <v>1</v>
      </c>
      <c r="F24" s="226">
        <f t="shared" si="9"/>
        <v>0.68699999999999994</v>
      </c>
      <c r="G24" s="227">
        <f t="shared" si="10"/>
        <v>11.45</v>
      </c>
      <c r="H24" s="217">
        <f t="shared" si="11"/>
        <v>9.16</v>
      </c>
      <c r="I24" s="215">
        <f t="shared" si="12"/>
        <v>2.29</v>
      </c>
      <c r="L24" s="215">
        <f>(B24+2.6)*6*E24</f>
        <v>84.3</v>
      </c>
      <c r="O24" s="215">
        <f t="shared" si="13"/>
        <v>87.374999999999986</v>
      </c>
    </row>
    <row r="25" spans="1:18">
      <c r="A25" s="223" t="s">
        <v>613</v>
      </c>
      <c r="B25" s="224">
        <v>6.75</v>
      </c>
      <c r="C25" s="225">
        <v>0.2</v>
      </c>
      <c r="D25" s="225">
        <v>0.3</v>
      </c>
      <c r="E25" s="225">
        <v>1</v>
      </c>
      <c r="F25" s="226">
        <f t="shared" si="9"/>
        <v>0.40500000000000003</v>
      </c>
      <c r="G25" s="227">
        <f t="shared" si="10"/>
        <v>6.75</v>
      </c>
      <c r="H25" s="217">
        <f t="shared" si="11"/>
        <v>5.4</v>
      </c>
      <c r="I25" s="215">
        <f t="shared" si="12"/>
        <v>1.35</v>
      </c>
      <c r="L25" s="215">
        <f t="shared" ref="L25:L27" si="14">(B25+0.6)*6*E25</f>
        <v>44.099999999999994</v>
      </c>
      <c r="O25" s="215">
        <f t="shared" si="13"/>
        <v>52.125</v>
      </c>
    </row>
    <row r="26" spans="1:18">
      <c r="A26" s="223" t="s">
        <v>614</v>
      </c>
      <c r="B26" s="224">
        <v>6.75</v>
      </c>
      <c r="C26" s="225">
        <v>0.2</v>
      </c>
      <c r="D26" s="225">
        <v>0.3</v>
      </c>
      <c r="E26" s="225">
        <v>1</v>
      </c>
      <c r="F26" s="226">
        <f t="shared" si="9"/>
        <v>0.40500000000000003</v>
      </c>
      <c r="G26" s="227">
        <f t="shared" si="10"/>
        <v>6.75</v>
      </c>
      <c r="H26" s="217">
        <f t="shared" si="11"/>
        <v>5.4</v>
      </c>
      <c r="I26" s="215">
        <f t="shared" si="12"/>
        <v>1.35</v>
      </c>
      <c r="L26" s="215">
        <f t="shared" si="14"/>
        <v>44.099999999999994</v>
      </c>
      <c r="O26" s="215">
        <f t="shared" si="13"/>
        <v>52.125</v>
      </c>
    </row>
    <row r="27" spans="1:18">
      <c r="A27" s="223" t="s">
        <v>615</v>
      </c>
      <c r="B27" s="224">
        <v>13.1</v>
      </c>
      <c r="C27" s="225">
        <v>0.2</v>
      </c>
      <c r="D27" s="225">
        <v>0.3</v>
      </c>
      <c r="E27" s="225">
        <v>1</v>
      </c>
      <c r="F27" s="226">
        <f t="shared" si="9"/>
        <v>0.78600000000000003</v>
      </c>
      <c r="G27" s="227">
        <f t="shared" si="10"/>
        <v>13.1</v>
      </c>
      <c r="H27" s="217">
        <f t="shared" si="11"/>
        <v>10.48</v>
      </c>
      <c r="I27" s="215">
        <f t="shared" si="12"/>
        <v>2.62</v>
      </c>
      <c r="L27" s="215">
        <f t="shared" si="14"/>
        <v>82.199999999999989</v>
      </c>
      <c r="O27" s="215">
        <f t="shared" si="13"/>
        <v>99.75</v>
      </c>
    </row>
    <row r="28" spans="1:18">
      <c r="A28" s="223" t="s">
        <v>616</v>
      </c>
      <c r="B28" s="224">
        <v>13.1</v>
      </c>
      <c r="C28" s="225">
        <v>0.2</v>
      </c>
      <c r="D28" s="225">
        <v>0.3</v>
      </c>
      <c r="E28" s="225">
        <v>1</v>
      </c>
      <c r="F28" s="226">
        <f t="shared" si="9"/>
        <v>0.78600000000000003</v>
      </c>
      <c r="G28" s="227">
        <f t="shared" si="10"/>
        <v>13.1</v>
      </c>
      <c r="H28" s="217">
        <f t="shared" si="11"/>
        <v>10.48</v>
      </c>
      <c r="I28" s="215">
        <f t="shared" si="12"/>
        <v>2.62</v>
      </c>
      <c r="L28" s="215">
        <f>(B28+2.6)*6*E28</f>
        <v>94.199999999999989</v>
      </c>
      <c r="O28" s="215">
        <f t="shared" si="13"/>
        <v>99.75</v>
      </c>
    </row>
    <row r="29" spans="1:18">
      <c r="A29" s="223" t="s">
        <v>617</v>
      </c>
      <c r="B29" s="224">
        <v>16.2</v>
      </c>
      <c r="C29" s="225">
        <v>0.2</v>
      </c>
      <c r="D29" s="225">
        <v>0.3</v>
      </c>
      <c r="E29" s="225">
        <v>1</v>
      </c>
      <c r="F29" s="226">
        <f t="shared" si="9"/>
        <v>0.97199999999999998</v>
      </c>
      <c r="G29" s="227">
        <f t="shared" si="10"/>
        <v>16.2</v>
      </c>
      <c r="H29" s="217">
        <f t="shared" si="11"/>
        <v>12.96</v>
      </c>
      <c r="I29" s="215">
        <f t="shared" si="12"/>
        <v>3.24</v>
      </c>
      <c r="L29" s="215">
        <f t="shared" ref="L29:L30" si="15">(B29+2.6)*6*E29</f>
        <v>112.80000000000001</v>
      </c>
      <c r="O29" s="215">
        <f t="shared" si="13"/>
        <v>122.99999999999997</v>
      </c>
    </row>
    <row r="30" spans="1:18">
      <c r="A30" s="223" t="s">
        <v>618</v>
      </c>
      <c r="B30" s="224">
        <v>11.8</v>
      </c>
      <c r="C30" s="225">
        <v>0.2</v>
      </c>
      <c r="D30" s="225">
        <v>0.3</v>
      </c>
      <c r="E30" s="225">
        <v>1</v>
      </c>
      <c r="F30" s="226">
        <f t="shared" si="9"/>
        <v>0.70800000000000007</v>
      </c>
      <c r="G30" s="227">
        <f t="shared" si="10"/>
        <v>11.8</v>
      </c>
      <c r="H30" s="217">
        <f t="shared" si="11"/>
        <v>9.4400000000000013</v>
      </c>
      <c r="I30" s="215">
        <f t="shared" si="12"/>
        <v>2.3600000000000003</v>
      </c>
      <c r="L30" s="215">
        <f t="shared" si="15"/>
        <v>86.4</v>
      </c>
      <c r="O30" s="215">
        <f t="shared" si="13"/>
        <v>90</v>
      </c>
    </row>
    <row r="31" spans="1:18">
      <c r="A31" s="223" t="s">
        <v>619</v>
      </c>
      <c r="B31" s="224">
        <v>3.3</v>
      </c>
      <c r="C31" s="225">
        <v>0.2</v>
      </c>
      <c r="D31" s="225">
        <v>0.3</v>
      </c>
      <c r="E31" s="225">
        <v>1</v>
      </c>
      <c r="F31" s="226">
        <f t="shared" si="9"/>
        <v>0.19800000000000001</v>
      </c>
      <c r="G31" s="227">
        <f t="shared" si="10"/>
        <v>3.3</v>
      </c>
      <c r="H31" s="217">
        <f t="shared" si="11"/>
        <v>2.64</v>
      </c>
      <c r="I31" s="215">
        <f t="shared" si="12"/>
        <v>0.66</v>
      </c>
      <c r="L31" s="215">
        <f>(B31+2.6)*6*E31</f>
        <v>35.400000000000006</v>
      </c>
      <c r="O31" s="215">
        <f t="shared" si="13"/>
        <v>26.249999999999993</v>
      </c>
    </row>
    <row r="32" spans="1:18">
      <c r="A32" s="223" t="s">
        <v>620</v>
      </c>
      <c r="B32" s="224">
        <v>4.8899999999999997</v>
      </c>
      <c r="C32" s="225">
        <v>0.2</v>
      </c>
      <c r="D32" s="225">
        <v>0.3</v>
      </c>
      <c r="E32" s="225">
        <v>1</v>
      </c>
      <c r="F32" s="226">
        <f t="shared" si="9"/>
        <v>0.29339999999999999</v>
      </c>
      <c r="G32" s="227">
        <f t="shared" si="10"/>
        <v>4.8899999999999997</v>
      </c>
      <c r="H32" s="217">
        <f t="shared" si="11"/>
        <v>3.9119999999999999</v>
      </c>
      <c r="I32" s="215">
        <f t="shared" si="12"/>
        <v>0.97799999999999998</v>
      </c>
      <c r="L32" s="215">
        <f t="shared" ref="L32:L35" si="16">(B32+2.6)*6*E32</f>
        <v>44.94</v>
      </c>
      <c r="O32" s="215">
        <f t="shared" si="13"/>
        <v>38.174999999999997</v>
      </c>
    </row>
    <row r="33" spans="1:18">
      <c r="A33" s="223" t="s">
        <v>621</v>
      </c>
      <c r="B33" s="224">
        <v>3.1</v>
      </c>
      <c r="C33" s="225">
        <v>0.2</v>
      </c>
      <c r="D33" s="225">
        <v>0.3</v>
      </c>
      <c r="E33" s="225">
        <v>1</v>
      </c>
      <c r="F33" s="226">
        <f t="shared" si="9"/>
        <v>0.18600000000000003</v>
      </c>
      <c r="G33" s="227">
        <f t="shared" si="10"/>
        <v>3.1</v>
      </c>
      <c r="H33" s="217">
        <f t="shared" si="11"/>
        <v>2.4800000000000004</v>
      </c>
      <c r="I33" s="215">
        <f t="shared" si="12"/>
        <v>0.62000000000000011</v>
      </c>
      <c r="L33" s="215">
        <f t="shared" si="16"/>
        <v>34.200000000000003</v>
      </c>
      <c r="O33" s="215">
        <f t="shared" si="13"/>
        <v>24.75</v>
      </c>
    </row>
    <row r="34" spans="1:18">
      <c r="A34" s="223" t="s">
        <v>622</v>
      </c>
      <c r="B34" s="224">
        <v>3.7</v>
      </c>
      <c r="C34" s="225">
        <v>0.2</v>
      </c>
      <c r="D34" s="225">
        <v>0.5</v>
      </c>
      <c r="E34" s="225">
        <v>2</v>
      </c>
      <c r="F34" s="226"/>
      <c r="G34" s="227">
        <f t="shared" si="10"/>
        <v>7.4</v>
      </c>
      <c r="H34" s="217">
        <f t="shared" si="11"/>
        <v>8.8800000000000008</v>
      </c>
      <c r="I34" s="215">
        <f t="shared" si="12"/>
        <v>1.4800000000000002</v>
      </c>
      <c r="L34" s="215">
        <f t="shared" si="16"/>
        <v>75.600000000000009</v>
      </c>
      <c r="O34" s="215">
        <f t="shared" si="13"/>
        <v>58.5</v>
      </c>
    </row>
    <row r="35" spans="1:18">
      <c r="A35" s="223" t="s">
        <v>622</v>
      </c>
      <c r="B35" s="224">
        <v>4.8</v>
      </c>
      <c r="C35" s="225">
        <v>0.2</v>
      </c>
      <c r="D35" s="225">
        <v>0.5</v>
      </c>
      <c r="E35" s="225">
        <v>2</v>
      </c>
      <c r="F35" s="226"/>
      <c r="G35" s="227">
        <f t="shared" si="10"/>
        <v>9.6</v>
      </c>
      <c r="H35" s="217">
        <f t="shared" si="11"/>
        <v>11.52</v>
      </c>
      <c r="I35" s="215">
        <f t="shared" si="12"/>
        <v>1.92</v>
      </c>
      <c r="L35" s="215">
        <f t="shared" si="16"/>
        <v>88.800000000000011</v>
      </c>
      <c r="O35" s="215">
        <f t="shared" si="13"/>
        <v>74.999999999999986</v>
      </c>
    </row>
    <row r="36" spans="1:18" ht="18">
      <c r="A36" s="228" t="s">
        <v>146</v>
      </c>
      <c r="B36" s="228"/>
      <c r="C36" s="224"/>
      <c r="D36" s="229"/>
      <c r="E36" s="230"/>
      <c r="F36" s="230">
        <f t="shared" ref="F36:O36" si="17">SUM(F22:F35)</f>
        <v>6.7404000000000011</v>
      </c>
      <c r="G36" s="230">
        <f t="shared" si="17"/>
        <v>129.34</v>
      </c>
      <c r="H36" s="230">
        <f t="shared" si="17"/>
        <v>110.27200000000001</v>
      </c>
      <c r="I36" s="231">
        <f t="shared" si="17"/>
        <v>25.868000000000002</v>
      </c>
      <c r="J36" s="230">
        <f t="shared" si="17"/>
        <v>0</v>
      </c>
      <c r="K36" s="230">
        <f t="shared" si="17"/>
        <v>0</v>
      </c>
      <c r="L36" s="230">
        <f t="shared" si="17"/>
        <v>977.6400000000001</v>
      </c>
      <c r="M36" s="230">
        <f t="shared" si="17"/>
        <v>0</v>
      </c>
      <c r="N36" s="230">
        <f t="shared" si="17"/>
        <v>0</v>
      </c>
      <c r="O36" s="230">
        <f t="shared" si="17"/>
        <v>994.05</v>
      </c>
    </row>
    <row r="37" spans="1:18">
      <c r="J37" s="217">
        <v>3.85</v>
      </c>
      <c r="K37" s="217">
        <v>2.4700000000000002</v>
      </c>
      <c r="L37" s="217">
        <v>1.58</v>
      </c>
      <c r="M37" s="217">
        <v>0.89</v>
      </c>
      <c r="N37" s="217">
        <v>0.62</v>
      </c>
      <c r="O37" s="217">
        <v>0.39500000000000002</v>
      </c>
    </row>
    <row r="38" spans="1:18">
      <c r="J38" s="217">
        <f>J36*J37</f>
        <v>0</v>
      </c>
      <c r="K38" s="217">
        <f t="shared" ref="K38" si="18">K36*K37</f>
        <v>0</v>
      </c>
      <c r="L38" s="217">
        <f>L36*L37</f>
        <v>1544.6712000000002</v>
      </c>
      <c r="M38" s="217">
        <f t="shared" ref="M38:N38" si="19">M36*M37</f>
        <v>0</v>
      </c>
      <c r="N38" s="217">
        <f t="shared" si="19"/>
        <v>0</v>
      </c>
      <c r="O38" s="217">
        <f>O36*O37</f>
        <v>392.64974999999998</v>
      </c>
    </row>
    <row r="41" spans="1:18" ht="18.75" thickBot="1">
      <c r="A41" s="821" t="s">
        <v>301</v>
      </c>
      <c r="B41" s="822"/>
      <c r="C41" s="822"/>
      <c r="D41" s="822"/>
      <c r="E41" s="822"/>
      <c r="F41" s="823"/>
      <c r="G41" s="220"/>
    </row>
    <row r="42" spans="1:18" ht="33.75" thickBot="1">
      <c r="A42" s="155" t="s">
        <v>275</v>
      </c>
      <c r="B42" s="156" t="s">
        <v>277</v>
      </c>
      <c r="C42" s="157" t="s">
        <v>278</v>
      </c>
      <c r="D42" s="156" t="s">
        <v>279</v>
      </c>
      <c r="E42" s="156" t="s">
        <v>280</v>
      </c>
      <c r="F42" s="158" t="s">
        <v>281</v>
      </c>
      <c r="G42" s="159" t="s">
        <v>282</v>
      </c>
      <c r="H42" s="160" t="s">
        <v>283</v>
      </c>
      <c r="I42" s="161" t="s">
        <v>284</v>
      </c>
      <c r="J42" s="162" t="s">
        <v>285</v>
      </c>
      <c r="K42" s="162" t="s">
        <v>286</v>
      </c>
      <c r="L42" s="161" t="s">
        <v>287</v>
      </c>
      <c r="M42" s="162" t="s">
        <v>179</v>
      </c>
      <c r="N42" s="162" t="s">
        <v>163</v>
      </c>
      <c r="O42" s="162" t="s">
        <v>162</v>
      </c>
      <c r="P42" s="162" t="s">
        <v>122</v>
      </c>
      <c r="Q42" s="162" t="s">
        <v>31</v>
      </c>
      <c r="R42" s="163" t="s">
        <v>123</v>
      </c>
    </row>
    <row r="43" spans="1:18" ht="15">
      <c r="A43" s="164"/>
      <c r="B43" s="165">
        <v>12</v>
      </c>
      <c r="C43" s="166">
        <v>26</v>
      </c>
      <c r="D43" s="167">
        <v>1</v>
      </c>
      <c r="E43" s="168">
        <f t="shared" ref="E43:E49" si="20">C43*D43</f>
        <v>26</v>
      </c>
      <c r="F43" s="169">
        <f t="shared" ref="F43:F49" si="21">I43+J43+K43+L43</f>
        <v>11</v>
      </c>
      <c r="G43" s="170">
        <f t="shared" ref="G43:G49" si="22">F43*E43</f>
        <v>286</v>
      </c>
      <c r="H43" s="171"/>
      <c r="I43" s="172">
        <v>11</v>
      </c>
      <c r="J43" s="173"/>
      <c r="K43" s="173"/>
      <c r="L43" s="172"/>
      <c r="M43" s="173"/>
      <c r="N43" s="173"/>
      <c r="O43" s="173"/>
      <c r="P43" s="173"/>
      <c r="Q43" s="174">
        <f>G43</f>
        <v>286</v>
      </c>
      <c r="R43" s="173"/>
    </row>
    <row r="44" spans="1:18" ht="15">
      <c r="A44" s="164"/>
      <c r="B44" s="165">
        <v>12</v>
      </c>
      <c r="C44" s="166">
        <v>36</v>
      </c>
      <c r="D44" s="167">
        <v>1</v>
      </c>
      <c r="E44" s="168">
        <f t="shared" si="20"/>
        <v>36</v>
      </c>
      <c r="F44" s="169">
        <f t="shared" si="21"/>
        <v>14</v>
      </c>
      <c r="G44" s="170">
        <f t="shared" si="22"/>
        <v>504</v>
      </c>
      <c r="H44" s="171"/>
      <c r="I44" s="172">
        <v>14</v>
      </c>
      <c r="J44" s="173"/>
      <c r="K44" s="173"/>
      <c r="L44" s="172"/>
      <c r="M44" s="175"/>
      <c r="N44" s="175"/>
      <c r="O44" s="175"/>
      <c r="P44" s="173"/>
      <c r="Q44" s="174">
        <f t="shared" ref="Q44:Q49" si="23">G44</f>
        <v>504</v>
      </c>
      <c r="R44" s="173"/>
    </row>
    <row r="45" spans="1:18" ht="15">
      <c r="A45" s="164"/>
      <c r="B45" s="165">
        <v>12</v>
      </c>
      <c r="C45" s="166">
        <v>16</v>
      </c>
      <c r="D45" s="167">
        <v>1</v>
      </c>
      <c r="E45" s="168">
        <f t="shared" si="20"/>
        <v>16</v>
      </c>
      <c r="F45" s="169">
        <f t="shared" si="21"/>
        <v>10</v>
      </c>
      <c r="G45" s="170">
        <f t="shared" si="22"/>
        <v>160</v>
      </c>
      <c r="H45" s="171"/>
      <c r="I45" s="172">
        <v>10</v>
      </c>
      <c r="J45" s="173"/>
      <c r="K45" s="173"/>
      <c r="L45" s="172"/>
      <c r="M45" s="175"/>
      <c r="N45" s="175"/>
      <c r="O45" s="175"/>
      <c r="P45" s="173"/>
      <c r="Q45" s="174">
        <f t="shared" si="23"/>
        <v>160</v>
      </c>
      <c r="R45" s="173"/>
    </row>
    <row r="46" spans="1:18" ht="15">
      <c r="A46" s="164"/>
      <c r="B46" s="165">
        <v>12</v>
      </c>
      <c r="C46" s="166">
        <v>20</v>
      </c>
      <c r="D46" s="167">
        <v>1</v>
      </c>
      <c r="E46" s="168">
        <f t="shared" si="20"/>
        <v>20</v>
      </c>
      <c r="F46" s="169">
        <f t="shared" si="21"/>
        <v>7</v>
      </c>
      <c r="G46" s="170">
        <f t="shared" si="22"/>
        <v>140</v>
      </c>
      <c r="H46" s="171"/>
      <c r="I46" s="172">
        <v>7</v>
      </c>
      <c r="J46" s="173"/>
      <c r="K46" s="173"/>
      <c r="L46" s="172"/>
      <c r="M46" s="175"/>
      <c r="N46" s="175"/>
      <c r="O46" s="175"/>
      <c r="P46" s="173"/>
      <c r="Q46" s="174">
        <f t="shared" si="23"/>
        <v>140</v>
      </c>
      <c r="R46" s="173"/>
    </row>
    <row r="47" spans="1:18" ht="15">
      <c r="A47" s="164"/>
      <c r="B47" s="165">
        <v>12</v>
      </c>
      <c r="C47" s="166">
        <v>25</v>
      </c>
      <c r="D47" s="167">
        <v>1</v>
      </c>
      <c r="E47" s="168">
        <f t="shared" si="20"/>
        <v>25</v>
      </c>
      <c r="F47" s="169">
        <f t="shared" si="21"/>
        <v>7</v>
      </c>
      <c r="G47" s="170">
        <f t="shared" si="22"/>
        <v>175</v>
      </c>
      <c r="H47" s="171"/>
      <c r="I47" s="172">
        <v>7</v>
      </c>
      <c r="J47" s="173"/>
      <c r="K47" s="173"/>
      <c r="L47" s="172"/>
      <c r="M47" s="175"/>
      <c r="N47" s="175"/>
      <c r="O47" s="175"/>
      <c r="P47" s="173"/>
      <c r="Q47" s="174">
        <f t="shared" si="23"/>
        <v>175</v>
      </c>
      <c r="R47" s="173"/>
    </row>
    <row r="48" spans="1:18" ht="15">
      <c r="A48" s="164"/>
      <c r="B48" s="165">
        <v>12</v>
      </c>
      <c r="C48" s="166">
        <v>6</v>
      </c>
      <c r="D48" s="167">
        <v>1</v>
      </c>
      <c r="E48" s="168">
        <f t="shared" si="20"/>
        <v>6</v>
      </c>
      <c r="F48" s="169">
        <f t="shared" si="21"/>
        <v>4</v>
      </c>
      <c r="G48" s="170">
        <f t="shared" si="22"/>
        <v>24</v>
      </c>
      <c r="H48" s="171"/>
      <c r="I48" s="172">
        <v>4</v>
      </c>
      <c r="J48" s="173"/>
      <c r="K48" s="173"/>
      <c r="L48" s="172"/>
      <c r="M48" s="175"/>
      <c r="N48" s="175"/>
      <c r="O48" s="175"/>
      <c r="P48" s="173"/>
      <c r="Q48" s="174">
        <f t="shared" si="23"/>
        <v>24</v>
      </c>
      <c r="R48" s="173"/>
    </row>
    <row r="49" spans="1:18" ht="15.75" thickBot="1">
      <c r="A49" s="164"/>
      <c r="B49" s="165">
        <v>12</v>
      </c>
      <c r="C49" s="166">
        <v>8</v>
      </c>
      <c r="D49" s="167">
        <v>1</v>
      </c>
      <c r="E49" s="168">
        <f t="shared" si="20"/>
        <v>8</v>
      </c>
      <c r="F49" s="169">
        <f t="shared" si="21"/>
        <v>5</v>
      </c>
      <c r="G49" s="170">
        <f t="shared" si="22"/>
        <v>40</v>
      </c>
      <c r="H49" s="171"/>
      <c r="I49" s="172">
        <v>5</v>
      </c>
      <c r="J49" s="173"/>
      <c r="K49" s="173"/>
      <c r="L49" s="172"/>
      <c r="M49" s="175"/>
      <c r="N49" s="175"/>
      <c r="O49" s="175"/>
      <c r="P49" s="173"/>
      <c r="Q49" s="174">
        <f t="shared" si="23"/>
        <v>40</v>
      </c>
      <c r="R49" s="173"/>
    </row>
    <row r="50" spans="1:18" ht="17.25" thickBot="1">
      <c r="A50" s="198"/>
      <c r="B50" s="183"/>
      <c r="C50" s="183"/>
      <c r="D50" s="184"/>
      <c r="E50" s="183"/>
      <c r="F50" s="185"/>
      <c r="G50" s="186"/>
      <c r="H50" s="183"/>
      <c r="I50" s="187"/>
      <c r="J50" s="183"/>
      <c r="K50" s="183"/>
      <c r="L50" s="185"/>
      <c r="M50" s="188">
        <f t="shared" ref="M50:R50" si="24">SUM(M43:M49)</f>
        <v>0</v>
      </c>
      <c r="N50" s="188">
        <f t="shared" si="24"/>
        <v>0</v>
      </c>
      <c r="O50" s="188">
        <f t="shared" si="24"/>
        <v>0</v>
      </c>
      <c r="P50" s="188">
        <f t="shared" si="24"/>
        <v>0</v>
      </c>
      <c r="Q50" s="236">
        <f t="shared" si="24"/>
        <v>1329</v>
      </c>
      <c r="R50" s="237">
        <f t="shared" si="24"/>
        <v>0</v>
      </c>
    </row>
    <row r="51" spans="1:18">
      <c r="Q51" s="4">
        <v>0.89</v>
      </c>
      <c r="R51" s="4">
        <v>0.62</v>
      </c>
    </row>
    <row r="52" spans="1:18">
      <c r="Q52" s="238">
        <f>Q50*Q51</f>
        <v>1182.81</v>
      </c>
      <c r="R52" s="238">
        <f>R50*R51</f>
        <v>0</v>
      </c>
    </row>
    <row r="53" spans="1:18" ht="18.75" thickBot="1">
      <c r="A53" s="821" t="s">
        <v>485</v>
      </c>
      <c r="B53" s="822"/>
      <c r="C53" s="822"/>
      <c r="D53" s="822"/>
      <c r="E53" s="822"/>
      <c r="F53" s="823"/>
      <c r="G53" s="220"/>
    </row>
    <row r="54" spans="1:18" ht="33.75" thickBot="1">
      <c r="A54" s="155" t="s">
        <v>275</v>
      </c>
      <c r="B54" s="156" t="s">
        <v>277</v>
      </c>
      <c r="C54" s="157" t="s">
        <v>278</v>
      </c>
      <c r="D54" s="156" t="s">
        <v>279</v>
      </c>
      <c r="E54" s="156" t="s">
        <v>280</v>
      </c>
      <c r="F54" s="158" t="s">
        <v>281</v>
      </c>
      <c r="G54" s="159" t="s">
        <v>282</v>
      </c>
      <c r="H54" s="160" t="s">
        <v>283</v>
      </c>
      <c r="I54" s="161" t="s">
        <v>284</v>
      </c>
      <c r="J54" s="162" t="s">
        <v>285</v>
      </c>
      <c r="K54" s="162" t="s">
        <v>286</v>
      </c>
      <c r="L54" s="161" t="s">
        <v>287</v>
      </c>
      <c r="M54" s="162" t="s">
        <v>179</v>
      </c>
      <c r="N54" s="162" t="s">
        <v>163</v>
      </c>
      <c r="O54" s="162" t="s">
        <v>162</v>
      </c>
      <c r="P54" s="162" t="s">
        <v>122</v>
      </c>
      <c r="Q54" s="162" t="s">
        <v>31</v>
      </c>
      <c r="R54" s="163" t="s">
        <v>123</v>
      </c>
    </row>
    <row r="55" spans="1:18" ht="15">
      <c r="A55" s="164"/>
      <c r="B55" s="165">
        <v>12</v>
      </c>
      <c r="C55" s="166">
        <v>20</v>
      </c>
      <c r="D55" s="167">
        <v>1</v>
      </c>
      <c r="E55" s="168">
        <f t="shared" ref="E55:E58" si="25">C55*D55</f>
        <v>20</v>
      </c>
      <c r="F55" s="169">
        <f t="shared" ref="F55:F58" si="26">I55+J55+K55+L55</f>
        <v>7</v>
      </c>
      <c r="G55" s="170">
        <f t="shared" ref="G55:G58" si="27">F55*E55</f>
        <v>140</v>
      </c>
      <c r="H55" s="171"/>
      <c r="I55" s="172">
        <v>7</v>
      </c>
      <c r="J55" s="173"/>
      <c r="K55" s="173"/>
      <c r="L55" s="172"/>
      <c r="M55" s="175"/>
      <c r="N55" s="175"/>
      <c r="O55" s="175"/>
      <c r="P55" s="173"/>
      <c r="Q55" s="174">
        <f t="shared" ref="Q55:Q58" si="28">G55</f>
        <v>140</v>
      </c>
      <c r="R55" s="173"/>
    </row>
    <row r="56" spans="1:18" ht="15">
      <c r="A56" s="164"/>
      <c r="B56" s="165">
        <v>12</v>
      </c>
      <c r="C56" s="166">
        <v>25</v>
      </c>
      <c r="D56" s="167">
        <v>1</v>
      </c>
      <c r="E56" s="168">
        <f t="shared" si="25"/>
        <v>25</v>
      </c>
      <c r="F56" s="169">
        <f t="shared" si="26"/>
        <v>7</v>
      </c>
      <c r="G56" s="170">
        <f t="shared" si="27"/>
        <v>175</v>
      </c>
      <c r="H56" s="171"/>
      <c r="I56" s="172">
        <v>7</v>
      </c>
      <c r="J56" s="173"/>
      <c r="K56" s="173"/>
      <c r="L56" s="172"/>
      <c r="M56" s="175"/>
      <c r="N56" s="175"/>
      <c r="O56" s="175"/>
      <c r="P56" s="173"/>
      <c r="Q56" s="174">
        <f t="shared" si="28"/>
        <v>175</v>
      </c>
      <c r="R56" s="173"/>
    </row>
    <row r="57" spans="1:18" ht="15">
      <c r="A57" s="164"/>
      <c r="B57" s="165">
        <v>12</v>
      </c>
      <c r="C57" s="166">
        <v>6</v>
      </c>
      <c r="D57" s="167">
        <v>1</v>
      </c>
      <c r="E57" s="168">
        <f t="shared" si="25"/>
        <v>6</v>
      </c>
      <c r="F57" s="169">
        <f t="shared" si="26"/>
        <v>4</v>
      </c>
      <c r="G57" s="170">
        <f t="shared" si="27"/>
        <v>24</v>
      </c>
      <c r="H57" s="171"/>
      <c r="I57" s="172">
        <v>4</v>
      </c>
      <c r="J57" s="173"/>
      <c r="K57" s="173"/>
      <c r="L57" s="172"/>
      <c r="M57" s="175"/>
      <c r="N57" s="175"/>
      <c r="O57" s="175"/>
      <c r="P57" s="173"/>
      <c r="Q57" s="174">
        <f t="shared" si="28"/>
        <v>24</v>
      </c>
      <c r="R57" s="173"/>
    </row>
    <row r="58" spans="1:18" ht="15.75" thickBot="1">
      <c r="A58" s="164"/>
      <c r="B58" s="165">
        <v>12</v>
      </c>
      <c r="C58" s="166">
        <v>8</v>
      </c>
      <c r="D58" s="167">
        <v>1</v>
      </c>
      <c r="E58" s="168">
        <f t="shared" si="25"/>
        <v>8</v>
      </c>
      <c r="F58" s="169">
        <f t="shared" si="26"/>
        <v>5</v>
      </c>
      <c r="G58" s="170">
        <f t="shared" si="27"/>
        <v>40</v>
      </c>
      <c r="H58" s="171"/>
      <c r="I58" s="172">
        <v>5</v>
      </c>
      <c r="J58" s="173"/>
      <c r="K58" s="173"/>
      <c r="L58" s="172"/>
      <c r="M58" s="175"/>
      <c r="N58" s="175"/>
      <c r="O58" s="175"/>
      <c r="P58" s="173"/>
      <c r="Q58" s="174">
        <f t="shared" si="28"/>
        <v>40</v>
      </c>
      <c r="R58" s="173"/>
    </row>
    <row r="59" spans="1:18" ht="17.25" thickBot="1">
      <c r="A59" s="198"/>
      <c r="B59" s="183"/>
      <c r="C59" s="183"/>
      <c r="D59" s="184"/>
      <c r="E59" s="183"/>
      <c r="F59" s="185"/>
      <c r="G59" s="186"/>
      <c r="H59" s="183"/>
      <c r="I59" s="187"/>
      <c r="J59" s="183"/>
      <c r="K59" s="183"/>
      <c r="L59" s="185"/>
      <c r="M59" s="188">
        <f t="shared" ref="M59:R59" si="29">SUM(M55:M58)</f>
        <v>0</v>
      </c>
      <c r="N59" s="188">
        <f t="shared" si="29"/>
        <v>0</v>
      </c>
      <c r="O59" s="188">
        <f t="shared" si="29"/>
        <v>0</v>
      </c>
      <c r="P59" s="188">
        <f t="shared" si="29"/>
        <v>0</v>
      </c>
      <c r="Q59" s="236">
        <f t="shared" si="29"/>
        <v>379</v>
      </c>
      <c r="R59" s="237">
        <f t="shared" si="29"/>
        <v>0</v>
      </c>
    </row>
    <row r="60" spans="1:18">
      <c r="Q60" s="4">
        <v>0.89</v>
      </c>
      <c r="R60" s="4">
        <v>0.62</v>
      </c>
    </row>
    <row r="61" spans="1:18">
      <c r="Q61" s="238">
        <f>Q59*Q60</f>
        <v>337.31</v>
      </c>
      <c r="R61" s="238">
        <f>R59*R60</f>
        <v>0</v>
      </c>
    </row>
    <row r="62" spans="1:18">
      <c r="C62" s="215" t="s">
        <v>320</v>
      </c>
    </row>
    <row r="63" spans="1:18">
      <c r="C63" s="215">
        <v>179.43</v>
      </c>
      <c r="D63" s="215">
        <v>1</v>
      </c>
      <c r="E63" s="215">
        <f>C63*D63</f>
        <v>179.43</v>
      </c>
    </row>
    <row r="64" spans="1:18">
      <c r="C64" s="215">
        <v>10.55</v>
      </c>
      <c r="D64" s="215">
        <v>-1</v>
      </c>
      <c r="E64" s="215">
        <f t="shared" ref="E64:E65" si="30">C64*D64</f>
        <v>-10.55</v>
      </c>
    </row>
    <row r="65" spans="3:8">
      <c r="C65" s="219">
        <f>G17</f>
        <v>130.6</v>
      </c>
      <c r="D65" s="215">
        <v>-0.2</v>
      </c>
      <c r="E65" s="215">
        <f t="shared" si="30"/>
        <v>-26.12</v>
      </c>
    </row>
    <row r="66" spans="3:8">
      <c r="E66" s="215">
        <f>SUM(E63:E65)</f>
        <v>142.76</v>
      </c>
    </row>
    <row r="68" spans="3:8">
      <c r="C68" s="215" t="s">
        <v>321</v>
      </c>
    </row>
    <row r="69" spans="3:8">
      <c r="C69" s="215">
        <v>16.100000000000001</v>
      </c>
      <c r="D69" s="215">
        <v>1</v>
      </c>
      <c r="E69" s="215">
        <f>C69*D69</f>
        <v>16.100000000000001</v>
      </c>
      <c r="G69" s="215" t="s">
        <v>322</v>
      </c>
      <c r="H69" s="215">
        <f>E66-E70</f>
        <v>126.66</v>
      </c>
    </row>
    <row r="70" spans="3:8">
      <c r="E70" s="215">
        <f>SUM(E69:E69)</f>
        <v>16.100000000000001</v>
      </c>
    </row>
  </sheetData>
  <sortState xmlns:xlrd2="http://schemas.microsoft.com/office/spreadsheetml/2017/richdata2" ref="A43:R50">
    <sortCondition ref="B43:B50"/>
  </sortState>
  <mergeCells count="4">
    <mergeCell ref="A1:F1"/>
    <mergeCell ref="A41:F41"/>
    <mergeCell ref="A53:F53"/>
    <mergeCell ref="A20:F20"/>
  </mergeCells>
  <phoneticPr fontId="14" type="noConversion"/>
  <pageMargins left="0.7" right="0.7" top="0.75" bottom="0.75" header="0.3" footer="0.3"/>
  <pageSetup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A3BF-9938-4A4A-8F82-FEC4C39F46EB}">
  <sheetPr>
    <tabColor rgb="FFFF0000"/>
  </sheetPr>
  <dimension ref="A1:R24"/>
  <sheetViews>
    <sheetView zoomScale="85" zoomScaleNormal="85" workbookViewId="0">
      <pane ySplit="2" topLeftCell="A3" activePane="bottomLeft" state="frozen"/>
      <selection pane="bottomLeft" activeCell="L3" sqref="L3:L6"/>
    </sheetView>
  </sheetViews>
  <sheetFormatPr defaultColWidth="9.140625" defaultRowHeight="16.5"/>
  <cols>
    <col min="1" max="1" width="14.85546875" style="215" customWidth="1"/>
    <col min="2" max="2" width="9.28515625" style="218" bestFit="1" customWidth="1"/>
    <col min="3" max="3" width="10.42578125" style="215" customWidth="1"/>
    <col min="4" max="4" width="12.7109375" style="215" customWidth="1"/>
    <col min="5" max="5" width="10.7109375" style="215" customWidth="1"/>
    <col min="6" max="6" width="10.42578125" style="219" customWidth="1"/>
    <col min="7" max="7" width="12.42578125" style="215" customWidth="1"/>
    <col min="8" max="8" width="9.5703125" style="215" bestFit="1" customWidth="1"/>
    <col min="9" max="9" width="9.28515625" style="215" bestFit="1" customWidth="1"/>
    <col min="10" max="12" width="9.5703125" style="215" bestFit="1" customWidth="1"/>
    <col min="13" max="14" width="9.28515625" style="215" bestFit="1" customWidth="1"/>
    <col min="15" max="15" width="11" style="215" bestFit="1" customWidth="1"/>
    <col min="17" max="17" width="10.7109375" customWidth="1"/>
    <col min="18" max="18" width="11" customWidth="1"/>
  </cols>
  <sheetData>
    <row r="1" spans="1:18" ht="18">
      <c r="A1" s="820" t="s">
        <v>302</v>
      </c>
      <c r="B1" s="820"/>
      <c r="C1" s="820"/>
      <c r="D1" s="820"/>
      <c r="E1" s="820"/>
      <c r="F1" s="820"/>
      <c r="G1" s="220"/>
    </row>
    <row r="2" spans="1:18" ht="40.5" customHeight="1">
      <c r="A2" s="221" t="s">
        <v>261</v>
      </c>
      <c r="B2" s="222" t="s">
        <v>141</v>
      </c>
      <c r="C2" s="222" t="s">
        <v>174</v>
      </c>
      <c r="D2" s="221" t="s">
        <v>175</v>
      </c>
      <c r="E2" s="221" t="s">
        <v>176</v>
      </c>
      <c r="F2" s="222" t="s">
        <v>177</v>
      </c>
      <c r="G2" s="221" t="s">
        <v>164</v>
      </c>
      <c r="H2" s="216" t="s">
        <v>178</v>
      </c>
      <c r="J2" s="215" t="s">
        <v>163</v>
      </c>
      <c r="K2" s="215" t="s">
        <v>162</v>
      </c>
      <c r="L2" s="215" t="s">
        <v>122</v>
      </c>
      <c r="M2" s="215" t="s">
        <v>31</v>
      </c>
      <c r="N2" s="215" t="s">
        <v>123</v>
      </c>
      <c r="O2" s="215" t="s">
        <v>288</v>
      </c>
    </row>
    <row r="3" spans="1:18">
      <c r="A3" s="223" t="s">
        <v>303</v>
      </c>
      <c r="B3" s="224">
        <v>7.57</v>
      </c>
      <c r="C3" s="225">
        <v>0.2</v>
      </c>
      <c r="D3" s="225">
        <v>0.5</v>
      </c>
      <c r="E3" s="225">
        <v>1</v>
      </c>
      <c r="F3" s="226">
        <f>B3*C3*D3*E3</f>
        <v>0.75700000000000012</v>
      </c>
      <c r="G3" s="227">
        <f>B3*E3</f>
        <v>7.57</v>
      </c>
      <c r="H3" s="217">
        <f>((D3*2)+C3)*G3</f>
        <v>9.0839999999999996</v>
      </c>
      <c r="I3" s="215">
        <f>G3*C3</f>
        <v>1.5140000000000002</v>
      </c>
      <c r="L3" s="215">
        <f>(B3+0.6+2)*4*E3</f>
        <v>40.68</v>
      </c>
      <c r="O3" s="215">
        <f>(((B3/0.15)+1)*1.5)*E3</f>
        <v>77.2</v>
      </c>
    </row>
    <row r="4" spans="1:18">
      <c r="A4" s="223" t="s">
        <v>304</v>
      </c>
      <c r="B4" s="224">
        <v>7.57</v>
      </c>
      <c r="C4" s="225">
        <v>0.2</v>
      </c>
      <c r="D4" s="225">
        <v>0.5</v>
      </c>
      <c r="E4" s="225">
        <v>1</v>
      </c>
      <c r="F4" s="226">
        <f>B4*C4*D4*E4</f>
        <v>0.75700000000000012</v>
      </c>
      <c r="G4" s="227">
        <f>B4*E4</f>
        <v>7.57</v>
      </c>
      <c r="H4" s="217">
        <f>((D4*2)+C4)*G4</f>
        <v>9.0839999999999996</v>
      </c>
      <c r="I4" s="215">
        <f>G4*C4</f>
        <v>1.5140000000000002</v>
      </c>
      <c r="L4" s="215">
        <f t="shared" ref="L4:L6" si="0">(B4+0.6+2)*4*E4</f>
        <v>40.68</v>
      </c>
      <c r="O4" s="215">
        <f t="shared" ref="O4:O6" si="1">(((B4/0.15)+1)*1.5)*E4</f>
        <v>77.2</v>
      </c>
    </row>
    <row r="5" spans="1:18">
      <c r="A5" s="223" t="s">
        <v>305</v>
      </c>
      <c r="B5" s="224">
        <v>2.2200000000000002</v>
      </c>
      <c r="C5" s="225">
        <v>0.2</v>
      </c>
      <c r="D5" s="225">
        <v>0.5</v>
      </c>
      <c r="E5" s="225">
        <v>1</v>
      </c>
      <c r="F5" s="226">
        <f>B5*C5*D5*E5</f>
        <v>0.22200000000000003</v>
      </c>
      <c r="G5" s="227">
        <f>B5*E5</f>
        <v>2.2200000000000002</v>
      </c>
      <c r="H5" s="217">
        <f>((D5*2)+C5)*G5</f>
        <v>2.6640000000000001</v>
      </c>
      <c r="I5" s="215">
        <f>G5*C5</f>
        <v>0.44400000000000006</v>
      </c>
      <c r="L5" s="215">
        <f t="shared" si="0"/>
        <v>19.28</v>
      </c>
      <c r="O5" s="215">
        <f t="shared" si="1"/>
        <v>23.700000000000003</v>
      </c>
    </row>
    <row r="6" spans="1:18">
      <c r="A6" s="223" t="s">
        <v>306</v>
      </c>
      <c r="B6" s="224">
        <v>4.1100000000000003</v>
      </c>
      <c r="C6" s="225">
        <v>0.2</v>
      </c>
      <c r="D6" s="225">
        <v>0.5</v>
      </c>
      <c r="E6" s="225">
        <v>1</v>
      </c>
      <c r="F6" s="226">
        <f>B6*C6*D6*E6</f>
        <v>0.41100000000000003</v>
      </c>
      <c r="G6" s="227">
        <f>B6*E6</f>
        <v>4.1100000000000003</v>
      </c>
      <c r="H6" s="217">
        <f>((D6*2)+C6)*G6</f>
        <v>4.9320000000000004</v>
      </c>
      <c r="I6" s="215">
        <f>G6*C6</f>
        <v>0.82200000000000006</v>
      </c>
      <c r="L6" s="215">
        <f t="shared" si="0"/>
        <v>26.84</v>
      </c>
      <c r="O6" s="215">
        <f t="shared" si="1"/>
        <v>42.6</v>
      </c>
    </row>
    <row r="7" spans="1:18" ht="18">
      <c r="A7" s="228" t="s">
        <v>146</v>
      </c>
      <c r="B7" s="228"/>
      <c r="C7" s="224"/>
      <c r="D7" s="229"/>
      <c r="E7" s="230"/>
      <c r="F7" s="230">
        <f t="shared" ref="F7:R7" si="2">SUM(F3:F6)</f>
        <v>2.1470000000000002</v>
      </c>
      <c r="G7" s="230">
        <f t="shared" si="2"/>
        <v>21.47</v>
      </c>
      <c r="H7" s="230">
        <f t="shared" si="2"/>
        <v>25.764000000000003</v>
      </c>
      <c r="I7" s="231">
        <f t="shared" si="2"/>
        <v>4.2940000000000005</v>
      </c>
      <c r="J7" s="230">
        <f t="shared" si="2"/>
        <v>0</v>
      </c>
      <c r="K7" s="230">
        <f t="shared" si="2"/>
        <v>0</v>
      </c>
      <c r="L7" s="230">
        <f t="shared" si="2"/>
        <v>127.48</v>
      </c>
      <c r="M7" s="230">
        <f t="shared" si="2"/>
        <v>0</v>
      </c>
      <c r="N7" s="230">
        <f t="shared" si="2"/>
        <v>0</v>
      </c>
      <c r="O7" s="230">
        <f t="shared" si="2"/>
        <v>220.70000000000002</v>
      </c>
      <c r="P7" s="214">
        <f t="shared" si="2"/>
        <v>0</v>
      </c>
      <c r="Q7" s="50">
        <f t="shared" si="2"/>
        <v>0</v>
      </c>
      <c r="R7" s="50">
        <f t="shared" si="2"/>
        <v>0</v>
      </c>
    </row>
    <row r="8" spans="1:18">
      <c r="J8" s="217">
        <v>3.85</v>
      </c>
      <c r="K8" s="217">
        <v>2.4700000000000002</v>
      </c>
      <c r="L8" s="217">
        <v>0.57999999999999996</v>
      </c>
      <c r="M8" s="217">
        <v>0.89</v>
      </c>
      <c r="N8" s="217">
        <v>0.62</v>
      </c>
      <c r="O8" s="217">
        <v>0.39500000000000002</v>
      </c>
    </row>
    <row r="9" spans="1:18">
      <c r="J9" s="217">
        <f>J7*J8</f>
        <v>0</v>
      </c>
      <c r="K9" s="217">
        <f t="shared" ref="K9:O9" si="3">K7*K8</f>
        <v>0</v>
      </c>
      <c r="L9" s="217">
        <f t="shared" si="3"/>
        <v>73.938400000000001</v>
      </c>
      <c r="M9" s="217">
        <f t="shared" si="3"/>
        <v>0</v>
      </c>
      <c r="N9" s="217">
        <f t="shared" si="3"/>
        <v>0</v>
      </c>
      <c r="O9" s="217">
        <f t="shared" si="3"/>
        <v>87.176500000000004</v>
      </c>
    </row>
    <row r="15" spans="1:18" ht="18.75" thickBot="1">
      <c r="A15" s="820" t="s">
        <v>301</v>
      </c>
      <c r="B15" s="820"/>
      <c r="C15" s="820"/>
      <c r="D15" s="820"/>
      <c r="E15" s="820"/>
      <c r="F15" s="820"/>
      <c r="G15" s="220"/>
    </row>
    <row r="16" spans="1:18" ht="33.75" thickBot="1">
      <c r="A16" s="155" t="s">
        <v>275</v>
      </c>
      <c r="B16" s="156" t="s">
        <v>277</v>
      </c>
      <c r="C16" s="157" t="s">
        <v>278</v>
      </c>
      <c r="D16" s="156" t="s">
        <v>279</v>
      </c>
      <c r="E16" s="156" t="s">
        <v>280</v>
      </c>
      <c r="F16" s="158" t="s">
        <v>281</v>
      </c>
      <c r="G16" s="159" t="s">
        <v>282</v>
      </c>
      <c r="H16" s="160" t="s">
        <v>283</v>
      </c>
      <c r="I16" s="161" t="s">
        <v>284</v>
      </c>
      <c r="J16" s="162" t="s">
        <v>285</v>
      </c>
      <c r="K16" s="162" t="s">
        <v>286</v>
      </c>
      <c r="L16" s="161" t="s">
        <v>287</v>
      </c>
      <c r="M16" s="162" t="s">
        <v>179</v>
      </c>
      <c r="N16" s="162" t="s">
        <v>163</v>
      </c>
      <c r="O16" s="162" t="s">
        <v>162</v>
      </c>
      <c r="P16" s="162" t="s">
        <v>122</v>
      </c>
      <c r="Q16" s="162" t="s">
        <v>31</v>
      </c>
      <c r="R16" s="163" t="s">
        <v>123</v>
      </c>
    </row>
    <row r="17" spans="1:18" ht="15">
      <c r="A17" s="164"/>
      <c r="B17" s="165">
        <v>10</v>
      </c>
      <c r="C17" s="166">
        <v>78</v>
      </c>
      <c r="D17" s="167">
        <v>1</v>
      </c>
      <c r="E17" s="168">
        <f>C17*D17</f>
        <v>78</v>
      </c>
      <c r="F17" s="169">
        <f>I17+J17+K17+L17</f>
        <v>3.5</v>
      </c>
      <c r="G17" s="170">
        <f>F17*E17</f>
        <v>273</v>
      </c>
      <c r="H17" s="171"/>
      <c r="I17" s="172">
        <v>3.5</v>
      </c>
      <c r="J17" s="173"/>
      <c r="K17" s="173"/>
      <c r="L17" s="172"/>
      <c r="M17" s="173"/>
      <c r="N17" s="173"/>
      <c r="O17" s="173"/>
      <c r="P17" s="173"/>
      <c r="Q17" s="174"/>
      <c r="R17" s="173">
        <f>G17</f>
        <v>273</v>
      </c>
    </row>
    <row r="18" spans="1:18" ht="15.75" thickBot="1">
      <c r="A18" s="164"/>
      <c r="B18" s="165">
        <v>10</v>
      </c>
      <c r="C18" s="166">
        <v>16</v>
      </c>
      <c r="D18" s="167">
        <v>1</v>
      </c>
      <c r="E18" s="168">
        <f>C18*D18</f>
        <v>16</v>
      </c>
      <c r="F18" s="169">
        <f>I18+J18+K18+L18</f>
        <v>10</v>
      </c>
      <c r="G18" s="170">
        <f>F18*E18</f>
        <v>160</v>
      </c>
      <c r="H18" s="171"/>
      <c r="I18" s="172">
        <v>10</v>
      </c>
      <c r="J18" s="173"/>
      <c r="K18" s="173"/>
      <c r="L18" s="172"/>
      <c r="M18" s="175"/>
      <c r="N18" s="175"/>
      <c r="O18" s="175"/>
      <c r="P18" s="173"/>
      <c r="Q18" s="174"/>
      <c r="R18" s="173">
        <f t="shared" ref="R18" si="4">G18</f>
        <v>160</v>
      </c>
    </row>
    <row r="19" spans="1:18" ht="17.25" thickBot="1">
      <c r="A19" s="198"/>
      <c r="B19" s="183"/>
      <c r="C19" s="183"/>
      <c r="D19" s="184"/>
      <c r="E19" s="183"/>
      <c r="F19" s="185"/>
      <c r="G19" s="186"/>
      <c r="H19" s="183"/>
      <c r="I19" s="187"/>
      <c r="J19" s="183"/>
      <c r="K19" s="183"/>
      <c r="L19" s="185"/>
      <c r="M19" s="188">
        <f t="shared" ref="M19:R19" si="5">SUM(M17:M18)</f>
        <v>0</v>
      </c>
      <c r="N19" s="188">
        <f t="shared" si="5"/>
        <v>0</v>
      </c>
      <c r="O19" s="188">
        <f t="shared" si="5"/>
        <v>0</v>
      </c>
      <c r="P19" s="188">
        <f t="shared" si="5"/>
        <v>0</v>
      </c>
      <c r="Q19" s="236">
        <f t="shared" si="5"/>
        <v>0</v>
      </c>
      <c r="R19" s="237">
        <f t="shared" si="5"/>
        <v>433</v>
      </c>
    </row>
    <row r="20" spans="1:18">
      <c r="Q20" s="4">
        <v>0.89</v>
      </c>
      <c r="R20" s="4">
        <v>0.62</v>
      </c>
    </row>
    <row r="21" spans="1:18">
      <c r="Q21" s="238">
        <f>Q19*Q20</f>
        <v>0</v>
      </c>
      <c r="R21" s="238">
        <f>R19*R20</f>
        <v>268.45999999999998</v>
      </c>
    </row>
    <row r="22" spans="1:18">
      <c r="B22" s="4"/>
      <c r="C22" s="4"/>
      <c r="D22" s="4"/>
      <c r="E22">
        <f t="shared" ref="E22" si="6">B22*0.2</f>
        <v>0</v>
      </c>
      <c r="F22"/>
      <c r="G22" t="s">
        <v>122</v>
      </c>
      <c r="H22">
        <f>((B23*4)/11)*12*1.58</f>
        <v>1695.4376727272727</v>
      </c>
    </row>
    <row r="23" spans="1:18">
      <c r="B23" s="5">
        <v>245.90999999999997</v>
      </c>
      <c r="C23" s="5" t="e">
        <f>SUM(#REF!)</f>
        <v>#REF!</v>
      </c>
      <c r="D23" s="5" t="e">
        <f>SUM(#REF!)</f>
        <v>#REF!</v>
      </c>
      <c r="E23" s="5" t="e">
        <f>SUM(#REF!)</f>
        <v>#REF!</v>
      </c>
      <c r="F23"/>
      <c r="G23" t="s">
        <v>288</v>
      </c>
      <c r="H23">
        <f>((B23/0.15)+1)*1.1*0.395</f>
        <v>712.75380000000007</v>
      </c>
    </row>
    <row r="24" spans="1:18">
      <c r="C24" s="215">
        <f>B23*0.8</f>
        <v>196.72799999999998</v>
      </c>
    </row>
  </sheetData>
  <mergeCells count="2">
    <mergeCell ref="A1:F1"/>
    <mergeCell ref="A15:F15"/>
  </mergeCells>
  <phoneticPr fontId="14" type="noConversion"/>
  <pageMargins left="0.7" right="0.7" top="0.75" bottom="0.75" header="0.3" footer="0.3"/>
  <pageSetup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E104"/>
  <sheetViews>
    <sheetView topLeftCell="A88" workbookViewId="0">
      <selection activeCell="T20" sqref="T20"/>
    </sheetView>
  </sheetViews>
  <sheetFormatPr defaultColWidth="9.140625" defaultRowHeight="15"/>
  <cols>
    <col min="4" max="4" width="9.140625" style="11"/>
    <col min="10" max="10" width="9.140625" style="11"/>
  </cols>
  <sheetData>
    <row r="1" spans="1:31">
      <c r="A1" s="798" t="s">
        <v>500</v>
      </c>
      <c r="B1" s="799"/>
      <c r="C1" s="799"/>
      <c r="D1" s="800"/>
      <c r="H1" t="s">
        <v>380</v>
      </c>
      <c r="I1" t="s">
        <v>381</v>
      </c>
      <c r="J1" t="s">
        <v>385</v>
      </c>
      <c r="N1" s="824" t="s">
        <v>120</v>
      </c>
      <c r="O1" s="825"/>
      <c r="P1" s="825"/>
      <c r="Q1" s="826"/>
      <c r="V1" s="798" t="s">
        <v>119</v>
      </c>
      <c r="W1" s="799"/>
      <c r="X1" s="799"/>
      <c r="Y1" s="800"/>
      <c r="AC1" t="s">
        <v>380</v>
      </c>
      <c r="AD1" t="s">
        <v>381</v>
      </c>
      <c r="AE1" t="s">
        <v>385</v>
      </c>
    </row>
    <row r="2" spans="1:31">
      <c r="A2" s="4">
        <v>79.42</v>
      </c>
      <c r="B2" s="4">
        <v>1</v>
      </c>
      <c r="C2" s="4">
        <v>2.9</v>
      </c>
      <c r="D2" s="6">
        <f>A2*B2*C2</f>
        <v>230.31800000000001</v>
      </c>
      <c r="E2">
        <f>A2*B2</f>
        <v>79.42</v>
      </c>
      <c r="J2"/>
      <c r="N2" s="4">
        <v>3.81</v>
      </c>
      <c r="O2" s="4">
        <v>1</v>
      </c>
      <c r="P2" s="4">
        <v>3.1</v>
      </c>
      <c r="Q2" s="6">
        <f>N2*O2*P2</f>
        <v>11.811</v>
      </c>
      <c r="R2" s="4">
        <f>N2*O2</f>
        <v>3.81</v>
      </c>
      <c r="V2" s="4">
        <v>79.42</v>
      </c>
      <c r="W2" s="4">
        <v>1</v>
      </c>
      <c r="X2" s="4">
        <v>2.9</v>
      </c>
      <c r="Y2" s="6">
        <f>V2*W2*X2</f>
        <v>230.31800000000001</v>
      </c>
      <c r="Z2">
        <f>V2*W2</f>
        <v>79.42</v>
      </c>
    </row>
    <row r="3" spans="1:31">
      <c r="A3" s="4">
        <v>5.26</v>
      </c>
      <c r="B3" s="4">
        <v>1</v>
      </c>
      <c r="C3" s="4">
        <v>2.9</v>
      </c>
      <c r="D3" s="6">
        <f>A3*B3*C3</f>
        <v>15.254</v>
      </c>
      <c r="E3">
        <f>A3*B3</f>
        <v>5.26</v>
      </c>
      <c r="J3"/>
      <c r="N3" s="4">
        <v>0.6</v>
      </c>
      <c r="O3" s="4">
        <v>2</v>
      </c>
      <c r="P3" s="4">
        <v>3.1</v>
      </c>
      <c r="Q3" s="6">
        <f t="shared" ref="Q3:Q4" si="0">N3*O3*P3</f>
        <v>3.7199999999999998</v>
      </c>
      <c r="R3" s="4">
        <f t="shared" ref="R3:R16" si="1">N3*O3</f>
        <v>1.2</v>
      </c>
      <c r="V3" s="4">
        <v>5.26</v>
      </c>
      <c r="W3" s="4">
        <v>1</v>
      </c>
      <c r="X3" s="4">
        <v>2.9</v>
      </c>
      <c r="Y3" s="6">
        <f>V3*W3*X3</f>
        <v>15.254</v>
      </c>
      <c r="Z3">
        <f>V3*W3</f>
        <v>5.26</v>
      </c>
    </row>
    <row r="4" spans="1:31">
      <c r="A4" s="4">
        <v>1.8</v>
      </c>
      <c r="B4" s="4">
        <v>1.8</v>
      </c>
      <c r="C4" s="4">
        <v>-5</v>
      </c>
      <c r="D4" s="6">
        <f t="shared" ref="D4:D10" si="2">A4*B4*C4</f>
        <v>-16.200000000000003</v>
      </c>
      <c r="F4">
        <f>(2*(A4+B4))*C4</f>
        <v>-36</v>
      </c>
      <c r="H4">
        <f>(A4+0.4)*C4</f>
        <v>-11</v>
      </c>
      <c r="I4">
        <f t="shared" ref="I4:I6" si="3">A4*C4</f>
        <v>-9</v>
      </c>
      <c r="J4"/>
      <c r="N4" s="4">
        <v>8.27</v>
      </c>
      <c r="O4" s="4">
        <v>1</v>
      </c>
      <c r="P4" s="4">
        <v>3.1</v>
      </c>
      <c r="Q4" s="6">
        <f t="shared" si="0"/>
        <v>25.637</v>
      </c>
      <c r="R4" s="4">
        <f t="shared" si="1"/>
        <v>8.27</v>
      </c>
      <c r="V4" s="4">
        <v>1.8</v>
      </c>
      <c r="W4" s="4">
        <v>1.8</v>
      </c>
      <c r="X4" s="4">
        <v>-8</v>
      </c>
      <c r="Y4" s="6">
        <f t="shared" ref="Y4:Y9" si="4">V4*W4*X4</f>
        <v>-25.92</v>
      </c>
      <c r="AA4">
        <f>(2*(V4+W4))*X4</f>
        <v>-57.6</v>
      </c>
      <c r="AC4">
        <f>(V4+0.4)*X4</f>
        <v>-17.600000000000001</v>
      </c>
      <c r="AD4">
        <f t="shared" ref="AD4:AD6" si="5">V4*X4</f>
        <v>-14.4</v>
      </c>
    </row>
    <row r="5" spans="1:31">
      <c r="A5" s="4">
        <v>1.8</v>
      </c>
      <c r="B5" s="4">
        <v>1.2</v>
      </c>
      <c r="C5" s="4">
        <v>-4</v>
      </c>
      <c r="D5" s="6">
        <f t="shared" si="2"/>
        <v>-8.64</v>
      </c>
      <c r="F5">
        <f t="shared" ref="F5:F10" si="6">(2*(A5+B5))*C5</f>
        <v>-24</v>
      </c>
      <c r="H5">
        <f>(A5+0.4)*C5</f>
        <v>-8.8000000000000007</v>
      </c>
      <c r="I5">
        <f t="shared" si="3"/>
        <v>-7.2</v>
      </c>
      <c r="J5"/>
      <c r="K5" s="11"/>
      <c r="N5" s="4">
        <v>5.0599999999999996</v>
      </c>
      <c r="O5" s="4">
        <v>1</v>
      </c>
      <c r="P5" s="4">
        <v>3.1</v>
      </c>
      <c r="Q5" s="6">
        <f t="shared" ref="Q5:Q19" si="7">N5*O5*P5</f>
        <v>15.686</v>
      </c>
      <c r="R5" s="4">
        <f t="shared" si="1"/>
        <v>5.0599999999999996</v>
      </c>
      <c r="V5" s="4">
        <v>1.8</v>
      </c>
      <c r="W5" s="4">
        <v>1.2</v>
      </c>
      <c r="X5" s="4">
        <v>-4</v>
      </c>
      <c r="Y5" s="6">
        <f t="shared" si="4"/>
        <v>-8.64</v>
      </c>
      <c r="AA5">
        <f t="shared" ref="AA5:AA9" si="8">(2*(V5+W5))*X5</f>
        <v>-24</v>
      </c>
      <c r="AC5">
        <f>(V5+0.4)*X5</f>
        <v>-8.8000000000000007</v>
      </c>
      <c r="AD5">
        <f t="shared" si="5"/>
        <v>-7.2</v>
      </c>
    </row>
    <row r="6" spans="1:31">
      <c r="A6" s="4">
        <v>0.6</v>
      </c>
      <c r="B6" s="4">
        <v>1.2</v>
      </c>
      <c r="C6" s="4">
        <v>-5</v>
      </c>
      <c r="D6" s="6">
        <f t="shared" si="2"/>
        <v>-3.5999999999999996</v>
      </c>
      <c r="F6">
        <f t="shared" si="6"/>
        <v>-18</v>
      </c>
      <c r="I6">
        <f t="shared" si="3"/>
        <v>-3</v>
      </c>
      <c r="J6"/>
      <c r="K6" s="11"/>
      <c r="N6" s="4">
        <v>0.6</v>
      </c>
      <c r="O6" s="4">
        <v>3</v>
      </c>
      <c r="P6" s="4">
        <v>3.1</v>
      </c>
      <c r="Q6" s="6">
        <f t="shared" si="7"/>
        <v>5.5799999999999992</v>
      </c>
      <c r="R6" s="4">
        <f t="shared" si="1"/>
        <v>1.7999999999999998</v>
      </c>
      <c r="V6" s="4">
        <v>0.6</v>
      </c>
      <c r="W6" s="4">
        <v>1.2</v>
      </c>
      <c r="X6" s="4">
        <v>-5</v>
      </c>
      <c r="Y6" s="6">
        <f t="shared" si="4"/>
        <v>-3.5999999999999996</v>
      </c>
      <c r="AA6">
        <f t="shared" si="8"/>
        <v>-18</v>
      </c>
      <c r="AD6">
        <f t="shared" si="5"/>
        <v>-3</v>
      </c>
    </row>
    <row r="7" spans="1:31">
      <c r="A7" s="4">
        <v>2.7</v>
      </c>
      <c r="B7" s="4">
        <v>2.4</v>
      </c>
      <c r="C7" s="4">
        <v>-4</v>
      </c>
      <c r="D7" s="6">
        <f t="shared" si="2"/>
        <v>-25.92</v>
      </c>
      <c r="F7">
        <f t="shared" si="6"/>
        <v>-40.799999999999997</v>
      </c>
      <c r="H7">
        <f t="shared" ref="H7" si="9">(A7+0.4)*C7</f>
        <v>-12.4</v>
      </c>
      <c r="J7">
        <f>(A7+0.6)*C7</f>
        <v>-13.200000000000001</v>
      </c>
      <c r="K7" s="11"/>
      <c r="N7" s="4">
        <v>4.8600000000000003</v>
      </c>
      <c r="O7" s="4">
        <v>4</v>
      </c>
      <c r="P7" s="4">
        <v>3.1</v>
      </c>
      <c r="Q7" s="6">
        <f t="shared" si="7"/>
        <v>60.264000000000003</v>
      </c>
      <c r="R7" s="4">
        <f t="shared" si="1"/>
        <v>19.440000000000001</v>
      </c>
      <c r="V7" s="4">
        <v>2.7</v>
      </c>
      <c r="W7" s="4">
        <v>2.4</v>
      </c>
      <c r="X7" s="4">
        <v>-4</v>
      </c>
      <c r="Y7" s="6">
        <f t="shared" si="4"/>
        <v>-25.92</v>
      </c>
      <c r="AA7">
        <f t="shared" si="8"/>
        <v>-40.799999999999997</v>
      </c>
      <c r="AC7">
        <f t="shared" ref="AC7" si="10">(V7+0.4)*X7</f>
        <v>-12.4</v>
      </c>
      <c r="AE7">
        <f>(V7+0.6)*X7</f>
        <v>-13.200000000000001</v>
      </c>
    </row>
    <row r="8" spans="1:31">
      <c r="A8" s="4">
        <v>0.9</v>
      </c>
      <c r="B8" s="4">
        <v>2.1</v>
      </c>
      <c r="C8" s="4">
        <v>-1</v>
      </c>
      <c r="D8" s="6">
        <f t="shared" si="2"/>
        <v>-1.8900000000000001</v>
      </c>
      <c r="F8">
        <f t="shared" si="6"/>
        <v>-6</v>
      </c>
      <c r="J8">
        <f>(A8+0.6)*C8</f>
        <v>-1.5</v>
      </c>
      <c r="K8" s="11"/>
      <c r="N8" s="4">
        <v>5.31</v>
      </c>
      <c r="O8" s="4">
        <v>1</v>
      </c>
      <c r="P8" s="4">
        <v>3.1</v>
      </c>
      <c r="Q8" s="6">
        <f t="shared" si="7"/>
        <v>16.460999999999999</v>
      </c>
      <c r="R8" s="4">
        <f t="shared" si="1"/>
        <v>5.31</v>
      </c>
      <c r="V8" s="4">
        <v>0.9</v>
      </c>
      <c r="W8" s="4">
        <v>2.1</v>
      </c>
      <c r="X8" s="4">
        <v>-2</v>
      </c>
      <c r="Y8" s="6">
        <f t="shared" si="4"/>
        <v>-3.7800000000000002</v>
      </c>
      <c r="AA8">
        <f t="shared" si="8"/>
        <v>-12</v>
      </c>
      <c r="AE8">
        <f>(V8+0.6)*X8</f>
        <v>-3</v>
      </c>
    </row>
    <row r="9" spans="1:31">
      <c r="A9" s="4">
        <v>1.2</v>
      </c>
      <c r="B9" s="4">
        <v>2.4</v>
      </c>
      <c r="C9" s="4">
        <v>-2</v>
      </c>
      <c r="D9" s="6">
        <f t="shared" si="2"/>
        <v>-5.76</v>
      </c>
      <c r="F9">
        <f t="shared" si="6"/>
        <v>-14.399999999999999</v>
      </c>
      <c r="J9">
        <f>(A9+0.6)*C9</f>
        <v>-3.5999999999999996</v>
      </c>
      <c r="K9" s="11"/>
      <c r="N9" s="4">
        <v>3.31</v>
      </c>
      <c r="O9" s="4">
        <v>3</v>
      </c>
      <c r="P9" s="4">
        <v>3.1</v>
      </c>
      <c r="Q9" s="6">
        <f t="shared" si="7"/>
        <v>30.783000000000001</v>
      </c>
      <c r="R9" s="4">
        <f t="shared" si="1"/>
        <v>9.93</v>
      </c>
      <c r="V9" s="4">
        <v>1.2</v>
      </c>
      <c r="W9" s="4">
        <v>2.4</v>
      </c>
      <c r="X9" s="4">
        <v>-2</v>
      </c>
      <c r="Y9" s="6">
        <f t="shared" si="4"/>
        <v>-5.76</v>
      </c>
      <c r="AA9">
        <f t="shared" si="8"/>
        <v>-14.399999999999999</v>
      </c>
      <c r="AE9">
        <f>(V9+0.6)*X9</f>
        <v>-3.5999999999999996</v>
      </c>
    </row>
    <row r="10" spans="1:31">
      <c r="A10" s="4">
        <v>2.1</v>
      </c>
      <c r="B10" s="4">
        <v>2.4</v>
      </c>
      <c r="C10" s="4">
        <v>-5</v>
      </c>
      <c r="D10" s="6">
        <f t="shared" si="2"/>
        <v>-25.2</v>
      </c>
      <c r="F10">
        <f t="shared" si="6"/>
        <v>-45</v>
      </c>
      <c r="H10">
        <f t="shared" ref="H10" si="11">(A10+0.4)*C10</f>
        <v>-12.5</v>
      </c>
      <c r="N10" s="4">
        <v>10.68</v>
      </c>
      <c r="O10" s="4">
        <v>1</v>
      </c>
      <c r="P10" s="4">
        <v>3.1</v>
      </c>
      <c r="Q10" s="6">
        <f t="shared" si="7"/>
        <v>33.107999999999997</v>
      </c>
      <c r="R10" s="4">
        <f t="shared" si="1"/>
        <v>10.68</v>
      </c>
      <c r="V10" s="4"/>
      <c r="W10" s="4"/>
      <c r="X10" s="4"/>
      <c r="Y10" s="6">
        <f t="shared" ref="Y10:AE10" si="12">SUM(Y2:Y9)</f>
        <v>171.95200000000003</v>
      </c>
      <c r="Z10" s="6">
        <f t="shared" si="12"/>
        <v>84.68</v>
      </c>
      <c r="AA10" s="19">
        <f t="shared" si="12"/>
        <v>-166.79999999999998</v>
      </c>
      <c r="AB10" s="19">
        <f t="shared" si="12"/>
        <v>0</v>
      </c>
      <c r="AC10" s="19">
        <f t="shared" si="12"/>
        <v>-38.800000000000004</v>
      </c>
      <c r="AD10" s="19">
        <f t="shared" si="12"/>
        <v>-24.6</v>
      </c>
      <c r="AE10" s="19">
        <f t="shared" si="12"/>
        <v>-19.800000000000004</v>
      </c>
    </row>
    <row r="11" spans="1:31">
      <c r="A11" s="4"/>
      <c r="B11" s="4"/>
      <c r="C11" s="4"/>
      <c r="D11" s="6">
        <f>SUM(D2:D10)</f>
        <v>158.36200000000008</v>
      </c>
      <c r="E11" s="6">
        <f t="shared" ref="E11:J11" si="13">SUM(E2:E10)</f>
        <v>84.68</v>
      </c>
      <c r="F11" s="6">
        <f>SUM(F2:F10)</f>
        <v>-184.2</v>
      </c>
      <c r="G11" s="6">
        <f t="shared" si="13"/>
        <v>0</v>
      </c>
      <c r="H11" s="6">
        <f>SUM(H2:H10)</f>
        <v>-44.7</v>
      </c>
      <c r="I11" s="6">
        <f t="shared" si="13"/>
        <v>-19.2</v>
      </c>
      <c r="J11" s="6">
        <f t="shared" si="13"/>
        <v>-18.3</v>
      </c>
      <c r="N11" s="4">
        <v>6.47</v>
      </c>
      <c r="O11" s="4">
        <v>1</v>
      </c>
      <c r="P11" s="4">
        <v>3.1</v>
      </c>
      <c r="Q11" s="6">
        <f t="shared" si="7"/>
        <v>20.056999999999999</v>
      </c>
      <c r="R11" s="4">
        <f t="shared" si="1"/>
        <v>6.47</v>
      </c>
    </row>
    <row r="12" spans="1:31">
      <c r="A12" s="799" t="s">
        <v>117</v>
      </c>
      <c r="B12" s="799"/>
      <c r="C12" s="799"/>
      <c r="D12" s="799"/>
      <c r="E12" s="799"/>
      <c r="F12" s="799"/>
      <c r="N12" s="4">
        <v>5.26</v>
      </c>
      <c r="O12" s="4">
        <v>1</v>
      </c>
      <c r="P12" s="4">
        <v>3.1</v>
      </c>
      <c r="Q12" s="6">
        <f t="shared" si="7"/>
        <v>16.306000000000001</v>
      </c>
      <c r="R12" s="4">
        <f t="shared" si="1"/>
        <v>5.26</v>
      </c>
    </row>
    <row r="13" spans="1:31">
      <c r="A13" s="5"/>
      <c r="B13" s="5"/>
      <c r="C13" s="5"/>
      <c r="D13" s="5"/>
      <c r="E13" s="5" t="s">
        <v>113</v>
      </c>
      <c r="F13" s="5" t="s">
        <v>115</v>
      </c>
      <c r="N13" s="4">
        <v>5.56</v>
      </c>
      <c r="O13" s="4">
        <v>1</v>
      </c>
      <c r="P13" s="4">
        <v>3.1</v>
      </c>
      <c r="Q13" s="6">
        <f t="shared" si="7"/>
        <v>17.236000000000001</v>
      </c>
      <c r="R13" s="4">
        <f t="shared" si="1"/>
        <v>5.56</v>
      </c>
    </row>
    <row r="14" spans="1:31">
      <c r="A14" s="4">
        <v>5.0599999999999996</v>
      </c>
      <c r="B14" s="4">
        <v>6.11</v>
      </c>
      <c r="C14" s="4"/>
      <c r="D14" s="4">
        <v>1</v>
      </c>
      <c r="E14" s="6">
        <f>(2*(A14+B14+C14))*D14*3.1</f>
        <v>69.254000000000005</v>
      </c>
      <c r="F14" s="6">
        <f>(2*(A14+B14+C14))*D14</f>
        <v>22.34</v>
      </c>
      <c r="N14" s="4">
        <v>1.3</v>
      </c>
      <c r="O14" s="4">
        <v>1</v>
      </c>
      <c r="P14" s="4">
        <v>3.1</v>
      </c>
      <c r="Q14" s="6">
        <f t="shared" si="7"/>
        <v>4.03</v>
      </c>
      <c r="R14" s="4">
        <f t="shared" si="1"/>
        <v>1.3</v>
      </c>
    </row>
    <row r="15" spans="1:31">
      <c r="A15" s="677">
        <v>3.66</v>
      </c>
      <c r="B15" s="677">
        <v>1.45</v>
      </c>
      <c r="C15" s="677"/>
      <c r="D15" s="677">
        <v>1</v>
      </c>
      <c r="E15" s="6">
        <f t="shared" ref="E15:E25" si="14">(2*(A15+B15+C15))*D15*3.1</f>
        <v>31.682000000000002</v>
      </c>
      <c r="F15" s="6">
        <f t="shared" ref="F15:F24" si="15">(2*(A15+B15+C15))*D15</f>
        <v>10.220000000000001</v>
      </c>
      <c r="N15" s="4">
        <v>0.45</v>
      </c>
      <c r="O15" s="4">
        <v>10</v>
      </c>
      <c r="P15" s="4">
        <v>3.1</v>
      </c>
      <c r="Q15" s="6">
        <f t="shared" si="7"/>
        <v>13.950000000000001</v>
      </c>
      <c r="R15" s="4">
        <f t="shared" si="1"/>
        <v>4.5</v>
      </c>
    </row>
    <row r="16" spans="1:31">
      <c r="A16" s="4">
        <v>5.0599999999999996</v>
      </c>
      <c r="B16" s="4">
        <v>3.31</v>
      </c>
      <c r="C16" s="4">
        <v>0.7</v>
      </c>
      <c r="D16" s="4">
        <v>1</v>
      </c>
      <c r="E16" s="6">
        <f t="shared" si="14"/>
        <v>56.233999999999995</v>
      </c>
      <c r="F16" s="6">
        <f t="shared" si="15"/>
        <v>18.139999999999997</v>
      </c>
      <c r="N16" s="4">
        <v>0.55000000000000004</v>
      </c>
      <c r="O16" s="4">
        <v>6</v>
      </c>
      <c r="P16" s="4">
        <v>3.1</v>
      </c>
      <c r="Q16" s="6">
        <f t="shared" si="7"/>
        <v>10.23</v>
      </c>
      <c r="R16" s="4">
        <f t="shared" si="1"/>
        <v>3.3000000000000003</v>
      </c>
    </row>
    <row r="17" spans="1:20">
      <c r="A17" s="4">
        <v>5.0599999999999996</v>
      </c>
      <c r="B17" s="4">
        <v>3.01</v>
      </c>
      <c r="C17" s="4">
        <v>0.7</v>
      </c>
      <c r="D17" s="4">
        <v>1</v>
      </c>
      <c r="E17" s="6">
        <f t="shared" si="14"/>
        <v>54.374000000000002</v>
      </c>
      <c r="F17" s="6">
        <f t="shared" si="15"/>
        <v>17.54</v>
      </c>
      <c r="J17" s="13"/>
      <c r="K17" s="13"/>
      <c r="L17" s="13"/>
      <c r="N17" s="4">
        <v>0.8</v>
      </c>
      <c r="O17" s="4">
        <v>2.1</v>
      </c>
      <c r="P17" s="4">
        <v>-10</v>
      </c>
      <c r="Q17" s="6">
        <f t="shared" si="7"/>
        <v>-16.8</v>
      </c>
      <c r="R17" s="4"/>
      <c r="S17">
        <f>(2*(N17+O17))*P17</f>
        <v>-58.000000000000007</v>
      </c>
      <c r="T17">
        <f>(N17+0.6)*P17</f>
        <v>-14</v>
      </c>
    </row>
    <row r="18" spans="1:20">
      <c r="A18" s="4">
        <v>1.5</v>
      </c>
      <c r="B18" s="4">
        <v>1.7</v>
      </c>
      <c r="C18" s="4"/>
      <c r="D18" s="4">
        <v>3</v>
      </c>
      <c r="E18" s="6">
        <f t="shared" si="14"/>
        <v>59.52000000000001</v>
      </c>
      <c r="F18" s="6">
        <f t="shared" si="15"/>
        <v>19.200000000000003</v>
      </c>
      <c r="N18" s="4">
        <v>0.9</v>
      </c>
      <c r="O18" s="4">
        <v>2.4</v>
      </c>
      <c r="P18" s="4">
        <v>-4</v>
      </c>
      <c r="Q18" s="6">
        <f t="shared" si="7"/>
        <v>-8.64</v>
      </c>
      <c r="R18" s="4"/>
      <c r="S18">
        <f t="shared" ref="S18:S19" si="16">(2*(N18+O18))*P18</f>
        <v>-26.4</v>
      </c>
      <c r="T18">
        <f>(N18+0.6)*P18</f>
        <v>-6</v>
      </c>
    </row>
    <row r="19" spans="1:20">
      <c r="A19" s="677">
        <v>1.45</v>
      </c>
      <c r="B19" s="677">
        <v>2.71</v>
      </c>
      <c r="C19" s="677"/>
      <c r="D19" s="677">
        <v>2</v>
      </c>
      <c r="E19" s="6">
        <f t="shared" si="14"/>
        <v>51.584000000000003</v>
      </c>
      <c r="F19" s="6">
        <f>A19*D19</f>
        <v>2.9</v>
      </c>
      <c r="N19" s="4">
        <v>1.2</v>
      </c>
      <c r="O19" s="4">
        <v>2.85</v>
      </c>
      <c r="P19" s="4">
        <v>-3</v>
      </c>
      <c r="Q19" s="6">
        <f t="shared" si="7"/>
        <v>-10.26</v>
      </c>
      <c r="R19" s="4"/>
      <c r="S19">
        <f t="shared" si="16"/>
        <v>-24.299999999999997</v>
      </c>
    </row>
    <row r="20" spans="1:20">
      <c r="A20" s="4">
        <v>4.8600000000000003</v>
      </c>
      <c r="B20" s="4">
        <v>1.25</v>
      </c>
      <c r="C20" s="4"/>
      <c r="D20" s="4">
        <v>1</v>
      </c>
      <c r="E20" s="6">
        <f t="shared" si="14"/>
        <v>37.882000000000005</v>
      </c>
      <c r="F20" s="6">
        <f t="shared" si="15"/>
        <v>12.22</v>
      </c>
      <c r="N20" s="4"/>
      <c r="O20" s="4"/>
      <c r="P20" s="4"/>
      <c r="Q20" s="6">
        <f>SUM(Q2:Q19)</f>
        <v>249.15899999999999</v>
      </c>
      <c r="R20" s="4">
        <f>SUM(R2:R19)</f>
        <v>91.89</v>
      </c>
      <c r="S20" s="4">
        <f t="shared" ref="S20:T20" si="17">SUM(S2:S19)</f>
        <v>-108.7</v>
      </c>
      <c r="T20" s="4">
        <f t="shared" si="17"/>
        <v>-20</v>
      </c>
    </row>
    <row r="21" spans="1:20">
      <c r="A21" s="4">
        <v>4.8600000000000003</v>
      </c>
      <c r="B21" s="4">
        <v>2.2599999999999998</v>
      </c>
      <c r="C21" s="4"/>
      <c r="D21" s="4">
        <v>1</v>
      </c>
      <c r="E21" s="6">
        <f t="shared" si="14"/>
        <v>44.144000000000005</v>
      </c>
      <c r="F21" s="6">
        <f t="shared" si="15"/>
        <v>14.24</v>
      </c>
    </row>
    <row r="22" spans="1:20">
      <c r="A22" s="677">
        <v>1.45</v>
      </c>
      <c r="B22" s="677">
        <v>2.4500000000000002</v>
      </c>
      <c r="C22" s="677"/>
      <c r="D22" s="677">
        <v>1</v>
      </c>
      <c r="E22" s="6">
        <f t="shared" si="14"/>
        <v>24.180000000000003</v>
      </c>
      <c r="F22" s="6">
        <f t="shared" si="15"/>
        <v>7.8000000000000007</v>
      </c>
    </row>
    <row r="23" spans="1:20">
      <c r="A23" s="677">
        <v>1.45</v>
      </c>
      <c r="B23" s="677">
        <v>2.71</v>
      </c>
      <c r="C23" s="677"/>
      <c r="D23" s="677">
        <v>1</v>
      </c>
      <c r="E23" s="6">
        <f t="shared" si="14"/>
        <v>25.792000000000002</v>
      </c>
      <c r="F23" s="6">
        <f t="shared" si="15"/>
        <v>8.32</v>
      </c>
    </row>
    <row r="24" spans="1:20">
      <c r="A24" s="4">
        <v>3.31</v>
      </c>
      <c r="B24" s="4">
        <v>3.61</v>
      </c>
      <c r="C24" s="4">
        <v>0.7</v>
      </c>
      <c r="D24" s="4">
        <v>3</v>
      </c>
      <c r="E24" s="6">
        <f t="shared" si="14"/>
        <v>141.732</v>
      </c>
      <c r="F24" s="6">
        <f t="shared" si="15"/>
        <v>45.72</v>
      </c>
      <c r="I24" s="799" t="s">
        <v>547</v>
      </c>
      <c r="J24" s="799"/>
      <c r="K24" s="799"/>
      <c r="L24" s="799"/>
      <c r="M24" s="799"/>
      <c r="N24" s="799"/>
    </row>
    <row r="25" spans="1:20">
      <c r="A25" s="4">
        <v>3.01</v>
      </c>
      <c r="B25" s="4">
        <v>5.26</v>
      </c>
      <c r="C25" s="4"/>
      <c r="D25" s="4">
        <v>3</v>
      </c>
      <c r="E25" s="6">
        <f t="shared" si="14"/>
        <v>153.822</v>
      </c>
      <c r="F25" s="6">
        <f t="shared" ref="F25" si="18">(2*(A25+B25+C25))*D25</f>
        <v>49.62</v>
      </c>
      <c r="I25" s="5"/>
      <c r="J25" s="5"/>
      <c r="K25" s="5"/>
      <c r="L25" s="5"/>
      <c r="M25" s="5" t="s">
        <v>113</v>
      </c>
      <c r="N25" s="5" t="s">
        <v>115</v>
      </c>
    </row>
    <row r="26" spans="1:20">
      <c r="A26" s="4">
        <v>1.8</v>
      </c>
      <c r="B26" s="4">
        <v>1.8</v>
      </c>
      <c r="C26" s="4"/>
      <c r="D26" s="4">
        <v>-10</v>
      </c>
      <c r="E26" s="6">
        <f>A26*B26*D26</f>
        <v>-32.400000000000006</v>
      </c>
      <c r="F26" s="6"/>
      <c r="I26" s="4">
        <v>5.0599999999999996</v>
      </c>
      <c r="J26" s="4">
        <v>6.11</v>
      </c>
      <c r="K26" s="4"/>
      <c r="L26" s="4">
        <v>1</v>
      </c>
      <c r="M26" s="6">
        <f>(2*(I26+J26+K26))*L26*3.1</f>
        <v>69.254000000000005</v>
      </c>
      <c r="N26" s="6">
        <f>(2*(I26+J26+K26))*L26</f>
        <v>22.34</v>
      </c>
    </row>
    <row r="27" spans="1:20">
      <c r="A27" s="4">
        <v>1.8</v>
      </c>
      <c r="B27" s="4">
        <v>1.2</v>
      </c>
      <c r="C27" s="4"/>
      <c r="D27" s="4">
        <v>-4</v>
      </c>
      <c r="E27" s="6">
        <f t="shared" ref="E27:E34" si="19">A27*B27*D27</f>
        <v>-8.64</v>
      </c>
      <c r="F27" s="6"/>
      <c r="I27" s="677">
        <v>3.66</v>
      </c>
      <c r="J27" s="677">
        <v>1.45</v>
      </c>
      <c r="K27" s="677"/>
      <c r="L27" s="677">
        <v>1</v>
      </c>
      <c r="M27" s="6">
        <f t="shared" ref="M27:M37" si="20">(2*(I27+J27+K27))*L27*3.1</f>
        <v>31.682000000000002</v>
      </c>
      <c r="N27" s="6">
        <f t="shared" ref="N27:N30" si="21">(2*(I27+J27+K27))*L27</f>
        <v>10.220000000000001</v>
      </c>
    </row>
    <row r="28" spans="1:20">
      <c r="A28" s="4">
        <v>0.6</v>
      </c>
      <c r="B28" s="4">
        <v>1.2</v>
      </c>
      <c r="C28" s="4"/>
      <c r="D28" s="4">
        <v>-5</v>
      </c>
      <c r="E28" s="6">
        <f t="shared" si="19"/>
        <v>-3.5999999999999996</v>
      </c>
      <c r="F28" s="6"/>
      <c r="I28" s="4">
        <v>5.0599999999999996</v>
      </c>
      <c r="J28" s="4">
        <v>3.31</v>
      </c>
      <c r="K28" s="4">
        <v>0.7</v>
      </c>
      <c r="L28" s="4">
        <v>1</v>
      </c>
      <c r="M28" s="6">
        <f t="shared" si="20"/>
        <v>56.233999999999995</v>
      </c>
      <c r="N28" s="6">
        <f t="shared" si="21"/>
        <v>18.139999999999997</v>
      </c>
    </row>
    <row r="29" spans="1:20">
      <c r="A29" s="4">
        <v>2.7</v>
      </c>
      <c r="B29" s="4">
        <v>2.4</v>
      </c>
      <c r="C29" s="4"/>
      <c r="D29" s="4">
        <v>-4</v>
      </c>
      <c r="E29" s="6">
        <f t="shared" si="19"/>
        <v>-25.92</v>
      </c>
      <c r="F29" s="6"/>
      <c r="I29" s="4">
        <v>5.0599999999999996</v>
      </c>
      <c r="J29" s="4">
        <v>3.01</v>
      </c>
      <c r="K29" s="4">
        <v>0.7</v>
      </c>
      <c r="L29" s="4">
        <v>1</v>
      </c>
      <c r="M29" s="6">
        <f t="shared" si="20"/>
        <v>54.374000000000002</v>
      </c>
      <c r="N29" s="6">
        <f t="shared" si="21"/>
        <v>17.54</v>
      </c>
    </row>
    <row r="30" spans="1:20">
      <c r="A30" s="4">
        <v>0.9</v>
      </c>
      <c r="B30" s="4">
        <v>2.1</v>
      </c>
      <c r="C30" s="4"/>
      <c r="D30" s="4">
        <v>-1</v>
      </c>
      <c r="E30" s="6">
        <f t="shared" si="19"/>
        <v>-1.8900000000000001</v>
      </c>
      <c r="F30" s="6"/>
      <c r="I30" s="4">
        <v>1.5</v>
      </c>
      <c r="J30" s="4">
        <v>1.7</v>
      </c>
      <c r="K30" s="4"/>
      <c r="L30" s="4">
        <v>3</v>
      </c>
      <c r="M30" s="6">
        <f t="shared" si="20"/>
        <v>59.52000000000001</v>
      </c>
      <c r="N30" s="6">
        <f t="shared" si="21"/>
        <v>19.200000000000003</v>
      </c>
    </row>
    <row r="31" spans="1:20">
      <c r="A31" s="4">
        <v>1.2</v>
      </c>
      <c r="B31" s="4">
        <v>2.4</v>
      </c>
      <c r="C31" s="4"/>
      <c r="D31" s="4">
        <v>-2</v>
      </c>
      <c r="E31" s="6">
        <f t="shared" si="19"/>
        <v>-5.76</v>
      </c>
      <c r="F31" s="6"/>
      <c r="I31" s="677">
        <v>1.45</v>
      </c>
      <c r="J31" s="677">
        <v>2.71</v>
      </c>
      <c r="K31" s="677"/>
      <c r="L31" s="677">
        <v>2</v>
      </c>
      <c r="M31" s="6">
        <f t="shared" si="20"/>
        <v>51.584000000000003</v>
      </c>
      <c r="N31" s="6">
        <f>I31*L31</f>
        <v>2.9</v>
      </c>
    </row>
    <row r="32" spans="1:20">
      <c r="A32" s="4">
        <v>0.8</v>
      </c>
      <c r="B32" s="4">
        <v>2.1</v>
      </c>
      <c r="C32" s="4"/>
      <c r="D32" s="4">
        <v>-20</v>
      </c>
      <c r="E32" s="6">
        <f t="shared" si="19"/>
        <v>-33.6</v>
      </c>
      <c r="F32" s="6"/>
      <c r="I32" s="4">
        <v>4.8600000000000003</v>
      </c>
      <c r="J32" s="4">
        <v>1.25</v>
      </c>
      <c r="K32" s="4"/>
      <c r="L32" s="4">
        <v>1</v>
      </c>
      <c r="M32" s="6">
        <f t="shared" si="20"/>
        <v>37.882000000000005</v>
      </c>
      <c r="N32" s="6">
        <f t="shared" ref="N32:N37" si="22">(2*(I32+J32+K32))*L32</f>
        <v>12.22</v>
      </c>
    </row>
    <row r="33" spans="1:14">
      <c r="A33" s="4">
        <v>0.9</v>
      </c>
      <c r="B33" s="4">
        <v>2.4</v>
      </c>
      <c r="C33" s="4"/>
      <c r="D33" s="4">
        <v>-8</v>
      </c>
      <c r="E33" s="6">
        <f t="shared" si="19"/>
        <v>-17.28</v>
      </c>
      <c r="F33" s="6"/>
      <c r="I33" s="4">
        <v>4.8600000000000003</v>
      </c>
      <c r="J33" s="4">
        <v>2.2599999999999998</v>
      </c>
      <c r="K33" s="4"/>
      <c r="L33" s="4">
        <v>1</v>
      </c>
      <c r="M33" s="6">
        <f t="shared" si="20"/>
        <v>44.144000000000005</v>
      </c>
      <c r="N33" s="6">
        <f t="shared" si="22"/>
        <v>14.24</v>
      </c>
    </row>
    <row r="34" spans="1:14">
      <c r="A34" s="4">
        <v>1.2</v>
      </c>
      <c r="B34" s="4">
        <v>2.85</v>
      </c>
      <c r="C34" s="4"/>
      <c r="D34" s="4">
        <v>-6</v>
      </c>
      <c r="E34" s="6">
        <f t="shared" si="19"/>
        <v>-20.52</v>
      </c>
      <c r="F34" s="6"/>
      <c r="I34" s="677">
        <v>1.45</v>
      </c>
      <c r="J34" s="677">
        <v>2.4500000000000002</v>
      </c>
      <c r="K34" s="677"/>
      <c r="L34" s="677">
        <v>1</v>
      </c>
      <c r="M34" s="6">
        <f t="shared" si="20"/>
        <v>24.180000000000003</v>
      </c>
      <c r="N34" s="6">
        <f t="shared" si="22"/>
        <v>7.8000000000000007</v>
      </c>
    </row>
    <row r="35" spans="1:14">
      <c r="A35" s="4"/>
      <c r="B35" s="4"/>
      <c r="C35" s="4"/>
      <c r="D35" s="4"/>
      <c r="E35" s="6">
        <f>SUM(E14:E34)</f>
        <v>600.59000000000015</v>
      </c>
      <c r="F35" s="6">
        <f>SUM(F14:F34)</f>
        <v>228.26000000000002</v>
      </c>
      <c r="I35" s="677">
        <v>1.45</v>
      </c>
      <c r="J35" s="677">
        <v>2.71</v>
      </c>
      <c r="K35" s="677"/>
      <c r="L35" s="677">
        <v>1</v>
      </c>
      <c r="M35" s="6">
        <f t="shared" si="20"/>
        <v>25.792000000000002</v>
      </c>
      <c r="N35" s="6">
        <f t="shared" si="22"/>
        <v>8.32</v>
      </c>
    </row>
    <row r="36" spans="1:14">
      <c r="I36" s="4">
        <v>3.31</v>
      </c>
      <c r="J36" s="4">
        <v>3.61</v>
      </c>
      <c r="K36" s="4">
        <v>0.7</v>
      </c>
      <c r="L36" s="4">
        <v>3</v>
      </c>
      <c r="M36" s="6">
        <f t="shared" si="20"/>
        <v>141.732</v>
      </c>
      <c r="N36" s="6">
        <f t="shared" si="22"/>
        <v>45.72</v>
      </c>
    </row>
    <row r="37" spans="1:14">
      <c r="A37" s="799" t="s">
        <v>114</v>
      </c>
      <c r="B37" s="799"/>
      <c r="C37" s="799"/>
      <c r="D37" s="799"/>
      <c r="E37" s="799"/>
      <c r="F37" s="799"/>
      <c r="I37" s="4">
        <v>3.01</v>
      </c>
      <c r="J37" s="4">
        <v>5.26</v>
      </c>
      <c r="K37" s="4"/>
      <c r="L37" s="4">
        <v>3</v>
      </c>
      <c r="M37" s="6">
        <f t="shared" si="20"/>
        <v>153.822</v>
      </c>
      <c r="N37" s="6">
        <f t="shared" si="22"/>
        <v>49.62</v>
      </c>
    </row>
    <row r="38" spans="1:14">
      <c r="A38" s="5"/>
      <c r="B38" s="5"/>
      <c r="C38" s="5"/>
      <c r="D38" s="5"/>
      <c r="E38" s="5" t="s">
        <v>113</v>
      </c>
      <c r="F38" s="5" t="s">
        <v>115</v>
      </c>
      <c r="I38" s="4">
        <v>1.8</v>
      </c>
      <c r="J38" s="4">
        <v>1.8</v>
      </c>
      <c r="K38" s="4"/>
      <c r="L38" s="4">
        <v>-5</v>
      </c>
      <c r="M38" s="6">
        <f>I38*J38*L38</f>
        <v>-16.200000000000003</v>
      </c>
      <c r="N38" s="6"/>
    </row>
    <row r="39" spans="1:14">
      <c r="A39" s="4">
        <v>1.45</v>
      </c>
      <c r="B39" s="4">
        <v>3.66</v>
      </c>
      <c r="C39" s="4"/>
      <c r="D39" s="4">
        <v>1</v>
      </c>
      <c r="E39" s="6">
        <f>(2*(A39+B39+C39))*D39*3.1</f>
        <v>31.682000000000002</v>
      </c>
      <c r="F39" s="6">
        <f t="shared" ref="F39:F41" si="23">(2*(A39+B39+C39))*D39</f>
        <v>10.220000000000001</v>
      </c>
      <c r="I39" s="4">
        <v>1.8</v>
      </c>
      <c r="J39" s="4">
        <v>1.2</v>
      </c>
      <c r="K39" s="4"/>
      <c r="L39" s="4">
        <v>-4</v>
      </c>
      <c r="M39" s="6">
        <f t="shared" ref="M39:M47" si="24">I39*J39*L39</f>
        <v>-8.64</v>
      </c>
      <c r="N39" s="6"/>
    </row>
    <row r="40" spans="1:14">
      <c r="A40" s="4">
        <v>1.45</v>
      </c>
      <c r="B40" s="4">
        <v>2.71</v>
      </c>
      <c r="C40" s="4"/>
      <c r="D40" s="4">
        <v>3</v>
      </c>
      <c r="E40" s="6">
        <f t="shared" ref="E40:E41" si="25">(2*(A40+B40+C40))*D40*3.1</f>
        <v>77.376000000000005</v>
      </c>
      <c r="F40" s="6">
        <f t="shared" si="23"/>
        <v>24.96</v>
      </c>
      <c r="I40" s="4">
        <v>0.6</v>
      </c>
      <c r="J40" s="4">
        <v>1.2</v>
      </c>
      <c r="K40" s="4"/>
      <c r="L40" s="4">
        <v>-5</v>
      </c>
      <c r="M40" s="6">
        <f t="shared" si="24"/>
        <v>-3.5999999999999996</v>
      </c>
      <c r="N40" s="6"/>
    </row>
    <row r="41" spans="1:14">
      <c r="A41" s="4">
        <v>1.45</v>
      </c>
      <c r="B41" s="4">
        <v>2.4500000000000002</v>
      </c>
      <c r="C41" s="4"/>
      <c r="D41" s="4">
        <v>1</v>
      </c>
      <c r="E41" s="6">
        <f t="shared" si="25"/>
        <v>24.180000000000003</v>
      </c>
      <c r="F41" s="6">
        <f t="shared" si="23"/>
        <v>7.8000000000000007</v>
      </c>
      <c r="I41" s="4">
        <v>2.7</v>
      </c>
      <c r="J41" s="4">
        <v>2.4</v>
      </c>
      <c r="K41" s="4"/>
      <c r="L41" s="4">
        <v>-4</v>
      </c>
      <c r="M41" s="6">
        <f t="shared" si="24"/>
        <v>-25.92</v>
      </c>
      <c r="N41" s="6"/>
    </row>
    <row r="42" spans="1:14">
      <c r="A42" s="4">
        <v>7.48</v>
      </c>
      <c r="B42" s="4"/>
      <c r="C42" s="4"/>
      <c r="D42" s="4">
        <v>1</v>
      </c>
      <c r="E42" s="6">
        <f>A42*D42*3.1</f>
        <v>23.188000000000002</v>
      </c>
      <c r="F42" s="6">
        <f>A42*D42</f>
        <v>7.48</v>
      </c>
      <c r="I42" s="4">
        <v>0.9</v>
      </c>
      <c r="J42" s="4">
        <v>2.1</v>
      </c>
      <c r="K42" s="4"/>
      <c r="L42" s="4">
        <v>-1</v>
      </c>
      <c r="M42" s="6">
        <f t="shared" si="24"/>
        <v>-1.8900000000000001</v>
      </c>
      <c r="N42" s="6"/>
    </row>
    <row r="43" spans="1:14">
      <c r="A43" s="4">
        <v>6.84</v>
      </c>
      <c r="B43" s="4"/>
      <c r="C43" s="4"/>
      <c r="D43" s="4">
        <v>3</v>
      </c>
      <c r="E43" s="6">
        <f>A43*D43*3.1</f>
        <v>63.612000000000002</v>
      </c>
      <c r="F43" s="6">
        <f>A43*D43</f>
        <v>20.52</v>
      </c>
      <c r="I43" s="4">
        <v>1.2</v>
      </c>
      <c r="J43" s="4">
        <v>2.4</v>
      </c>
      <c r="K43" s="4"/>
      <c r="L43" s="4">
        <v>-2</v>
      </c>
      <c r="M43" s="6">
        <f t="shared" si="24"/>
        <v>-5.76</v>
      </c>
      <c r="N43" s="6"/>
    </row>
    <row r="44" spans="1:14">
      <c r="A44" s="4">
        <v>0.6</v>
      </c>
      <c r="B44" s="4">
        <v>1.2</v>
      </c>
      <c r="C44" s="4"/>
      <c r="D44" s="4">
        <v>-5</v>
      </c>
      <c r="E44" s="6">
        <f t="shared" ref="E44:E48" si="26">A44*B44*D44</f>
        <v>-3.5999999999999996</v>
      </c>
      <c r="F44" s="6"/>
      <c r="I44" s="4">
        <v>0.8</v>
      </c>
      <c r="J44" s="4">
        <v>2.1</v>
      </c>
      <c r="K44" s="4"/>
      <c r="L44" s="4">
        <v>-20</v>
      </c>
      <c r="M44" s="6">
        <f t="shared" si="24"/>
        <v>-33.6</v>
      </c>
      <c r="N44" s="6"/>
    </row>
    <row r="45" spans="1:14">
      <c r="A45" s="4">
        <v>1.5</v>
      </c>
      <c r="B45" s="4">
        <v>1.4</v>
      </c>
      <c r="C45" s="4"/>
      <c r="D45" s="4">
        <v>-1</v>
      </c>
      <c r="E45" s="6">
        <f t="shared" si="26"/>
        <v>-2.0999999999999996</v>
      </c>
      <c r="F45" s="6"/>
      <c r="I45" s="4">
        <v>0.9</v>
      </c>
      <c r="J45" s="4">
        <v>2.4</v>
      </c>
      <c r="K45" s="4"/>
      <c r="L45" s="4">
        <v>-8</v>
      </c>
      <c r="M45" s="6">
        <f t="shared" si="24"/>
        <v>-17.28</v>
      </c>
      <c r="N45" s="6"/>
    </row>
    <row r="46" spans="1:14">
      <c r="A46" s="4">
        <v>1.1000000000000001</v>
      </c>
      <c r="B46" s="4">
        <v>1.2</v>
      </c>
      <c r="C46" s="4"/>
      <c r="D46" s="4">
        <v>-1</v>
      </c>
      <c r="E46" s="6">
        <f t="shared" si="26"/>
        <v>-1.32</v>
      </c>
      <c r="F46" s="6"/>
      <c r="I46" s="4">
        <v>1.2</v>
      </c>
      <c r="J46" s="4">
        <v>2.85</v>
      </c>
      <c r="K46" s="4"/>
      <c r="L46" s="4">
        <v>-6</v>
      </c>
      <c r="M46" s="6">
        <f t="shared" si="24"/>
        <v>-20.52</v>
      </c>
      <c r="N46" s="6"/>
    </row>
    <row r="47" spans="1:14">
      <c r="A47" s="4">
        <v>0.8</v>
      </c>
      <c r="B47" s="4">
        <v>2.1</v>
      </c>
      <c r="C47" s="4"/>
      <c r="D47" s="4">
        <v>-4</v>
      </c>
      <c r="E47" s="6">
        <f t="shared" si="26"/>
        <v>-6.7200000000000006</v>
      </c>
      <c r="F47" s="6"/>
      <c r="I47" s="4">
        <v>2.1</v>
      </c>
      <c r="J47" s="4">
        <v>2.4</v>
      </c>
      <c r="K47" s="4"/>
      <c r="L47" s="4">
        <v>-5</v>
      </c>
      <c r="M47" s="6">
        <f t="shared" si="24"/>
        <v>-25.2</v>
      </c>
      <c r="N47" s="6"/>
    </row>
    <row r="48" spans="1:14">
      <c r="A48" s="4">
        <v>0.9</v>
      </c>
      <c r="B48" s="4">
        <v>2.4</v>
      </c>
      <c r="C48" s="4"/>
      <c r="D48" s="4">
        <v>-5</v>
      </c>
      <c r="E48" s="6">
        <f t="shared" si="26"/>
        <v>-10.8</v>
      </c>
      <c r="F48" s="6"/>
      <c r="I48" s="4"/>
      <c r="J48" s="4"/>
      <c r="K48" s="4"/>
      <c r="L48" s="4"/>
      <c r="M48" s="6">
        <f>SUM(M26:M47)</f>
        <v>591.59</v>
      </c>
      <c r="N48" s="6">
        <f>SUM(N26:N47)</f>
        <v>228.26000000000002</v>
      </c>
    </row>
    <row r="49" spans="1:6">
      <c r="A49" s="4"/>
      <c r="B49" s="4"/>
      <c r="C49" s="4"/>
      <c r="D49" s="4"/>
      <c r="E49" s="6">
        <f>SUM(E39:E48)</f>
        <v>195.49799999999999</v>
      </c>
      <c r="F49" s="6">
        <f>SUM(F39:F48)</f>
        <v>70.98</v>
      </c>
    </row>
    <row r="52" spans="1:6">
      <c r="A52" s="802" t="s">
        <v>116</v>
      </c>
      <c r="B52" s="802"/>
      <c r="C52" s="802"/>
      <c r="D52" s="802"/>
      <c r="E52" s="802"/>
    </row>
    <row r="53" spans="1:6">
      <c r="A53" s="4">
        <v>79.42</v>
      </c>
      <c r="B53" s="4">
        <v>1</v>
      </c>
      <c r="C53" s="4">
        <v>2.9</v>
      </c>
      <c r="D53" s="6">
        <f>A53*B53*C53</f>
        <v>230.31800000000001</v>
      </c>
      <c r="E53" s="4">
        <f>A53*B53</f>
        <v>79.42</v>
      </c>
    </row>
    <row r="54" spans="1:6">
      <c r="A54" s="4">
        <v>0.45</v>
      </c>
      <c r="B54" s="4">
        <v>10</v>
      </c>
      <c r="C54" s="4">
        <v>2.9</v>
      </c>
      <c r="D54" s="6">
        <f t="shared" ref="D54:D55" si="27">A54*B54*C54</f>
        <v>13.049999999999999</v>
      </c>
      <c r="E54" s="4">
        <f t="shared" ref="E54:E55" si="28">A54*B54</f>
        <v>4.5</v>
      </c>
    </row>
    <row r="55" spans="1:6">
      <c r="A55" s="4">
        <v>0.55000000000000004</v>
      </c>
      <c r="B55" s="4">
        <v>6</v>
      </c>
      <c r="C55" s="4">
        <v>2.9</v>
      </c>
      <c r="D55" s="6">
        <f t="shared" si="27"/>
        <v>9.57</v>
      </c>
      <c r="E55" s="4">
        <f t="shared" si="28"/>
        <v>3.3000000000000003</v>
      </c>
    </row>
    <row r="56" spans="1:6">
      <c r="A56" s="4">
        <v>1.8</v>
      </c>
      <c r="B56" s="4">
        <v>1.8</v>
      </c>
      <c r="C56" s="4">
        <v>-10</v>
      </c>
      <c r="D56" s="6">
        <f t="shared" ref="D56:D61" si="29">A56*B56*C56</f>
        <v>-32.400000000000006</v>
      </c>
      <c r="E56" s="4"/>
    </row>
    <row r="57" spans="1:6">
      <c r="A57" s="4">
        <v>1.8</v>
      </c>
      <c r="B57" s="4">
        <v>1.2</v>
      </c>
      <c r="C57" s="4">
        <v>-4</v>
      </c>
      <c r="D57" s="6">
        <f t="shared" si="29"/>
        <v>-8.64</v>
      </c>
      <c r="E57" s="4"/>
    </row>
    <row r="58" spans="1:6">
      <c r="A58" s="4">
        <v>0.6</v>
      </c>
      <c r="B58" s="4">
        <v>1.2</v>
      </c>
      <c r="C58" s="4">
        <v>-5</v>
      </c>
      <c r="D58" s="6">
        <f t="shared" si="29"/>
        <v>-3.5999999999999996</v>
      </c>
      <c r="E58" s="4"/>
    </row>
    <row r="59" spans="1:6">
      <c r="A59" s="4">
        <v>2.7</v>
      </c>
      <c r="B59" s="4">
        <v>2.4</v>
      </c>
      <c r="C59" s="4">
        <v>-4</v>
      </c>
      <c r="D59" s="6">
        <f t="shared" si="29"/>
        <v>-25.92</v>
      </c>
      <c r="E59" s="4"/>
    </row>
    <row r="60" spans="1:6">
      <c r="A60" s="4">
        <v>0.9</v>
      </c>
      <c r="B60" s="4">
        <v>2.1</v>
      </c>
      <c r="C60" s="4">
        <v>-1</v>
      </c>
      <c r="D60" s="6">
        <f t="shared" si="29"/>
        <v>-1.8900000000000001</v>
      </c>
      <c r="E60" s="4"/>
    </row>
    <row r="61" spans="1:6">
      <c r="A61" s="4">
        <v>1.2</v>
      </c>
      <c r="B61" s="4">
        <v>2.4</v>
      </c>
      <c r="C61" s="4">
        <v>-2</v>
      </c>
      <c r="D61" s="6">
        <f t="shared" si="29"/>
        <v>-5.76</v>
      </c>
      <c r="E61" s="4"/>
    </row>
    <row r="62" spans="1:6">
      <c r="A62" s="4"/>
      <c r="B62" s="4"/>
      <c r="C62" s="4"/>
      <c r="D62" s="7">
        <f>SUM(D53:D61)</f>
        <v>174.72800000000007</v>
      </c>
      <c r="E62" s="7">
        <f>SUM(E53:E61)</f>
        <v>87.22</v>
      </c>
    </row>
    <row r="65" spans="1:14">
      <c r="A65" s="798" t="s">
        <v>487</v>
      </c>
      <c r="B65" s="799"/>
      <c r="C65" s="799"/>
      <c r="D65" s="800"/>
      <c r="F65" s="798" t="s">
        <v>489</v>
      </c>
      <c r="G65" s="799"/>
      <c r="H65" s="799"/>
      <c r="I65" s="800"/>
      <c r="K65" s="798" t="s">
        <v>491</v>
      </c>
      <c r="L65" s="799"/>
      <c r="M65" s="799"/>
      <c r="N65" s="800"/>
    </row>
    <row r="66" spans="1:14">
      <c r="A66" s="20">
        <v>231.61</v>
      </c>
      <c r="B66" s="20"/>
      <c r="C66" s="20">
        <v>1</v>
      </c>
      <c r="D66" s="20">
        <f>A66*C66</f>
        <v>231.61</v>
      </c>
      <c r="F66" s="20">
        <v>253.74</v>
      </c>
      <c r="G66" s="20"/>
      <c r="H66" s="20">
        <v>1</v>
      </c>
      <c r="I66" s="20">
        <f>F66*H66</f>
        <v>253.74</v>
      </c>
      <c r="K66" s="20">
        <v>253.74</v>
      </c>
      <c r="L66" s="20"/>
      <c r="M66" s="20">
        <v>1</v>
      </c>
      <c r="N66" s="20">
        <f>K66*M66</f>
        <v>253.74</v>
      </c>
    </row>
    <row r="67" spans="1:14">
      <c r="A67" s="6">
        <f>E11</f>
        <v>84.68</v>
      </c>
      <c r="B67" s="4">
        <v>0.2</v>
      </c>
      <c r="C67" s="4">
        <v>-1</v>
      </c>
      <c r="D67" s="6">
        <f>A67*B67*C67</f>
        <v>-16.936000000000003</v>
      </c>
      <c r="F67" s="6">
        <f>A67</f>
        <v>84.68</v>
      </c>
      <c r="G67" s="4">
        <v>0.2</v>
      </c>
      <c r="H67" s="4">
        <v>-1</v>
      </c>
      <c r="I67" s="6">
        <f>F67*G67*H67</f>
        <v>-16.936000000000003</v>
      </c>
      <c r="K67" s="6">
        <f>F67</f>
        <v>84.68</v>
      </c>
      <c r="L67" s="4">
        <v>0.2</v>
      </c>
      <c r="M67" s="4">
        <v>-1</v>
      </c>
      <c r="N67" s="6">
        <f>K67*L67*M67</f>
        <v>-16.936000000000003</v>
      </c>
    </row>
    <row r="68" spans="1:14">
      <c r="A68" s="6">
        <f>R20</f>
        <v>91.89</v>
      </c>
      <c r="B68" s="4">
        <v>0.15</v>
      </c>
      <c r="C68" s="4">
        <v>-1</v>
      </c>
      <c r="D68" s="6">
        <f t="shared" ref="D68" si="30">A68*B68*C68</f>
        <v>-13.7835</v>
      </c>
      <c r="F68" s="6">
        <f>A68</f>
        <v>91.89</v>
      </c>
      <c r="G68" s="4">
        <v>0.15</v>
      </c>
      <c r="H68" s="4">
        <v>-1</v>
      </c>
      <c r="I68" s="6">
        <f t="shared" ref="I68:I70" si="31">F68*G68*H68</f>
        <v>-13.7835</v>
      </c>
      <c r="K68" s="6">
        <f>F68</f>
        <v>91.89</v>
      </c>
      <c r="L68" s="4">
        <v>0.15</v>
      </c>
      <c r="M68" s="4">
        <v>-1</v>
      </c>
      <c r="N68" s="6">
        <f t="shared" ref="N68:N70" si="32">K68*L68*M68</f>
        <v>-13.7835</v>
      </c>
    </row>
    <row r="69" spans="1:14">
      <c r="A69" s="4"/>
      <c r="B69" s="4"/>
      <c r="C69" s="7"/>
      <c r="D69" s="6">
        <f>SUM(D66:D68)</f>
        <v>200.8905</v>
      </c>
      <c r="F69" s="4">
        <v>8.23</v>
      </c>
      <c r="G69" s="4">
        <v>1</v>
      </c>
      <c r="H69" s="4">
        <v>-1</v>
      </c>
      <c r="I69" s="6">
        <f t="shared" si="31"/>
        <v>-8.23</v>
      </c>
      <c r="K69" s="4">
        <v>8.23</v>
      </c>
      <c r="L69" s="4">
        <v>1</v>
      </c>
      <c r="M69" s="4">
        <v>-1</v>
      </c>
      <c r="N69" s="6">
        <f t="shared" si="32"/>
        <v>-8.23</v>
      </c>
    </row>
    <row r="70" spans="1:14">
      <c r="F70" s="4">
        <v>8.41</v>
      </c>
      <c r="G70" s="4">
        <v>1</v>
      </c>
      <c r="H70" s="4">
        <v>-1</v>
      </c>
      <c r="I70" s="6">
        <f t="shared" si="31"/>
        <v>-8.41</v>
      </c>
      <c r="K70" s="4">
        <v>8.41</v>
      </c>
      <c r="L70" s="4">
        <v>1</v>
      </c>
      <c r="M70" s="4">
        <v>-1</v>
      </c>
      <c r="N70" s="6">
        <f t="shared" si="32"/>
        <v>-8.41</v>
      </c>
    </row>
    <row r="71" spans="1:14">
      <c r="F71" s="4"/>
      <c r="G71" s="4"/>
      <c r="H71" s="4"/>
      <c r="I71" s="6">
        <f>SUM(I66:I70)</f>
        <v>206.38050000000001</v>
      </c>
      <c r="K71" s="4"/>
      <c r="L71" s="4"/>
      <c r="M71" s="4"/>
      <c r="N71" s="6">
        <f>SUM(N66:N70)</f>
        <v>206.38050000000001</v>
      </c>
    </row>
    <row r="72" spans="1:14">
      <c r="I72" s="11"/>
      <c r="N72" s="11"/>
    </row>
    <row r="73" spans="1:14">
      <c r="I73" s="11"/>
      <c r="N73" s="11"/>
    </row>
    <row r="74" spans="1:14">
      <c r="I74" s="11"/>
      <c r="N74" s="11"/>
    </row>
    <row r="75" spans="1:14">
      <c r="A75" s="798" t="s">
        <v>488</v>
      </c>
      <c r="B75" s="799"/>
      <c r="C75" s="799"/>
      <c r="D75" s="800"/>
      <c r="F75" s="798" t="s">
        <v>490</v>
      </c>
      <c r="G75" s="799"/>
      <c r="H75" s="799"/>
      <c r="I75" s="800"/>
      <c r="K75" s="798" t="s">
        <v>492</v>
      </c>
      <c r="L75" s="799"/>
      <c r="M75" s="799"/>
      <c r="N75" s="800"/>
    </row>
    <row r="76" spans="1:14">
      <c r="A76" s="20">
        <v>231.61</v>
      </c>
      <c r="B76" s="20"/>
      <c r="C76" s="20">
        <v>1</v>
      </c>
      <c r="D76" s="6">
        <f>A76*C76</f>
        <v>231.61</v>
      </c>
      <c r="F76" s="20">
        <v>253.74</v>
      </c>
      <c r="G76" s="20"/>
      <c r="H76" s="20">
        <v>1</v>
      </c>
      <c r="I76" s="6">
        <f>F76*H76</f>
        <v>253.74</v>
      </c>
      <c r="K76" s="20">
        <v>253.74</v>
      </c>
      <c r="L76" s="20"/>
      <c r="M76" s="20">
        <v>1</v>
      </c>
      <c r="N76" s="6">
        <f>K76*M76</f>
        <v>253.74</v>
      </c>
    </row>
    <row r="77" spans="1:14">
      <c r="A77" s="6">
        <f>A67</f>
        <v>84.68</v>
      </c>
      <c r="B77" s="4">
        <v>0.2</v>
      </c>
      <c r="C77" s="4">
        <v>-1</v>
      </c>
      <c r="D77" s="6">
        <f>A77*C77*B77</f>
        <v>-16.936000000000003</v>
      </c>
      <c r="F77" s="6">
        <f>F67</f>
        <v>84.68</v>
      </c>
      <c r="G77" s="4">
        <v>0.2</v>
      </c>
      <c r="H77" s="4">
        <v>-1</v>
      </c>
      <c r="I77" s="6">
        <f>F77*H77*G77</f>
        <v>-16.936000000000003</v>
      </c>
      <c r="K77" s="6">
        <f>K67</f>
        <v>84.68</v>
      </c>
      <c r="L77" s="4">
        <v>0.2</v>
      </c>
      <c r="M77" s="4">
        <v>-1</v>
      </c>
      <c r="N77" s="6">
        <f>K77*M77*L77</f>
        <v>-16.936000000000003</v>
      </c>
    </row>
    <row r="78" spans="1:14">
      <c r="A78" s="6">
        <f>A68</f>
        <v>91.89</v>
      </c>
      <c r="B78" s="4">
        <v>0.15</v>
      </c>
      <c r="C78" s="4">
        <v>-1</v>
      </c>
      <c r="D78" s="6">
        <f>A78*C78*B78</f>
        <v>-13.7835</v>
      </c>
      <c r="F78" s="6">
        <f>F68</f>
        <v>91.89</v>
      </c>
      <c r="G78" s="4">
        <v>0.15</v>
      </c>
      <c r="H78" s="4">
        <v>-1</v>
      </c>
      <c r="I78" s="6">
        <f>F78*H78*G78</f>
        <v>-13.7835</v>
      </c>
      <c r="K78" s="6">
        <f>K68</f>
        <v>91.89</v>
      </c>
      <c r="L78" s="4">
        <v>0.15</v>
      </c>
      <c r="M78" s="4">
        <v>-1</v>
      </c>
      <c r="N78" s="6">
        <f>K78*M78*L78</f>
        <v>-13.7835</v>
      </c>
    </row>
    <row r="79" spans="1:14">
      <c r="A79" s="6">
        <v>8.23</v>
      </c>
      <c r="B79" s="4">
        <v>1</v>
      </c>
      <c r="C79" s="4">
        <v>-1</v>
      </c>
      <c r="D79" s="6">
        <f>A79*B79*C79</f>
        <v>-8.23</v>
      </c>
      <c r="F79" s="6">
        <v>8.23</v>
      </c>
      <c r="G79" s="4">
        <v>1</v>
      </c>
      <c r="H79" s="4">
        <v>-1</v>
      </c>
      <c r="I79" s="6">
        <f>F79*G79*H79</f>
        <v>-8.23</v>
      </c>
      <c r="K79" s="6"/>
      <c r="L79" s="4"/>
      <c r="M79" s="4">
        <v>-1</v>
      </c>
      <c r="N79" s="6">
        <f>K79*L79*M79</f>
        <v>0</v>
      </c>
    </row>
    <row r="80" spans="1:14">
      <c r="A80" s="6">
        <v>8.41</v>
      </c>
      <c r="B80" s="4">
        <v>1</v>
      </c>
      <c r="C80" s="4">
        <v>-1</v>
      </c>
      <c r="D80" s="6">
        <f>A80*B80*C80</f>
        <v>-8.41</v>
      </c>
      <c r="F80" s="6">
        <v>8.41</v>
      </c>
      <c r="G80" s="4">
        <v>1</v>
      </c>
      <c r="H80" s="4">
        <v>-1</v>
      </c>
      <c r="I80" s="6">
        <f>F80*G80*H80</f>
        <v>-8.41</v>
      </c>
      <c r="K80" s="6"/>
      <c r="L80" s="4"/>
      <c r="M80" s="4">
        <v>-1</v>
      </c>
      <c r="N80" s="6">
        <f>K80*L80*M80</f>
        <v>0</v>
      </c>
    </row>
    <row r="81" spans="1:16">
      <c r="A81" s="4"/>
      <c r="B81" s="4"/>
      <c r="C81" s="7"/>
      <c r="D81" s="6">
        <f>SUM(D76:D80)</f>
        <v>184.25050000000002</v>
      </c>
      <c r="F81" s="4"/>
      <c r="G81" s="4"/>
      <c r="H81" s="7"/>
      <c r="I81" s="6">
        <f>SUM(I76:I80)</f>
        <v>206.38050000000001</v>
      </c>
      <c r="K81" s="4"/>
      <c r="L81" s="4"/>
      <c r="M81" s="7"/>
      <c r="N81" s="6">
        <f>SUM(N76:N80)</f>
        <v>223.0205</v>
      </c>
    </row>
    <row r="84" spans="1:16">
      <c r="A84" s="805" t="s">
        <v>307</v>
      </c>
      <c r="B84" s="801"/>
      <c r="C84" s="806"/>
      <c r="D84" s="805" t="s">
        <v>308</v>
      </c>
      <c r="E84" s="801"/>
      <c r="F84" s="801"/>
      <c r="G84" s="801"/>
      <c r="H84" s="806"/>
      <c r="J84" s="798" t="s">
        <v>309</v>
      </c>
      <c r="K84" s="799"/>
      <c r="L84" s="800"/>
      <c r="M84" s="25"/>
      <c r="N84" s="798" t="s">
        <v>493</v>
      </c>
      <c r="O84" s="799"/>
      <c r="P84" s="800"/>
    </row>
    <row r="85" spans="1:16">
      <c r="A85" s="4">
        <v>4.3499999999999996</v>
      </c>
      <c r="B85" s="4">
        <v>2</v>
      </c>
      <c r="C85" s="4">
        <f t="shared" ref="C85:C93" si="33">A85*B85</f>
        <v>8.6999999999999993</v>
      </c>
      <c r="D85" s="4">
        <v>2.4</v>
      </c>
      <c r="E85" s="4">
        <f>B85*2</f>
        <v>4</v>
      </c>
      <c r="F85" s="4"/>
      <c r="G85" s="4"/>
      <c r="H85" s="4">
        <f>D85*E85</f>
        <v>9.6</v>
      </c>
      <c r="J85" s="4">
        <v>2.4</v>
      </c>
      <c r="K85" s="6">
        <v>2</v>
      </c>
      <c r="L85" s="4">
        <f>J85*K85</f>
        <v>4.8</v>
      </c>
      <c r="N85" s="4">
        <v>2.4</v>
      </c>
      <c r="O85" s="4">
        <v>1</v>
      </c>
      <c r="P85" s="4">
        <f>N85*O85</f>
        <v>2.4</v>
      </c>
    </row>
    <row r="86" spans="1:16">
      <c r="A86" s="4">
        <v>6.45</v>
      </c>
      <c r="B86" s="4">
        <v>6</v>
      </c>
      <c r="C86" s="4">
        <f t="shared" si="33"/>
        <v>38.700000000000003</v>
      </c>
      <c r="D86" s="4">
        <v>3.6</v>
      </c>
      <c r="E86" s="4">
        <f t="shared" ref="E86:E92" si="34">B86*2</f>
        <v>12</v>
      </c>
      <c r="F86" s="4"/>
      <c r="G86" s="4"/>
      <c r="H86" s="4">
        <f>D86*E86</f>
        <v>43.2</v>
      </c>
      <c r="J86" s="4">
        <v>1.05</v>
      </c>
      <c r="K86" s="6">
        <v>1</v>
      </c>
      <c r="L86" s="4">
        <f t="shared" ref="L86:L103" si="35">J86*K86</f>
        <v>1.05</v>
      </c>
      <c r="N86" s="4">
        <v>3.6</v>
      </c>
      <c r="O86" s="4">
        <v>2</v>
      </c>
      <c r="P86" s="4">
        <f t="shared" ref="P86:P91" si="36">N86*O86</f>
        <v>7.2</v>
      </c>
    </row>
    <row r="87" spans="1:16">
      <c r="A87" s="4">
        <v>7.85</v>
      </c>
      <c r="B87" s="4">
        <v>2</v>
      </c>
      <c r="C87" s="4">
        <f t="shared" si="33"/>
        <v>15.7</v>
      </c>
      <c r="D87" s="4">
        <v>4.4000000000000004</v>
      </c>
      <c r="E87" s="4">
        <f t="shared" si="34"/>
        <v>4</v>
      </c>
      <c r="F87" s="4"/>
      <c r="G87" s="4"/>
      <c r="H87" s="4">
        <f t="shared" ref="H87:H92" si="37">D87*E87</f>
        <v>17.600000000000001</v>
      </c>
      <c r="J87" s="4">
        <v>3.6</v>
      </c>
      <c r="K87" s="6">
        <v>2</v>
      </c>
      <c r="L87" s="4">
        <f t="shared" si="35"/>
        <v>7.2</v>
      </c>
      <c r="N87" s="4">
        <v>4.4000000000000004</v>
      </c>
      <c r="O87" s="4">
        <v>1</v>
      </c>
      <c r="P87" s="4">
        <f t="shared" si="36"/>
        <v>4.4000000000000004</v>
      </c>
    </row>
    <row r="88" spans="1:16">
      <c r="A88" s="4">
        <v>4.5999999999999996</v>
      </c>
      <c r="B88" s="4">
        <v>6</v>
      </c>
      <c r="C88" s="4">
        <f t="shared" si="33"/>
        <v>27.599999999999998</v>
      </c>
      <c r="D88" s="4">
        <v>2.6</v>
      </c>
      <c r="E88" s="4">
        <f t="shared" si="34"/>
        <v>12</v>
      </c>
      <c r="F88" s="4"/>
      <c r="G88" s="4"/>
      <c r="H88" s="4">
        <f t="shared" si="37"/>
        <v>31.200000000000003</v>
      </c>
      <c r="J88" s="4">
        <v>4</v>
      </c>
      <c r="K88" s="6">
        <v>1</v>
      </c>
      <c r="L88" s="4">
        <f t="shared" si="35"/>
        <v>4</v>
      </c>
      <c r="N88" s="4">
        <v>2.6</v>
      </c>
      <c r="O88" s="4">
        <v>6</v>
      </c>
      <c r="P88" s="4">
        <f t="shared" si="36"/>
        <v>15.600000000000001</v>
      </c>
    </row>
    <row r="89" spans="1:16">
      <c r="A89" s="4">
        <v>7.5</v>
      </c>
      <c r="B89" s="4">
        <v>2</v>
      </c>
      <c r="C89" s="4">
        <f t="shared" si="33"/>
        <v>15</v>
      </c>
      <c r="D89" s="4">
        <v>4.2</v>
      </c>
      <c r="E89" s="4">
        <f t="shared" si="34"/>
        <v>4</v>
      </c>
      <c r="F89" s="4"/>
      <c r="G89" s="4"/>
      <c r="H89" s="4">
        <f t="shared" si="37"/>
        <v>16.8</v>
      </c>
      <c r="J89" s="4">
        <v>4.4000000000000004</v>
      </c>
      <c r="K89" s="6">
        <v>2</v>
      </c>
      <c r="L89" s="4">
        <f t="shared" si="35"/>
        <v>8.8000000000000007</v>
      </c>
      <c r="N89" s="4">
        <v>4.2</v>
      </c>
      <c r="O89" s="4">
        <v>2</v>
      </c>
      <c r="P89" s="4">
        <f t="shared" si="36"/>
        <v>8.4</v>
      </c>
    </row>
    <row r="90" spans="1:16">
      <c r="A90" s="4">
        <v>4.7</v>
      </c>
      <c r="B90" s="4">
        <v>2</v>
      </c>
      <c r="C90" s="4">
        <f t="shared" si="33"/>
        <v>9.4</v>
      </c>
      <c r="D90" s="4">
        <v>2.6</v>
      </c>
      <c r="E90" s="4">
        <f t="shared" si="34"/>
        <v>4</v>
      </c>
      <c r="F90" s="4"/>
      <c r="G90" s="4"/>
      <c r="H90" s="4">
        <f t="shared" si="37"/>
        <v>10.4</v>
      </c>
      <c r="J90" s="4">
        <v>1.3</v>
      </c>
      <c r="K90" s="6">
        <v>1</v>
      </c>
      <c r="L90" s="4">
        <f t="shared" si="35"/>
        <v>1.3</v>
      </c>
      <c r="N90" s="4">
        <v>2.6</v>
      </c>
      <c r="O90" s="4">
        <v>1</v>
      </c>
      <c r="P90" s="4">
        <f t="shared" si="36"/>
        <v>2.6</v>
      </c>
    </row>
    <row r="91" spans="1:16">
      <c r="A91" s="4">
        <v>7.85</v>
      </c>
      <c r="B91" s="4">
        <v>20</v>
      </c>
      <c r="C91" s="4">
        <f t="shared" si="33"/>
        <v>157</v>
      </c>
      <c r="D91" s="4">
        <v>4.4000000000000004</v>
      </c>
      <c r="E91" s="4">
        <f t="shared" si="34"/>
        <v>40</v>
      </c>
      <c r="F91" s="4"/>
      <c r="G91" s="4"/>
      <c r="H91" s="4">
        <f t="shared" si="37"/>
        <v>176</v>
      </c>
      <c r="J91" s="4">
        <v>2.6</v>
      </c>
      <c r="K91" s="6">
        <v>6</v>
      </c>
      <c r="L91" s="4">
        <f t="shared" si="35"/>
        <v>15.600000000000001</v>
      </c>
      <c r="N91" s="4"/>
      <c r="O91" s="4"/>
      <c r="P91" s="4">
        <f t="shared" si="36"/>
        <v>0</v>
      </c>
    </row>
    <row r="92" spans="1:16">
      <c r="A92" s="4"/>
      <c r="B92" s="4"/>
      <c r="C92" s="4">
        <f t="shared" si="33"/>
        <v>0</v>
      </c>
      <c r="D92" s="4"/>
      <c r="E92" s="4">
        <f t="shared" si="34"/>
        <v>0</v>
      </c>
      <c r="F92" s="4"/>
      <c r="G92" s="4"/>
      <c r="H92" s="4">
        <f t="shared" si="37"/>
        <v>0</v>
      </c>
      <c r="J92" s="4">
        <v>1.2</v>
      </c>
      <c r="K92" s="6">
        <v>3</v>
      </c>
      <c r="L92" s="4">
        <f t="shared" si="35"/>
        <v>3.5999999999999996</v>
      </c>
      <c r="N92" s="4"/>
      <c r="O92" s="4"/>
      <c r="P92" s="5">
        <f>SUM(P85:P91)</f>
        <v>40.6</v>
      </c>
    </row>
    <row r="93" spans="1:16">
      <c r="A93" s="4"/>
      <c r="B93" s="4"/>
      <c r="C93" s="4">
        <f t="shared" si="33"/>
        <v>0</v>
      </c>
      <c r="D93" s="4"/>
      <c r="F93" s="4"/>
      <c r="G93" s="4"/>
      <c r="H93" s="4">
        <f>D93*F93</f>
        <v>0</v>
      </c>
      <c r="J93" s="4">
        <v>4.2</v>
      </c>
      <c r="K93" s="6">
        <v>2</v>
      </c>
      <c r="L93" s="4">
        <f t="shared" si="35"/>
        <v>8.4</v>
      </c>
    </row>
    <row r="94" spans="1:16">
      <c r="A94" s="4"/>
      <c r="B94" s="4"/>
      <c r="C94" s="5">
        <f>SUM(C85:C93)</f>
        <v>272.10000000000002</v>
      </c>
      <c r="D94" s="4"/>
      <c r="E94" s="4"/>
      <c r="F94" s="4"/>
      <c r="G94" s="4"/>
      <c r="H94" s="5">
        <f>SUM(H85:H93)</f>
        <v>304.8</v>
      </c>
      <c r="J94" s="4">
        <v>1.3</v>
      </c>
      <c r="K94" s="6">
        <v>1</v>
      </c>
      <c r="L94" s="4">
        <f t="shared" si="35"/>
        <v>1.3</v>
      </c>
    </row>
    <row r="95" spans="1:16">
      <c r="A95" s="805" t="s">
        <v>310</v>
      </c>
      <c r="B95" s="801"/>
      <c r="C95" s="806"/>
      <c r="D95" s="805" t="s">
        <v>311</v>
      </c>
      <c r="E95" s="801"/>
      <c r="F95" s="801"/>
      <c r="G95" s="801"/>
      <c r="H95" s="806"/>
      <c r="J95" s="4">
        <v>2.6</v>
      </c>
      <c r="K95" s="6">
        <v>2</v>
      </c>
      <c r="L95" s="4">
        <f t="shared" si="35"/>
        <v>5.2</v>
      </c>
    </row>
    <row r="96" spans="1:16">
      <c r="A96" s="4">
        <v>3</v>
      </c>
      <c r="B96" s="4">
        <v>2</v>
      </c>
      <c r="C96" s="4">
        <f>A96*B96</f>
        <v>6</v>
      </c>
      <c r="D96" s="4"/>
      <c r="E96" s="4"/>
      <c r="F96" s="4"/>
      <c r="G96" s="4"/>
      <c r="H96" s="4"/>
      <c r="J96" s="4">
        <v>4.4000000000000004</v>
      </c>
      <c r="K96" s="6">
        <v>4</v>
      </c>
      <c r="L96" s="4">
        <f t="shared" si="35"/>
        <v>17.600000000000001</v>
      </c>
    </row>
    <row r="97" spans="1:13">
      <c r="A97" s="4">
        <v>4</v>
      </c>
      <c r="B97" s="4">
        <v>6</v>
      </c>
      <c r="C97" s="4">
        <f t="shared" ref="C97:C103" si="38">A97*B97</f>
        <v>24</v>
      </c>
      <c r="D97" s="4"/>
      <c r="E97" s="4"/>
      <c r="F97" s="4"/>
      <c r="G97" s="4"/>
      <c r="H97" s="4"/>
      <c r="J97" s="4">
        <v>22.85</v>
      </c>
      <c r="K97" s="6">
        <v>1</v>
      </c>
      <c r="L97" s="4">
        <f t="shared" si="35"/>
        <v>22.85</v>
      </c>
    </row>
    <row r="98" spans="1:13">
      <c r="A98" s="4">
        <v>5</v>
      </c>
      <c r="B98" s="4">
        <v>2</v>
      </c>
      <c r="C98" s="4">
        <f t="shared" si="38"/>
        <v>10</v>
      </c>
      <c r="D98" s="4"/>
      <c r="E98" s="4"/>
      <c r="F98" s="4"/>
      <c r="G98" s="4"/>
      <c r="H98" s="4"/>
      <c r="J98" s="4"/>
      <c r="K98" s="6"/>
      <c r="L98" s="4">
        <f t="shared" si="35"/>
        <v>0</v>
      </c>
    </row>
    <row r="99" spans="1:13">
      <c r="A99" s="4">
        <v>3</v>
      </c>
      <c r="B99" s="4">
        <v>6</v>
      </c>
      <c r="C99" s="4">
        <f t="shared" si="38"/>
        <v>18</v>
      </c>
      <c r="D99" s="4"/>
      <c r="E99" s="4"/>
      <c r="F99" s="4"/>
      <c r="G99" s="4"/>
      <c r="H99" s="4"/>
      <c r="J99" s="4"/>
      <c r="K99" s="6"/>
      <c r="L99" s="4">
        <f t="shared" si="35"/>
        <v>0</v>
      </c>
    </row>
    <row r="100" spans="1:13">
      <c r="A100" s="4">
        <v>4</v>
      </c>
      <c r="B100" s="4">
        <v>2</v>
      </c>
      <c r="C100" s="4">
        <f t="shared" si="38"/>
        <v>8</v>
      </c>
      <c r="D100" s="4"/>
      <c r="E100" s="4"/>
      <c r="F100" s="4"/>
      <c r="G100" s="4"/>
      <c r="H100" s="4"/>
      <c r="J100" s="4"/>
      <c r="K100" s="6"/>
      <c r="L100" s="4"/>
    </row>
    <row r="101" spans="1:13">
      <c r="A101" s="4">
        <v>3</v>
      </c>
      <c r="B101" s="4">
        <v>2</v>
      </c>
      <c r="C101" s="4">
        <f t="shared" si="38"/>
        <v>6</v>
      </c>
      <c r="D101" s="4"/>
      <c r="E101" s="4"/>
      <c r="F101" s="4"/>
      <c r="G101" s="4"/>
      <c r="H101" s="4"/>
      <c r="J101" s="4"/>
      <c r="K101" s="6"/>
      <c r="L101" s="4"/>
    </row>
    <row r="102" spans="1:13">
      <c r="A102" s="4">
        <v>5</v>
      </c>
      <c r="B102" s="4">
        <v>20</v>
      </c>
      <c r="C102" s="4">
        <f t="shared" si="38"/>
        <v>100</v>
      </c>
      <c r="D102" s="4"/>
      <c r="E102" s="4"/>
      <c r="F102" s="4"/>
      <c r="G102" s="4"/>
      <c r="H102" s="4"/>
      <c r="J102" s="4"/>
      <c r="K102" s="6"/>
      <c r="L102" s="5">
        <f>SUM(L85:L99)</f>
        <v>101.69999999999999</v>
      </c>
      <c r="M102" s="21"/>
    </row>
    <row r="103" spans="1:13">
      <c r="A103" s="4"/>
      <c r="B103" s="4"/>
      <c r="C103" s="4">
        <f t="shared" si="38"/>
        <v>0</v>
      </c>
      <c r="D103" s="4"/>
      <c r="E103" s="4"/>
      <c r="F103" s="4"/>
      <c r="G103" s="4"/>
      <c r="H103" s="4"/>
      <c r="J103"/>
      <c r="K103" s="11"/>
      <c r="L103">
        <f t="shared" si="35"/>
        <v>0</v>
      </c>
    </row>
    <row r="104" spans="1:13">
      <c r="A104" s="4"/>
      <c r="B104" s="4"/>
      <c r="C104" s="5">
        <f>SUM(C96:C103)</f>
        <v>172</v>
      </c>
      <c r="D104" s="4"/>
      <c r="E104" s="4"/>
      <c r="F104" s="4"/>
      <c r="G104" s="4"/>
      <c r="H104" s="4"/>
      <c r="J104"/>
      <c r="K104" s="11"/>
    </row>
  </sheetData>
  <mergeCells count="19">
    <mergeCell ref="A95:C95"/>
    <mergeCell ref="D95:H95"/>
    <mergeCell ref="A65:D65"/>
    <mergeCell ref="N1:Q1"/>
    <mergeCell ref="A75:D75"/>
    <mergeCell ref="A1:D1"/>
    <mergeCell ref="A12:F12"/>
    <mergeCell ref="A52:E52"/>
    <mergeCell ref="A37:F37"/>
    <mergeCell ref="F65:I65"/>
    <mergeCell ref="F75:I75"/>
    <mergeCell ref="K65:N65"/>
    <mergeCell ref="K75:N75"/>
    <mergeCell ref="V1:Y1"/>
    <mergeCell ref="I24:N24"/>
    <mergeCell ref="A84:C84"/>
    <mergeCell ref="D84:H84"/>
    <mergeCell ref="J84:L84"/>
    <mergeCell ref="N84:P84"/>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16</vt:i4>
      </vt:variant>
    </vt:vector>
  </HeadingPairs>
  <TitlesOfParts>
    <vt:vector size="45" baseType="lpstr">
      <vt:lpstr>Cover Page</vt:lpstr>
      <vt:lpstr>Main Summary</vt:lpstr>
      <vt:lpstr>Main Building Summary</vt:lpstr>
      <vt:lpstr>Main Building</vt:lpstr>
      <vt:lpstr>mid- upper </vt:lpstr>
      <vt:lpstr>Foundation </vt:lpstr>
      <vt:lpstr>Slab MS</vt:lpstr>
      <vt:lpstr>Tanks slab</vt:lpstr>
      <vt:lpstr>1BR MS</vt:lpstr>
      <vt:lpstr> First Floor MS</vt:lpstr>
      <vt:lpstr>swimming pools</vt:lpstr>
      <vt:lpstr>2 BR Foundation </vt:lpstr>
      <vt:lpstr>2BR slab MS </vt:lpstr>
      <vt:lpstr>Stair case</vt:lpstr>
      <vt:lpstr>Ground floor</vt:lpstr>
      <vt:lpstr>First floor</vt:lpstr>
      <vt:lpstr>Summary- M&amp;E</vt:lpstr>
      <vt:lpstr>Bill No. 3 M&amp;E</vt:lpstr>
      <vt:lpstr>Summary- External works </vt:lpstr>
      <vt:lpstr>Bill No. 4 External works </vt:lpstr>
      <vt:lpstr>Sheet6</vt:lpstr>
      <vt:lpstr>RETAINING WALL</vt:lpstr>
      <vt:lpstr>STEEL BEAMS MG</vt:lpstr>
      <vt:lpstr>Gen steel</vt:lpstr>
      <vt:lpstr>MLG)</vt:lpstr>
      <vt:lpstr>STEEL BEAMS LG</vt:lpstr>
      <vt:lpstr>SLAB STEEL LG</vt:lpstr>
      <vt:lpstr>SLAB STEEL MG)</vt:lpstr>
      <vt:lpstr>Sheet1</vt:lpstr>
      <vt:lpstr>'Bill No. 3 M&amp;E'!Print_Area</vt:lpstr>
      <vt:lpstr>'Bill No. 4 External works '!Print_Area</vt:lpstr>
      <vt:lpstr>'Cover Page'!Print_Area</vt:lpstr>
      <vt:lpstr>'Main Building'!Print_Area</vt:lpstr>
      <vt:lpstr>'Main Building Summary'!Print_Area</vt:lpstr>
      <vt:lpstr>'Main Summary'!Print_Area</vt:lpstr>
      <vt:lpstr>'Stair case'!Print_Area</vt:lpstr>
      <vt:lpstr>'STEEL BEAMS LG'!Print_Area</vt:lpstr>
      <vt:lpstr>'STEEL BEAMS MG'!Print_Area</vt:lpstr>
      <vt:lpstr>'Summary- External works '!Print_Area</vt:lpstr>
      <vt:lpstr>'Summary- M&amp;E'!Print_Area</vt:lpstr>
      <vt:lpstr>'Bill No. 3 M&amp;E'!Print_Titles</vt:lpstr>
      <vt:lpstr>'Bill No. 4 External works '!Print_Titles</vt:lpstr>
      <vt:lpstr>'Main Building'!Print_Titles</vt:lpstr>
      <vt:lpstr>'STEEL BEAMS LG'!Print_Titles</vt:lpstr>
      <vt:lpstr>'STEEL BEAMS MG'!Print_Titles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ikayondo</dc:creator>
  <cp:lastModifiedBy>Daisy Kazooba</cp:lastModifiedBy>
  <cp:lastPrinted>2025-10-28T13:08:32Z</cp:lastPrinted>
  <dcterms:created xsi:type="dcterms:W3CDTF">2017-03-06T08:57:01Z</dcterms:created>
  <dcterms:modified xsi:type="dcterms:W3CDTF">2025-10-29T09:07:24Z</dcterms:modified>
</cp:coreProperties>
</file>